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2000" windowHeight="6525" tabRatio="839" firstSheet="8" activeTab="1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Arrastre de pagos de becas 2015" sheetId="51" r:id="rId9"/>
    <sheet name="6. Becas" sheetId="40" r:id="rId10"/>
    <sheet name="7. Infraestructura" sheetId="42" state="hidden" r:id="rId11"/>
    <sheet name="8. Venta de Servicios" sheetId="43" state="hidden" r:id="rId12"/>
    <sheet name="1. Desarrollo e Innov. Curricu." sheetId="28" state="hidden" r:id="rId13"/>
    <sheet name="2. Investigación Científica" sheetId="21" r:id="rId14"/>
    <sheet name="Fortalecimiento Grupos de inves" sheetId="52" r:id="rId15"/>
    <sheet name="Fortalecimiento Prog Invest" sheetId="53" r:id="rId16"/>
    <sheet name="3. Vinculación Univ. Sociedad" sheetId="22" state="hidden" r:id="rId17"/>
    <sheet name="4. Docencia y Profesorado Univ." sheetId="29" state="hidden" r:id="rId18"/>
    <sheet name="5. Estudiantes y Graduados" sheetId="30" state="hidden" r:id="rId19"/>
    <sheet name="6. Gestión del Conocimiento" sheetId="23" state="hidden" r:id="rId20"/>
    <sheet name="7. Lo Esencial de la Reforma U." sheetId="45" state="hidden" r:id="rId21"/>
    <sheet name="8. Asegura. de la Calid. y M" sheetId="33" state="hidden" r:id="rId22"/>
    <sheet name="9. Cultura de Inno. Insti..." sheetId="47" state="hidden" r:id="rId23"/>
    <sheet name="10. Posgrado" sheetId="48" state="hidden" r:id="rId24"/>
    <sheet name="11. Gestion Administrativa" sheetId="24" state="hidden" r:id="rId25"/>
    <sheet name="12. Gestión del Talento Humano" sheetId="44" state="hidden" r:id="rId26"/>
    <sheet name="13. Gestión Académica" sheetId="31" state="hidden" r:id="rId27"/>
    <sheet name="14. Internacional... de la E.S." sheetId="46" state="hidden" r:id="rId28"/>
    <sheet name="15. Gobernabilidad y Proceso..." sheetId="34" state="hidden" r:id="rId29"/>
    <sheet name="16. Desa. del Sistema Educ.Sup." sheetId="49" state="hidden" r:id="rId30"/>
    <sheet name="17. Gestión TIC" sheetId="50" state="hidden" r:id="rId31"/>
  </sheets>
  <externalReferences>
    <externalReference r:id="rId32"/>
    <externalReference r:id="rId33"/>
    <externalReference r:id="rId34"/>
    <externalReference r:id="rId35"/>
    <externalReference r:id="rId36"/>
  </externalReferences>
  <definedNames>
    <definedName name="_xlnm._FilterDatabase" localSheetId="3" hidden="1">'1. TALLERES SEMINARIOS'!$C$11:$C$61</definedName>
    <definedName name="_xlnm._FilterDatabase" localSheetId="4" hidden="1">'2. CONTRATACION DE PERSONAL'!$C$12:$C$35</definedName>
    <definedName name="_xlnm._FilterDatabase" localSheetId="5" hidden="1">'3. EQUIPO DE OFICINA'!$C$12:$C$235</definedName>
    <definedName name="_xlnm._FilterDatabase" localSheetId="6" hidden="1">'4. EQUIPO TECNOLÓGICOS'!$J$11:$J$282</definedName>
    <definedName name="_xlnm._FilterDatabase" localSheetId="7" hidden="1">'5. ACTIVIDADES ESPECIALES'!$J$13:$J$206</definedName>
    <definedName name="_xlnm._FilterDatabase" localSheetId="9" hidden="1">'6. Becas'!$J$13:$J$44</definedName>
    <definedName name="_xlnm._FilterDatabase" localSheetId="10" hidden="1">'7. Infraestructura'!$J$12:$J$187</definedName>
    <definedName name="_xlnm._FilterDatabase" localSheetId="11"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ejes">[1]FUNCIONES!$A$5:$A$16</definedName>
    <definedName name="ejesDocumentacion">[2]FUNCIONES!$B$4:$B$15</definedName>
    <definedName name="ejesGestion">[3]FUNCIONES!$A$5:$A$16</definedName>
    <definedName name="ejesPropiedad">'[4]FUNCIONES PI+i'!$B$6:$B$17</definedName>
    <definedName name="ejesProyectos">[5]FUNCIONES!$A$5:$A$16</definedName>
    <definedName name="funciones_DC">[1]FUNCIONES!$B$5:$B$14</definedName>
    <definedName name="funciones_DI">[2]FUNCIONES!$C$4:$C$22</definedName>
    <definedName name="funciones_GC">[3]FUNCIONES!$B$5:$B$29</definedName>
    <definedName name="funciones_PIC">[5]FUNCIONES!$B$5:$B$26</definedName>
    <definedName name="funciones_PII">'[4]FUNCIONES PI+i'!$C$6:$C$19</definedName>
    <definedName name="_xlnm.Print_Titles" localSheetId="12">'1. Desarrollo e Innov. Curricu.'!$5:$7</definedName>
    <definedName name="_xlnm.Print_Titles" localSheetId="13">'2. Investigación Científica'!#REF!</definedName>
    <definedName name="_xlnm.Print_Titles" localSheetId="16">'3. Vinculación Univ. Sociedad'!#REF!</definedName>
    <definedName name="_xlnm.Print_Titles" localSheetId="0">'CME VACIO'!$1:$9</definedName>
  </definedNames>
  <calcPr calcId="145621"/>
</workbook>
</file>

<file path=xl/calcChain.xml><?xml version="1.0" encoding="utf-8"?>
<calcChain xmlns="http://schemas.openxmlformats.org/spreadsheetml/2006/main">
  <c r="E8" i="51" l="1"/>
  <c r="E9" i="51"/>
  <c r="E10" i="51"/>
  <c r="E11" i="51"/>
  <c r="E7" i="51"/>
  <c r="D12" i="51"/>
  <c r="C12" i="51"/>
  <c r="E12" i="51"/>
  <c r="P8" i="21"/>
  <c r="L8" i="21" s="1"/>
  <c r="P9" i="21"/>
  <c r="N9" i="21" s="1"/>
  <c r="P11" i="21"/>
  <c r="N13" i="21"/>
  <c r="P13" i="21" s="1"/>
  <c r="P15" i="21"/>
  <c r="H16" i="21"/>
  <c r="J16" i="21"/>
  <c r="P16" i="21" s="1"/>
  <c r="L16" i="21"/>
  <c r="N16" i="21"/>
  <c r="J17" i="21"/>
  <c r="P17" i="21"/>
  <c r="J18" i="21"/>
  <c r="P18" i="21" s="1"/>
  <c r="L20" i="21"/>
  <c r="P20" i="21"/>
  <c r="P23" i="21"/>
  <c r="H24" i="21"/>
  <c r="J24" i="21"/>
  <c r="L24" i="21"/>
  <c r="N24" i="21"/>
  <c r="P25" i="21"/>
  <c r="P26" i="21"/>
  <c r="P28" i="21"/>
  <c r="P29" i="21"/>
  <c r="J29" i="21" s="1"/>
  <c r="J30" i="21"/>
  <c r="P30" i="21" s="1"/>
  <c r="P31" i="21"/>
  <c r="P32" i="21"/>
  <c r="P36" i="21"/>
  <c r="L36" i="21" s="1"/>
  <c r="P41" i="21"/>
  <c r="P42" i="21"/>
  <c r="N42" i="21" s="1"/>
  <c r="P43" i="21"/>
  <c r="H43" i="21" s="1"/>
  <c r="P44" i="21"/>
  <c r="L44" i="21" s="1"/>
  <c r="F221" i="12"/>
  <c r="F222" i="12"/>
  <c r="F223" i="12"/>
  <c r="F224" i="12"/>
  <c r="D209" i="12"/>
  <c r="F217" i="12"/>
  <c r="F218" i="12"/>
  <c r="F219" i="12"/>
  <c r="F220" i="12"/>
  <c r="D190" i="12"/>
  <c r="D77" i="12"/>
  <c r="D22" i="12"/>
  <c r="D10" i="12"/>
  <c r="D10" i="10"/>
  <c r="D10" i="8"/>
  <c r="O36" i="21"/>
  <c r="F216" i="12"/>
  <c r="H36" i="21"/>
  <c r="J36" i="21"/>
  <c r="O44" i="21"/>
  <c r="N44" i="21"/>
  <c r="H44" i="21"/>
  <c r="F29" i="12"/>
  <c r="F30" i="12"/>
  <c r="H15" i="21"/>
  <c r="F51" i="12"/>
  <c r="D52" i="12"/>
  <c r="F52" i="12"/>
  <c r="D44" i="12"/>
  <c r="F122" i="12"/>
  <c r="F123" i="12"/>
  <c r="F124" i="12"/>
  <c r="F125" i="12"/>
  <c r="F126" i="12"/>
  <c r="F127" i="12"/>
  <c r="F128" i="12"/>
  <c r="F129" i="12"/>
  <c r="F130" i="12"/>
  <c r="F131" i="12"/>
  <c r="F132" i="12"/>
  <c r="F133" i="12"/>
  <c r="F134" i="12"/>
  <c r="F136" i="12"/>
  <c r="F137" i="12"/>
  <c r="F138" i="12"/>
  <c r="D115" i="12"/>
  <c r="F197" i="12"/>
  <c r="F198" i="12"/>
  <c r="F199" i="12"/>
  <c r="F200" i="12"/>
  <c r="F201" i="12"/>
  <c r="F202" i="12"/>
  <c r="F203" i="12"/>
  <c r="F204" i="12"/>
  <c r="F205" i="12"/>
  <c r="F206" i="12"/>
  <c r="H8" i="21"/>
  <c r="H9" i="21"/>
  <c r="H26" i="21"/>
  <c r="E62" i="12"/>
  <c r="F62" i="12"/>
  <c r="F63" i="12"/>
  <c r="D55" i="12"/>
  <c r="E73" i="12"/>
  <c r="F73" i="12"/>
  <c r="F74" i="12"/>
  <c r="D66" i="12"/>
  <c r="J9" i="21"/>
  <c r="J26" i="21"/>
  <c r="E111" i="12"/>
  <c r="F111" i="12"/>
  <c r="F112" i="12"/>
  <c r="D104" i="12"/>
  <c r="L9" i="21"/>
  <c r="L11" i="21"/>
  <c r="L26" i="21"/>
  <c r="F18" i="12"/>
  <c r="F19" i="12"/>
  <c r="N15" i="21"/>
  <c r="N26" i="21"/>
  <c r="E84" i="12"/>
  <c r="F84" i="12"/>
  <c r="F85" i="12"/>
  <c r="F86" i="12"/>
  <c r="F87" i="12"/>
  <c r="F88" i="12"/>
  <c r="F89" i="12"/>
  <c r="F90" i="12"/>
  <c r="F91" i="12"/>
  <c r="F92" i="12"/>
  <c r="F93" i="12"/>
  <c r="F94" i="12"/>
  <c r="F95" i="12"/>
  <c r="F96" i="12"/>
  <c r="F98" i="12"/>
  <c r="F99" i="12"/>
  <c r="F100" i="12"/>
  <c r="E148" i="12"/>
  <c r="F148" i="12"/>
  <c r="F149" i="12"/>
  <c r="F150" i="12"/>
  <c r="F151" i="12"/>
  <c r="D141" i="12"/>
  <c r="F161" i="12"/>
  <c r="F162" i="12"/>
  <c r="F163" i="12"/>
  <c r="D154" i="12"/>
  <c r="P27" i="21"/>
  <c r="F173" i="12"/>
  <c r="F174" i="12"/>
  <c r="D166" i="12"/>
  <c r="F184" i="12"/>
  <c r="F185" i="12"/>
  <c r="F186" i="12"/>
  <c r="F187" i="12"/>
  <c r="D177" i="12"/>
  <c r="P7" i="21"/>
  <c r="P10" i="21"/>
  <c r="P12" i="21"/>
  <c r="P14" i="21"/>
  <c r="P19" i="21"/>
  <c r="P22" i="21"/>
  <c r="P33" i="21"/>
  <c r="P34" i="21"/>
  <c r="P35" i="21"/>
  <c r="P37" i="21"/>
  <c r="P39" i="21"/>
  <c r="P40" i="21"/>
  <c r="I21" i="10"/>
  <c r="F21" i="10"/>
  <c r="I27" i="10"/>
  <c r="I26" i="10"/>
  <c r="I25" i="10"/>
  <c r="F27" i="10"/>
  <c r="F26" i="10"/>
  <c r="F25" i="10"/>
  <c r="F28" i="10"/>
  <c r="I28" i="10"/>
  <c r="I17" i="10"/>
  <c r="F17" i="10"/>
  <c r="F18" i="40"/>
  <c r="F17" i="40"/>
  <c r="F21" i="40"/>
  <c r="F19" i="40"/>
  <c r="D10" i="40"/>
  <c r="F31" i="40"/>
  <c r="F32" i="40"/>
  <c r="F33" i="40"/>
  <c r="F34" i="40"/>
  <c r="F35" i="40"/>
  <c r="D24" i="40"/>
  <c r="J35" i="40"/>
  <c r="I35" i="40"/>
  <c r="J224" i="12"/>
  <c r="I224" i="12"/>
  <c r="J223" i="12"/>
  <c r="I223" i="12"/>
  <c r="J222" i="12"/>
  <c r="I222" i="12"/>
  <c r="J221" i="12"/>
  <c r="I221" i="12"/>
  <c r="J218" i="12"/>
  <c r="I218" i="12"/>
  <c r="J219" i="12"/>
  <c r="I219" i="12"/>
  <c r="J220" i="12"/>
  <c r="I220" i="12"/>
  <c r="J217" i="12"/>
  <c r="I217" i="12"/>
  <c r="I216" i="12"/>
  <c r="C213" i="12"/>
  <c r="J19" i="12"/>
  <c r="J18" i="12"/>
  <c r="I17" i="12"/>
  <c r="F17" i="12"/>
  <c r="J42" i="12"/>
  <c r="I42" i="12"/>
  <c r="F42" i="12"/>
  <c r="I41" i="12"/>
  <c r="F41" i="12"/>
  <c r="C38" i="12"/>
  <c r="D34" i="12"/>
  <c r="O27" i="21"/>
  <c r="F20" i="40"/>
  <c r="D37" i="40"/>
  <c r="K28" i="51"/>
  <c r="J28" i="51"/>
  <c r="M25" i="51"/>
  <c r="L25" i="51"/>
  <c r="I22" i="51"/>
  <c r="H22" i="51"/>
  <c r="C163" i="42"/>
  <c r="C133" i="42"/>
  <c r="C103" i="42"/>
  <c r="C73" i="42"/>
  <c r="C43" i="42"/>
  <c r="C13" i="42"/>
  <c r="C41" i="40"/>
  <c r="C28" i="40"/>
  <c r="C14" i="40"/>
  <c r="C266" i="10"/>
  <c r="C243" i="10"/>
  <c r="C220" i="10"/>
  <c r="C197" i="10"/>
  <c r="C174" i="10"/>
  <c r="C151" i="10"/>
  <c r="C128" i="10"/>
  <c r="C105" i="10"/>
  <c r="C82" i="10"/>
  <c r="C59" i="10"/>
  <c r="C36" i="10"/>
  <c r="C14" i="10"/>
  <c r="C223" i="9"/>
  <c r="C204" i="9"/>
  <c r="C185" i="9"/>
  <c r="C166" i="9"/>
  <c r="C147" i="9"/>
  <c r="C128" i="9"/>
  <c r="C109" i="9"/>
  <c r="C90" i="9"/>
  <c r="C71" i="9"/>
  <c r="C52" i="9"/>
  <c r="C33" i="9"/>
  <c r="C14" i="9"/>
  <c r="C14" i="8"/>
  <c r="C52" i="27" s="1"/>
  <c r="C56" i="7"/>
  <c r="C44" i="7"/>
  <c r="C29" i="7"/>
  <c r="C14" i="7"/>
  <c r="C194" i="12"/>
  <c r="C181" i="12"/>
  <c r="C170" i="12"/>
  <c r="C158" i="12"/>
  <c r="C145" i="12"/>
  <c r="C119" i="12"/>
  <c r="C108" i="12"/>
  <c r="C81" i="12"/>
  <c r="C70" i="12"/>
  <c r="C59" i="12"/>
  <c r="C48" i="12"/>
  <c r="C26" i="12"/>
  <c r="D13" i="12"/>
  <c r="C14" i="12" s="1"/>
  <c r="F37" i="7"/>
  <c r="G37" i="7"/>
  <c r="G32" i="7"/>
  <c r="G33" i="7"/>
  <c r="G34" i="7"/>
  <c r="G35" i="7"/>
  <c r="G36" i="7"/>
  <c r="D25" i="7"/>
  <c r="F17" i="7"/>
  <c r="G17" i="7"/>
  <c r="G18" i="7"/>
  <c r="G19" i="7"/>
  <c r="G20" i="7"/>
  <c r="G21" i="7"/>
  <c r="G22" i="7"/>
  <c r="D10" i="7"/>
  <c r="F49" i="7"/>
  <c r="G49" i="7"/>
  <c r="G47" i="7"/>
  <c r="G48" i="7"/>
  <c r="D40" i="7"/>
  <c r="F60" i="7"/>
  <c r="G60" i="7"/>
  <c r="G59" i="7"/>
  <c r="D52" i="7"/>
  <c r="G17" i="8"/>
  <c r="G20" i="8"/>
  <c r="F21" i="8"/>
  <c r="G21" i="8"/>
  <c r="F22" i="8"/>
  <c r="G22" i="8"/>
  <c r="G23" i="8"/>
  <c r="F24" i="8"/>
  <c r="G24" i="8"/>
  <c r="F25" i="8"/>
  <c r="G25" i="8"/>
  <c r="G26" i="8"/>
  <c r="F27" i="8"/>
  <c r="G27" i="8"/>
  <c r="F28" i="8"/>
  <c r="G28" i="8"/>
  <c r="G29" i="8"/>
  <c r="F30" i="8"/>
  <c r="G30" i="8"/>
  <c r="F31" i="8"/>
  <c r="G31" i="8"/>
  <c r="G32" i="8"/>
  <c r="F33" i="8"/>
  <c r="G33" i="8"/>
  <c r="F34" i="8"/>
  <c r="G34" i="8"/>
  <c r="I52" i="12"/>
  <c r="E207" i="27"/>
  <c r="E216" i="27"/>
  <c r="BP3" i="12"/>
  <c r="M52" i="21"/>
  <c r="M54" i="21" s="1"/>
  <c r="M56" i="21" s="1"/>
  <c r="O7" i="21"/>
  <c r="O8" i="21"/>
  <c r="O9" i="21"/>
  <c r="O10" i="21"/>
  <c r="O11" i="21"/>
  <c r="O12" i="21"/>
  <c r="O13" i="21"/>
  <c r="O14" i="21"/>
  <c r="O15" i="21"/>
  <c r="O16" i="21"/>
  <c r="O19" i="21"/>
  <c r="O20" i="21"/>
  <c r="O21" i="21"/>
  <c r="O22" i="21"/>
  <c r="O23" i="21"/>
  <c r="O24" i="21"/>
  <c r="O25" i="21"/>
  <c r="O26" i="21"/>
  <c r="O28" i="21"/>
  <c r="O29" i="21"/>
  <c r="O30" i="21"/>
  <c r="O31" i="21"/>
  <c r="O43" i="21"/>
  <c r="O42" i="21"/>
  <c r="O41" i="21"/>
  <c r="O40" i="21"/>
  <c r="O39" i="21"/>
  <c r="O37" i="21"/>
  <c r="O35" i="21"/>
  <c r="O34" i="21"/>
  <c r="O33" i="21"/>
  <c r="O32" i="21"/>
  <c r="D22" i="38"/>
  <c r="C143" i="43"/>
  <c r="C100" i="43"/>
  <c r="C57" i="43"/>
  <c r="C14" i="43"/>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c r="P74" i="50"/>
  <c r="I24" i="27"/>
  <c r="F207" i="27"/>
  <c r="I541" i="38"/>
  <c r="G541" i="38"/>
  <c r="R2" i="43"/>
  <c r="R2" i="42"/>
  <c r="R2" i="40"/>
  <c r="R2" i="12"/>
  <c r="R2" i="10"/>
  <c r="R2" i="9"/>
  <c r="R2" i="8"/>
  <c r="S2" i="7"/>
  <c r="T2" i="7"/>
  <c r="S2" i="8"/>
  <c r="S2" i="9"/>
  <c r="S2" i="10"/>
  <c r="S2" i="12"/>
  <c r="S2" i="40"/>
  <c r="S2" i="42"/>
  <c r="S2" i="43"/>
  <c r="F217" i="27"/>
  <c r="F216" i="27"/>
  <c r="F215" i="27"/>
  <c r="F214" i="27"/>
  <c r="F213" i="27"/>
  <c r="E217" i="27"/>
  <c r="E215" i="27"/>
  <c r="E214" i="27"/>
  <c r="E213" i="27"/>
  <c r="D217" i="27"/>
  <c r="D216" i="27"/>
  <c r="D215" i="27"/>
  <c r="D214" i="27"/>
  <c r="D213" i="27"/>
  <c r="C217" i="27"/>
  <c r="C216" i="27"/>
  <c r="C215" i="27"/>
  <c r="C214" i="27"/>
  <c r="C213" i="27"/>
  <c r="BN3" i="43"/>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c r="P70" i="49"/>
  <c r="I23" i="27"/>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O92" i="43"/>
  <c r="Q92" i="43"/>
  <c r="I92" i="43"/>
  <c r="F92" i="43"/>
  <c r="O91" i="43"/>
  <c r="P91" i="43"/>
  <c r="I91" i="43"/>
  <c r="F91" i="43"/>
  <c r="O90" i="43"/>
  <c r="Q90" i="43"/>
  <c r="I90" i="43"/>
  <c r="F90" i="43"/>
  <c r="O89" i="43"/>
  <c r="P89" i="43"/>
  <c r="I89" i="43"/>
  <c r="F89" i="43"/>
  <c r="O88" i="43"/>
  <c r="Q88" i="43"/>
  <c r="I88" i="43"/>
  <c r="F88" i="43"/>
  <c r="O87" i="43"/>
  <c r="P87" i="43"/>
  <c r="I87" i="43"/>
  <c r="F87" i="43"/>
  <c r="O86" i="43"/>
  <c r="Q86" i="43"/>
  <c r="I86" i="43"/>
  <c r="F86" i="43"/>
  <c r="O85" i="43"/>
  <c r="P85" i="43"/>
  <c r="I85" i="43"/>
  <c r="F85" i="43"/>
  <c r="O84" i="43"/>
  <c r="Q84" i="43"/>
  <c r="I84" i="43"/>
  <c r="F84" i="43"/>
  <c r="O83" i="43"/>
  <c r="P83" i="43"/>
  <c r="I83" i="43"/>
  <c r="F83" i="43"/>
  <c r="O82" i="43"/>
  <c r="Q82" i="43"/>
  <c r="I82" i="43"/>
  <c r="F82" i="43"/>
  <c r="O81" i="43"/>
  <c r="P81" i="43"/>
  <c r="I81" i="43"/>
  <c r="F81" i="43"/>
  <c r="O80" i="43"/>
  <c r="Q80" i="43"/>
  <c r="I80" i="43"/>
  <c r="F80" i="43"/>
  <c r="O79" i="43"/>
  <c r="P79" i="43"/>
  <c r="I79" i="43"/>
  <c r="F79" i="43"/>
  <c r="O78" i="43"/>
  <c r="Q78" i="43"/>
  <c r="I78" i="43"/>
  <c r="F78" i="43"/>
  <c r="O77" i="43"/>
  <c r="P77" i="43"/>
  <c r="I77" i="43"/>
  <c r="F77" i="43"/>
  <c r="O76" i="43"/>
  <c r="Q76" i="43"/>
  <c r="I76" i="43"/>
  <c r="F76" i="43"/>
  <c r="O75" i="43"/>
  <c r="P75" i="43"/>
  <c r="I75" i="43"/>
  <c r="F75" i="43"/>
  <c r="O74" i="43"/>
  <c r="Q74" i="43"/>
  <c r="I74" i="43"/>
  <c r="F74" i="43"/>
  <c r="O73" i="43"/>
  <c r="P73" i="43"/>
  <c r="I73" i="43"/>
  <c r="F73" i="43"/>
  <c r="O72" i="43"/>
  <c r="Q72" i="43"/>
  <c r="I72" i="43"/>
  <c r="F72" i="43"/>
  <c r="O71" i="43"/>
  <c r="P71" i="43"/>
  <c r="I71" i="43"/>
  <c r="F71" i="43"/>
  <c r="O70" i="43"/>
  <c r="Q70" i="43"/>
  <c r="I70" i="43"/>
  <c r="F70" i="43"/>
  <c r="O69" i="43"/>
  <c r="P69" i="43"/>
  <c r="I69" i="43"/>
  <c r="F69" i="43"/>
  <c r="O68" i="43"/>
  <c r="Q68" i="43"/>
  <c r="I68" i="43"/>
  <c r="F68" i="43"/>
  <c r="O67" i="43"/>
  <c r="P67" i="43"/>
  <c r="I67" i="43"/>
  <c r="F67" i="43"/>
  <c r="O66" i="43"/>
  <c r="Q66" i="43"/>
  <c r="I66" i="43"/>
  <c r="F66" i="43"/>
  <c r="O65" i="43"/>
  <c r="P65" i="43"/>
  <c r="I65" i="43"/>
  <c r="F65" i="43"/>
  <c r="O64" i="43"/>
  <c r="Q64" i="43"/>
  <c r="I64" i="43"/>
  <c r="F64" i="43"/>
  <c r="O63" i="43"/>
  <c r="P63" i="43"/>
  <c r="I63" i="43"/>
  <c r="F63" i="43"/>
  <c r="O62" i="43"/>
  <c r="Q62" i="43"/>
  <c r="I62" i="43"/>
  <c r="F62" i="43"/>
  <c r="O61" i="43"/>
  <c r="P61" i="43"/>
  <c r="I61" i="43"/>
  <c r="F61" i="43"/>
  <c r="O60" i="43"/>
  <c r="Q60" i="43"/>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34" i="40"/>
  <c r="J33" i="40"/>
  <c r="I44" i="40"/>
  <c r="I34" i="40"/>
  <c r="I33" i="40"/>
  <c r="I32" i="40"/>
  <c r="I31" i="40"/>
  <c r="J206" i="12"/>
  <c r="J205" i="12"/>
  <c r="J204" i="12"/>
  <c r="J203" i="12"/>
  <c r="J202" i="12"/>
  <c r="J201" i="12"/>
  <c r="J200" i="12"/>
  <c r="J199" i="12"/>
  <c r="J198" i="12"/>
  <c r="J187" i="12"/>
  <c r="J186" i="12"/>
  <c r="J185" i="12"/>
  <c r="J174" i="12"/>
  <c r="J163" i="12"/>
  <c r="J162" i="12"/>
  <c r="J151" i="12"/>
  <c r="J150" i="12"/>
  <c r="J149" i="12"/>
  <c r="J138" i="12"/>
  <c r="J137" i="12"/>
  <c r="J136" i="12"/>
  <c r="J135" i="12"/>
  <c r="J134" i="12"/>
  <c r="J133" i="12"/>
  <c r="J132" i="12"/>
  <c r="J131" i="12"/>
  <c r="J130" i="12"/>
  <c r="J129" i="12"/>
  <c r="J128" i="12"/>
  <c r="J127" i="12"/>
  <c r="J126" i="12"/>
  <c r="J125" i="12"/>
  <c r="J124" i="12"/>
  <c r="J123" i="12"/>
  <c r="J112" i="12"/>
  <c r="J100" i="12"/>
  <c r="J99" i="12"/>
  <c r="J98" i="12"/>
  <c r="J97" i="12"/>
  <c r="J96" i="12"/>
  <c r="J95" i="12"/>
  <c r="J94" i="12"/>
  <c r="J93" i="12"/>
  <c r="J92" i="12"/>
  <c r="J91" i="12"/>
  <c r="J90" i="12"/>
  <c r="J89" i="12"/>
  <c r="J88" i="12"/>
  <c r="J87" i="12"/>
  <c r="J86" i="12"/>
  <c r="J85" i="12"/>
  <c r="J74" i="12"/>
  <c r="J63" i="12"/>
  <c r="J52" i="12"/>
  <c r="J30" i="12"/>
  <c r="I206" i="12"/>
  <c r="I205" i="12"/>
  <c r="I204" i="12"/>
  <c r="I203" i="12"/>
  <c r="I202" i="12"/>
  <c r="I201" i="12"/>
  <c r="I200" i="12"/>
  <c r="I199" i="12"/>
  <c r="I198" i="12"/>
  <c r="I197" i="12"/>
  <c r="I187" i="12"/>
  <c r="I186" i="12"/>
  <c r="I185" i="12"/>
  <c r="I184" i="12"/>
  <c r="I174" i="12"/>
  <c r="I173" i="12"/>
  <c r="I163" i="12"/>
  <c r="I162" i="12"/>
  <c r="I161" i="12"/>
  <c r="I151" i="12"/>
  <c r="I150" i="12"/>
  <c r="I149" i="12"/>
  <c r="I148" i="12"/>
  <c r="I138" i="12"/>
  <c r="I137" i="12"/>
  <c r="I136" i="12"/>
  <c r="I135" i="12"/>
  <c r="I134" i="12"/>
  <c r="I133" i="12"/>
  <c r="I132" i="12"/>
  <c r="I131" i="12"/>
  <c r="I130" i="12"/>
  <c r="I129" i="12"/>
  <c r="I128" i="12"/>
  <c r="I127" i="12"/>
  <c r="I126" i="12"/>
  <c r="I125" i="12"/>
  <c r="I124" i="12"/>
  <c r="I123" i="12"/>
  <c r="I122" i="12"/>
  <c r="I112" i="12"/>
  <c r="I111" i="12"/>
  <c r="I100" i="12"/>
  <c r="I99" i="12"/>
  <c r="I98" i="12"/>
  <c r="I97" i="12"/>
  <c r="I96" i="12"/>
  <c r="I95" i="12"/>
  <c r="I94" i="12"/>
  <c r="I93" i="12"/>
  <c r="I92" i="12"/>
  <c r="I91" i="12"/>
  <c r="I90" i="12"/>
  <c r="I89" i="12"/>
  <c r="I88" i="12"/>
  <c r="I87" i="12"/>
  <c r="I86" i="12"/>
  <c r="I85" i="12"/>
  <c r="I84" i="12"/>
  <c r="I74" i="12"/>
  <c r="I73" i="12"/>
  <c r="I63" i="12"/>
  <c r="I62" i="12"/>
  <c r="I51" i="12"/>
  <c r="I30" i="12"/>
  <c r="I29" i="12"/>
  <c r="J52" i="10"/>
  <c r="J51" i="10"/>
  <c r="J50" i="10"/>
  <c r="J49" i="10"/>
  <c r="J48" i="10"/>
  <c r="J47" i="10"/>
  <c r="J46" i="10"/>
  <c r="J45" i="10"/>
  <c r="J44" i="10"/>
  <c r="J43" i="10"/>
  <c r="J42" i="10"/>
  <c r="J41" i="10"/>
  <c r="J40" i="10"/>
  <c r="J75" i="10"/>
  <c r="J74" i="10"/>
  <c r="J73" i="10"/>
  <c r="J72" i="10"/>
  <c r="J71" i="10"/>
  <c r="J70" i="10"/>
  <c r="J69" i="10"/>
  <c r="J68" i="10"/>
  <c r="J67" i="10"/>
  <c r="J66" i="10"/>
  <c r="J65" i="10"/>
  <c r="J64" i="10"/>
  <c r="J63" i="10"/>
  <c r="J98" i="10"/>
  <c r="J97" i="10"/>
  <c r="J96" i="10"/>
  <c r="J95" i="10"/>
  <c r="J94" i="10"/>
  <c r="J93" i="10"/>
  <c r="J92" i="10"/>
  <c r="J91" i="10"/>
  <c r="J90" i="10"/>
  <c r="J89" i="10"/>
  <c r="J88" i="10"/>
  <c r="J87" i="10"/>
  <c r="J86" i="10"/>
  <c r="J121" i="10"/>
  <c r="J120" i="10"/>
  <c r="J119" i="10"/>
  <c r="J118" i="10"/>
  <c r="J117" i="10"/>
  <c r="J116" i="10"/>
  <c r="J115" i="10"/>
  <c r="J114" i="10"/>
  <c r="J113" i="10"/>
  <c r="J112" i="10"/>
  <c r="J111" i="10"/>
  <c r="J110" i="10"/>
  <c r="J109" i="10"/>
  <c r="J144" i="10"/>
  <c r="J143" i="10"/>
  <c r="J142" i="10"/>
  <c r="J141" i="10"/>
  <c r="J140" i="10"/>
  <c r="J139" i="10"/>
  <c r="J138" i="10"/>
  <c r="J137" i="10"/>
  <c r="J136" i="10"/>
  <c r="J135" i="10"/>
  <c r="J134" i="10"/>
  <c r="J133" i="10"/>
  <c r="J132" i="10"/>
  <c r="J167" i="10"/>
  <c r="J166" i="10"/>
  <c r="J165" i="10"/>
  <c r="J164" i="10"/>
  <c r="J163" i="10"/>
  <c r="J162" i="10"/>
  <c r="J161" i="10"/>
  <c r="J160" i="10"/>
  <c r="J159" i="10"/>
  <c r="J158" i="10"/>
  <c r="J157" i="10"/>
  <c r="J156" i="10"/>
  <c r="J155" i="10"/>
  <c r="J190" i="10"/>
  <c r="J189" i="10"/>
  <c r="J188" i="10"/>
  <c r="J187" i="10"/>
  <c r="J186" i="10"/>
  <c r="J185" i="10"/>
  <c r="J184" i="10"/>
  <c r="J183" i="10"/>
  <c r="J182" i="10"/>
  <c r="J181" i="10"/>
  <c r="J180" i="10"/>
  <c r="J179" i="10"/>
  <c r="J178" i="10"/>
  <c r="J213" i="10"/>
  <c r="J212" i="10"/>
  <c r="J211" i="10"/>
  <c r="J210" i="10"/>
  <c r="J209" i="10"/>
  <c r="J208" i="10"/>
  <c r="J207" i="10"/>
  <c r="J206" i="10"/>
  <c r="J205" i="10"/>
  <c r="J204" i="10"/>
  <c r="J203" i="10"/>
  <c r="J202" i="10"/>
  <c r="J201" i="10"/>
  <c r="J236" i="10"/>
  <c r="J235" i="10"/>
  <c r="J234" i="10"/>
  <c r="J233" i="10"/>
  <c r="J232" i="10"/>
  <c r="J231" i="10"/>
  <c r="J230" i="10"/>
  <c r="J229" i="10"/>
  <c r="J228" i="10"/>
  <c r="J227" i="10"/>
  <c r="J226" i="10"/>
  <c r="J225" i="10"/>
  <c r="J224" i="10"/>
  <c r="J259" i="10"/>
  <c r="J258" i="10"/>
  <c r="J257" i="10"/>
  <c r="J256" i="10"/>
  <c r="J255" i="10"/>
  <c r="J254" i="10"/>
  <c r="J253" i="10"/>
  <c r="J252" i="10"/>
  <c r="J251" i="10"/>
  <c r="J250" i="10"/>
  <c r="J249" i="10"/>
  <c r="J248" i="10"/>
  <c r="J247" i="10"/>
  <c r="J282" i="10"/>
  <c r="J281" i="10"/>
  <c r="J280" i="10"/>
  <c r="J279" i="10"/>
  <c r="J278" i="10"/>
  <c r="J277" i="10"/>
  <c r="J276" i="10"/>
  <c r="J275" i="10"/>
  <c r="J274" i="10"/>
  <c r="J273" i="10"/>
  <c r="J272" i="10"/>
  <c r="J271" i="10"/>
  <c r="J270"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F271" i="10"/>
  <c r="I270" i="10"/>
  <c r="E270" i="10"/>
  <c r="F270" i="10"/>
  <c r="I269" i="10"/>
  <c r="E269" i="10"/>
  <c r="F269"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F248" i="10"/>
  <c r="I247" i="10"/>
  <c r="E247" i="10"/>
  <c r="F247" i="10"/>
  <c r="I246" i="10"/>
  <c r="E246" i="10"/>
  <c r="F246"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F225" i="10"/>
  <c r="I224" i="10"/>
  <c r="E224" i="10"/>
  <c r="F224" i="10"/>
  <c r="I223" i="10"/>
  <c r="E223" i="10"/>
  <c r="F223"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F202" i="10"/>
  <c r="I201" i="10"/>
  <c r="E201" i="10"/>
  <c r="F201" i="10"/>
  <c r="I200" i="10"/>
  <c r="E200" i="10"/>
  <c r="F200"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F179" i="10"/>
  <c r="I178" i="10"/>
  <c r="E178" i="10"/>
  <c r="F178" i="10"/>
  <c r="I177" i="10"/>
  <c r="E177" i="10"/>
  <c r="F177"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F156" i="10"/>
  <c r="I155" i="10"/>
  <c r="E155" i="10"/>
  <c r="F155" i="10"/>
  <c r="I154" i="10"/>
  <c r="E154" i="10"/>
  <c r="F154"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F133" i="10"/>
  <c r="I132" i="10"/>
  <c r="E132" i="10"/>
  <c r="F132" i="10"/>
  <c r="I131" i="10"/>
  <c r="E131" i="10"/>
  <c r="F131"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F110" i="10"/>
  <c r="I109" i="10"/>
  <c r="E109" i="10"/>
  <c r="F109" i="10"/>
  <c r="I108" i="10"/>
  <c r="E108" i="10"/>
  <c r="F108" i="10"/>
  <c r="I98" i="10"/>
  <c r="F98" i="10"/>
  <c r="I97" i="10"/>
  <c r="F97" i="10"/>
  <c r="I96" i="10"/>
  <c r="F96" i="10"/>
  <c r="I95" i="10"/>
  <c r="F95" i="10"/>
  <c r="I94" i="10"/>
  <c r="F94" i="10"/>
  <c r="I93" i="10"/>
  <c r="F93" i="10"/>
  <c r="I92" i="10"/>
  <c r="F92" i="10"/>
  <c r="I91" i="10"/>
  <c r="F91" i="10"/>
  <c r="I90" i="10"/>
  <c r="F90" i="10"/>
  <c r="I89" i="10"/>
  <c r="F89" i="10"/>
  <c r="I88" i="10"/>
  <c r="F88" i="10"/>
  <c r="I87" i="10"/>
  <c r="F87" i="10"/>
  <c r="I86" i="10"/>
  <c r="E86" i="10"/>
  <c r="F86" i="10"/>
  <c r="I85" i="10"/>
  <c r="E85" i="10"/>
  <c r="F85" i="10"/>
  <c r="I75" i="10"/>
  <c r="F75" i="10"/>
  <c r="I74" i="10"/>
  <c r="F74" i="10"/>
  <c r="I73" i="10"/>
  <c r="F73" i="10"/>
  <c r="I72" i="10"/>
  <c r="F72" i="10"/>
  <c r="I71" i="10"/>
  <c r="F71" i="10"/>
  <c r="I70" i="10"/>
  <c r="F70" i="10"/>
  <c r="I69" i="10"/>
  <c r="F69" i="10"/>
  <c r="I68" i="10"/>
  <c r="F68" i="10"/>
  <c r="I67" i="10"/>
  <c r="F67" i="10"/>
  <c r="I66" i="10"/>
  <c r="F66" i="10"/>
  <c r="I65" i="10"/>
  <c r="F65" i="10"/>
  <c r="I64" i="10"/>
  <c r="F64" i="10"/>
  <c r="I63" i="10"/>
  <c r="E63" i="10"/>
  <c r="F63" i="10"/>
  <c r="I62" i="10"/>
  <c r="E62" i="10"/>
  <c r="F62" i="10"/>
  <c r="I52" i="10"/>
  <c r="F52" i="10"/>
  <c r="I51" i="10"/>
  <c r="F51" i="10"/>
  <c r="I50" i="10"/>
  <c r="F50" i="10"/>
  <c r="I49" i="10"/>
  <c r="F49" i="10"/>
  <c r="I48" i="10"/>
  <c r="F48" i="10"/>
  <c r="I47" i="10"/>
  <c r="F47" i="10"/>
  <c r="I46" i="10"/>
  <c r="F46" i="10"/>
  <c r="I45" i="10"/>
  <c r="F45" i="10"/>
  <c r="I44" i="10"/>
  <c r="F44" i="10"/>
  <c r="I43" i="10"/>
  <c r="F43" i="10"/>
  <c r="I42" i="10"/>
  <c r="F42" i="10"/>
  <c r="I41" i="10"/>
  <c r="F41" i="10"/>
  <c r="I40" i="10"/>
  <c r="E40" i="10"/>
  <c r="F40" i="10"/>
  <c r="I39" i="10"/>
  <c r="E39" i="10"/>
  <c r="F39"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c r="I216" i="9"/>
  <c r="F216" i="9"/>
  <c r="I215" i="9"/>
  <c r="F215" i="9"/>
  <c r="I214" i="9"/>
  <c r="F214" i="9"/>
  <c r="I213" i="9"/>
  <c r="F213" i="9"/>
  <c r="I212" i="9"/>
  <c r="F212" i="9"/>
  <c r="I211" i="9"/>
  <c r="F211" i="9"/>
  <c r="I210" i="9"/>
  <c r="F210" i="9"/>
  <c r="I209" i="9"/>
  <c r="F209" i="9"/>
  <c r="I208" i="9"/>
  <c r="F208" i="9"/>
  <c r="I207" i="9"/>
  <c r="F207" i="9"/>
  <c r="D200"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60" i="7"/>
  <c r="K49" i="7"/>
  <c r="K48" i="7"/>
  <c r="K37" i="7"/>
  <c r="K36" i="7"/>
  <c r="K35" i="7"/>
  <c r="K34" i="7"/>
  <c r="K33" i="7"/>
  <c r="J60" i="7"/>
  <c r="J59" i="7"/>
  <c r="J49" i="7"/>
  <c r="J48" i="7"/>
  <c r="J47" i="7"/>
  <c r="J37" i="7"/>
  <c r="J36" i="7"/>
  <c r="J35" i="7"/>
  <c r="J34" i="7"/>
  <c r="J33" i="7"/>
  <c r="J32" i="7"/>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67" i="9"/>
  <c r="D86" i="9"/>
  <c r="D96" i="43"/>
  <c r="D40" i="42"/>
  <c r="D160" i="42"/>
  <c r="D70" i="42"/>
  <c r="D181" i="9"/>
  <c r="D105" i="9"/>
  <c r="D29" i="9"/>
  <c r="D48" i="9"/>
  <c r="D162" i="9"/>
  <c r="D32" i="10"/>
  <c r="D55" i="10"/>
  <c r="D147" i="10"/>
  <c r="D239" i="10"/>
  <c r="D262" i="10"/>
  <c r="D101" i="10"/>
  <c r="D193" i="10"/>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216" i="10"/>
  <c r="D170" i="10"/>
  <c r="D124" i="10"/>
  <c r="D78" i="10"/>
  <c r="G36" i="46"/>
  <c r="H36" i="46"/>
  <c r="I36" i="46"/>
  <c r="J36" i="46"/>
  <c r="K36" i="46"/>
  <c r="L36" i="46"/>
  <c r="M36" i="46"/>
  <c r="N36" i="46"/>
  <c r="O36" i="46"/>
  <c r="P36" i="46"/>
  <c r="I21" i="27"/>
  <c r="G34" i="45"/>
  <c r="H34" i="45"/>
  <c r="I34" i="45"/>
  <c r="J34" i="45"/>
  <c r="K34" i="45"/>
  <c r="L34" i="45"/>
  <c r="M34" i="45"/>
  <c r="N34" i="45"/>
  <c r="O34" i="45"/>
  <c r="P34" i="45"/>
  <c r="I10" i="27"/>
  <c r="H74" i="22"/>
  <c r="I74" i="22"/>
  <c r="J74" i="22"/>
  <c r="K74" i="22"/>
  <c r="L74" i="22"/>
  <c r="M74" i="22"/>
  <c r="N74" i="22"/>
  <c r="O74" i="22"/>
  <c r="P74" i="22"/>
  <c r="I6" i="27"/>
  <c r="G74" i="22"/>
  <c r="J36" i="42"/>
  <c r="J35" i="42"/>
  <c r="J34" i="42"/>
  <c r="J33" i="42"/>
  <c r="J32" i="42"/>
  <c r="J31" i="42"/>
  <c r="J30" i="42"/>
  <c r="J29" i="42"/>
  <c r="J28" i="42"/>
  <c r="J27" i="42"/>
  <c r="J26" i="42"/>
  <c r="J25" i="42"/>
  <c r="J24" i="42"/>
  <c r="J23" i="42"/>
  <c r="J22" i="42"/>
  <c r="J21" i="42"/>
  <c r="J20" i="42"/>
  <c r="J19" i="42"/>
  <c r="J21" i="40"/>
  <c r="J25" i="9"/>
  <c r="J24" i="9"/>
  <c r="J23" i="9"/>
  <c r="J22" i="9"/>
  <c r="J21" i="9"/>
  <c r="J20" i="9"/>
  <c r="J19" i="9"/>
  <c r="K34" i="8"/>
  <c r="K33" i="8"/>
  <c r="K32" i="8"/>
  <c r="K31" i="8"/>
  <c r="K30" i="8"/>
  <c r="K29" i="8"/>
  <c r="K28" i="8"/>
  <c r="K27" i="8"/>
  <c r="K26" i="8"/>
  <c r="K25" i="8"/>
  <c r="K24" i="8"/>
  <c r="K23" i="8"/>
  <c r="K22" i="8"/>
  <c r="K21" i="8"/>
  <c r="K20" i="8"/>
  <c r="K19" i="8"/>
  <c r="K21" i="7"/>
  <c r="K20" i="7"/>
  <c r="K19" i="7"/>
  <c r="K18" i="7"/>
  <c r="P43" i="48"/>
  <c r="I13" i="27"/>
  <c r="O43" i="48"/>
  <c r="N43" i="48"/>
  <c r="M43" i="48"/>
  <c r="L43" i="48"/>
  <c r="K43" i="48"/>
  <c r="J43" i="48"/>
  <c r="I43" i="48"/>
  <c r="H43" i="48"/>
  <c r="G43" i="48"/>
  <c r="P21" i="47"/>
  <c r="I12" i="27"/>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M341" i="38"/>
  <c r="AQ341" i="38"/>
  <c r="AE341" i="38"/>
  <c r="AI341" i="38"/>
  <c r="F341" i="38"/>
  <c r="J341" i="38"/>
  <c r="O21" i="44"/>
  <c r="P21" i="44"/>
  <c r="I19" i="27"/>
  <c r="O27" i="23"/>
  <c r="P27" i="23"/>
  <c r="I9" i="27"/>
  <c r="O36" i="33"/>
  <c r="P36" i="33"/>
  <c r="I11" i="27"/>
  <c r="O21" i="31"/>
  <c r="P21" i="31"/>
  <c r="I20" i="27"/>
  <c r="O39" i="24"/>
  <c r="P39" i="24"/>
  <c r="I18" i="27"/>
  <c r="O43" i="30"/>
  <c r="P43" i="30"/>
  <c r="I8" i="27"/>
  <c r="O21" i="29"/>
  <c r="P21" i="29"/>
  <c r="I7" i="27"/>
  <c r="O28" i="28"/>
  <c r="AR341" i="38"/>
  <c r="H341" i="38"/>
  <c r="N39" i="24"/>
  <c r="M39" i="24"/>
  <c r="L39" i="24"/>
  <c r="K39" i="24"/>
  <c r="J39" i="24"/>
  <c r="I39" i="24"/>
  <c r="H39" i="24"/>
  <c r="G39" i="24"/>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AG560" i="38"/>
  <c r="AL560" i="38"/>
  <c r="AH560" i="38"/>
  <c r="AN560" i="38"/>
  <c r="AK560" i="38"/>
  <c r="AP560" i="38"/>
  <c r="F550" i="38"/>
  <c r="J550" i="38"/>
  <c r="F555" i="38"/>
  <c r="H555" i="38"/>
  <c r="F559" i="38"/>
  <c r="H559" i="38"/>
  <c r="AD560" i="38"/>
  <c r="AJ560" i="38"/>
  <c r="AO560" i="38"/>
  <c r="F565" i="38"/>
  <c r="J565" i="38"/>
  <c r="F545" i="38"/>
  <c r="J545" i="38"/>
  <c r="AQ545" i="38"/>
  <c r="F553" i="38"/>
  <c r="H553" i="38"/>
  <c r="F557" i="38"/>
  <c r="J557" i="38"/>
  <c r="F562" i="38"/>
  <c r="J562" i="38"/>
  <c r="AM563" i="38"/>
  <c r="AM543" i="38"/>
  <c r="AM555" i="38"/>
  <c r="F563" i="38"/>
  <c r="H563" i="38"/>
  <c r="F544" i="38"/>
  <c r="H544" i="38"/>
  <c r="AE551" i="38"/>
  <c r="F552" i="38"/>
  <c r="H552" i="38"/>
  <c r="AI556" i="38"/>
  <c r="AQ562" i="38"/>
  <c r="AE543" i="38"/>
  <c r="AI544" i="38"/>
  <c r="AM548" i="38"/>
  <c r="AE552" i="38"/>
  <c r="AE547" i="38"/>
  <c r="F548" i="38"/>
  <c r="J548" i="38"/>
  <c r="AE549" i="38"/>
  <c r="AI550" i="38"/>
  <c r="F551" i="38"/>
  <c r="H551" i="38"/>
  <c r="AQ552" i="38"/>
  <c r="AM561" i="38"/>
  <c r="AQ565" i="38"/>
  <c r="AI553" i="38"/>
  <c r="F554" i="38"/>
  <c r="J554" i="38"/>
  <c r="AE556" i="38"/>
  <c r="AM564" i="38"/>
  <c r="F543" i="38"/>
  <c r="H543" i="38"/>
  <c r="AM544" i="38"/>
  <c r="F546" i="38"/>
  <c r="H546" i="38"/>
  <c r="AQ548" i="38"/>
  <c r="F549" i="38"/>
  <c r="H549" i="38"/>
  <c r="F556" i="38"/>
  <c r="AM557" i="38"/>
  <c r="F558" i="38"/>
  <c r="H558" i="38"/>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c r="AE537" i="38"/>
  <c r="F533" i="38"/>
  <c r="J533" i="38"/>
  <c r="F540" i="38"/>
  <c r="J540" i="38"/>
  <c r="AI539" i="38"/>
  <c r="F535" i="38"/>
  <c r="H535" i="38"/>
  <c r="F536" i="38"/>
  <c r="H536" i="38"/>
  <c r="F532" i="38"/>
  <c r="J532" i="38"/>
  <c r="AM532" i="38"/>
  <c r="AM538" i="38"/>
  <c r="AE536" i="38"/>
  <c r="F539" i="38"/>
  <c r="J539" i="38"/>
  <c r="AQ513" i="38"/>
  <c r="F529" i="38"/>
  <c r="J529" i="38"/>
  <c r="F530" i="38"/>
  <c r="H530" i="38"/>
  <c r="AI530" i="38"/>
  <c r="AM531" i="38"/>
  <c r="AI532" i="38"/>
  <c r="AQ538" i="38"/>
  <c r="AQ536" i="38"/>
  <c r="AQ537" i="38"/>
  <c r="AE538" i="38"/>
  <c r="AQ535" i="38"/>
  <c r="AM536" i="38"/>
  <c r="AE540" i="38"/>
  <c r="AE539" i="38"/>
  <c r="AM535" i="38"/>
  <c r="AI540" i="38"/>
  <c r="F538" i="38"/>
  <c r="H538" i="38"/>
  <c r="AM540" i="38"/>
  <c r="AM539" i="38"/>
  <c r="AI535" i="38"/>
  <c r="AM537" i="38"/>
  <c r="AQ539" i="38"/>
  <c r="AE535" i="38"/>
  <c r="AI537" i="38"/>
  <c r="AM530" i="38"/>
  <c r="AQ531" i="38"/>
  <c r="AM513" i="38"/>
  <c r="F514" i="38"/>
  <c r="J514" i="38"/>
  <c r="AE532" i="38"/>
  <c r="AE533" i="38"/>
  <c r="AQ532" i="38"/>
  <c r="AQ533" i="38"/>
  <c r="AQ529" i="38"/>
  <c r="AE530" i="38"/>
  <c r="F531" i="38"/>
  <c r="J531" i="38"/>
  <c r="AI531" i="38"/>
  <c r="AM533" i="38"/>
  <c r="AQ530" i="38"/>
  <c r="AE531" i="38"/>
  <c r="AI533" i="38"/>
  <c r="AI534" i="38"/>
  <c r="F534" i="38"/>
  <c r="J534" i="38"/>
  <c r="AE529" i="38"/>
  <c r="AM534" i="38"/>
  <c r="AM529" i="38"/>
  <c r="AQ534" i="38"/>
  <c r="AE534" i="38"/>
  <c r="AI529" i="38"/>
  <c r="F513" i="38"/>
  <c r="J513" i="38"/>
  <c r="AQ514" i="38"/>
  <c r="AE515" i="38"/>
  <c r="F516" i="38"/>
  <c r="H516" i="38"/>
  <c r="AI516" i="38"/>
  <c r="AQ518" i="38"/>
  <c r="AI513" i="38"/>
  <c r="AE513" i="38"/>
  <c r="F518" i="38"/>
  <c r="H518" i="38"/>
  <c r="AE517" i="38"/>
  <c r="AM516" i="38"/>
  <c r="AI511" i="38"/>
  <c r="AM512" i="38"/>
  <c r="F517" i="38"/>
  <c r="J517" i="38"/>
  <c r="AM518" i="38"/>
  <c r="AQ516" i="38"/>
  <c r="AM523" i="38"/>
  <c r="AM521" i="38"/>
  <c r="AQ511" i="38"/>
  <c r="AE512" i="38"/>
  <c r="AI514" i="38"/>
  <c r="AM515" i="38"/>
  <c r="AI517" i="38"/>
  <c r="AE518" i="38"/>
  <c r="AM511" i="38"/>
  <c r="AQ512" i="38"/>
  <c r="AE514" i="38"/>
  <c r="F515" i="38"/>
  <c r="J515" i="38"/>
  <c r="AI515" i="38"/>
  <c r="AQ517" i="38"/>
  <c r="AI520" i="38"/>
  <c r="F511" i="38"/>
  <c r="H511" i="38"/>
  <c r="AE511" i="38"/>
  <c r="F512" i="38"/>
  <c r="J512" i="38"/>
  <c r="AI512" i="38"/>
  <c r="AM514" i="38"/>
  <c r="AQ515" i="38"/>
  <c r="AE516" i="38"/>
  <c r="AM517" i="38"/>
  <c r="AI518" i="38"/>
  <c r="J518" i="38"/>
  <c r="AM504" i="38"/>
  <c r="AQ510" i="38"/>
  <c r="F510" i="38"/>
  <c r="J510" i="38"/>
  <c r="F524" i="38"/>
  <c r="J524" i="38"/>
  <c r="F522" i="38"/>
  <c r="J522" i="38"/>
  <c r="AI522" i="38"/>
  <c r="F520" i="38"/>
  <c r="J520" i="38"/>
  <c r="AE520" i="38"/>
  <c r="AI523" i="38"/>
  <c r="AI521" i="38"/>
  <c r="AE522" i="38"/>
  <c r="AE523" i="38"/>
  <c r="AQ519" i="38"/>
  <c r="AE521" i="38"/>
  <c r="AQ520" i="38"/>
  <c r="AQ523" i="38"/>
  <c r="AQ521" i="38"/>
  <c r="AM520" i="38"/>
  <c r="F506" i="38"/>
  <c r="H506" i="38"/>
  <c r="AE505" i="38"/>
  <c r="AM524" i="38"/>
  <c r="AE510" i="38"/>
  <c r="AE519" i="38"/>
  <c r="F521" i="38"/>
  <c r="J521" i="38"/>
  <c r="F504" i="38"/>
  <c r="J504" i="38"/>
  <c r="AM510" i="38"/>
  <c r="AM519" i="38"/>
  <c r="AQ522" i="38"/>
  <c r="AQ524" i="38"/>
  <c r="AI510" i="38"/>
  <c r="F519" i="38"/>
  <c r="J519" i="38"/>
  <c r="AI519" i="38"/>
  <c r="AM522" i="38"/>
  <c r="F508" i="38"/>
  <c r="J508" i="38"/>
  <c r="AQ505" i="38"/>
  <c r="AI525" i="38"/>
  <c r="AE524" i="38"/>
  <c r="AI505" i="38"/>
  <c r="F523" i="38"/>
  <c r="J523" i="38"/>
  <c r="AM505" i="38"/>
  <c r="F505" i="38"/>
  <c r="J505" i="38"/>
  <c r="AI524" i="38"/>
  <c r="AQ504" i="38"/>
  <c r="AM525" i="38"/>
  <c r="AI504" i="38"/>
  <c r="F525" i="38"/>
  <c r="H525" i="38"/>
  <c r="AE525" i="38"/>
  <c r="AE504" i="38"/>
  <c r="AI508" i="38"/>
  <c r="AE507" i="38"/>
  <c r="AQ506" i="38"/>
  <c r="AQ525" i="38"/>
  <c r="AM508" i="38"/>
  <c r="AI507" i="38"/>
  <c r="F507" i="38"/>
  <c r="J507" i="38"/>
  <c r="AE506" i="38"/>
  <c r="AQ508" i="38"/>
  <c r="AM507" i="38"/>
  <c r="AI506" i="38"/>
  <c r="AQ491" i="38"/>
  <c r="AQ503" i="38"/>
  <c r="AE508" i="38"/>
  <c r="AQ507" i="38"/>
  <c r="AM506" i="38"/>
  <c r="H504" i="38"/>
  <c r="AE502" i="38"/>
  <c r="AE503" i="38"/>
  <c r="F502" i="38"/>
  <c r="J502" i="38"/>
  <c r="AM502" i="38"/>
  <c r="AM503" i="38"/>
  <c r="AQ502" i="38"/>
  <c r="AI502" i="38"/>
  <c r="F503" i="38"/>
  <c r="H503" i="38"/>
  <c r="AI503" i="38"/>
  <c r="F493" i="38"/>
  <c r="J493" i="38"/>
  <c r="AI493" i="38"/>
  <c r="AM493" i="38"/>
  <c r="AI495" i="38"/>
  <c r="F496" i="38"/>
  <c r="H496" i="38"/>
  <c r="F490" i="38"/>
  <c r="J490" i="38"/>
  <c r="AI490" i="38"/>
  <c r="AM492" i="38"/>
  <c r="AE493" i="38"/>
  <c r="F494" i="38"/>
  <c r="J494" i="38"/>
  <c r="AM491" i="38"/>
  <c r="AE490" i="38"/>
  <c r="F492" i="38"/>
  <c r="J492" i="38"/>
  <c r="AQ493" i="38"/>
  <c r="AQ496" i="38"/>
  <c r="AQ494" i="38"/>
  <c r="F491" i="38"/>
  <c r="J491" i="38"/>
  <c r="AE491" i="38"/>
  <c r="AM494" i="38"/>
  <c r="AI492" i="38"/>
  <c r="AI491" i="38"/>
  <c r="AE495" i="38"/>
  <c r="F495" i="38"/>
  <c r="J495" i="38"/>
  <c r="AQ490" i="38"/>
  <c r="AE492" i="38"/>
  <c r="AI494" i="38"/>
  <c r="AM490" i="38"/>
  <c r="AQ492" i="38"/>
  <c r="AE494" i="38"/>
  <c r="F497" i="38"/>
  <c r="J497" i="38"/>
  <c r="AI497" i="38"/>
  <c r="AE496" i="38"/>
  <c r="AQ495" i="38"/>
  <c r="AM496" i="38"/>
  <c r="AM497" i="38"/>
  <c r="AM495" i="38"/>
  <c r="AI496" i="38"/>
  <c r="F486" i="38"/>
  <c r="J486" i="38"/>
  <c r="AE497" i="38"/>
  <c r="AM487" i="38"/>
  <c r="AQ486" i="38"/>
  <c r="AQ497" i="38"/>
  <c r="AE486" i="38"/>
  <c r="F487" i="38"/>
  <c r="J487" i="38"/>
  <c r="AM486" i="38"/>
  <c r="AI486" i="38"/>
  <c r="AQ487" i="38"/>
  <c r="F472" i="38"/>
  <c r="J472" i="38"/>
  <c r="AI487" i="38"/>
  <c r="AM479" i="38"/>
  <c r="AE481" i="38"/>
  <c r="F470" i="38"/>
  <c r="H470" i="38"/>
  <c r="AI470" i="38"/>
  <c r="AM471" i="38"/>
  <c r="AM475" i="38"/>
  <c r="AE487" i="38"/>
  <c r="AQ479" i="38"/>
  <c r="AM470" i="38"/>
  <c r="AQ471" i="38"/>
  <c r="AI473" i="38"/>
  <c r="AM474" i="38"/>
  <c r="AQ475" i="38"/>
  <c r="AI476" i="38"/>
  <c r="F477" i="38"/>
  <c r="H477" i="38"/>
  <c r="AI479" i="38"/>
  <c r="AE470" i="38"/>
  <c r="AI471" i="38"/>
  <c r="AI475" i="38"/>
  <c r="AE476" i="38"/>
  <c r="AQ477" i="38"/>
  <c r="AE479" i="38"/>
  <c r="AQ470" i="38"/>
  <c r="AE471" i="38"/>
  <c r="AQ472" i="38"/>
  <c r="AM473" i="38"/>
  <c r="AQ474" i="38"/>
  <c r="AE475" i="38"/>
  <c r="F476" i="38"/>
  <c r="J476" i="38"/>
  <c r="AI480" i="38"/>
  <c r="F481" i="38"/>
  <c r="J481" i="38"/>
  <c r="AQ478" i="38"/>
  <c r="F480" i="38"/>
  <c r="J480" i="38"/>
  <c r="AE472" i="38"/>
  <c r="AQ473" i="38"/>
  <c r="AE474" i="38"/>
  <c r="F475" i="38"/>
  <c r="J475" i="38"/>
  <c r="AE477" i="38"/>
  <c r="AQ476" i="38"/>
  <c r="AM477" i="38"/>
  <c r="AM472" i="38"/>
  <c r="F484" i="38"/>
  <c r="J484" i="38"/>
  <c r="AQ483" i="38"/>
  <c r="AE478" i="38"/>
  <c r="F479" i="38"/>
  <c r="J479" i="38"/>
  <c r="AQ481" i="38"/>
  <c r="F471" i="38"/>
  <c r="H471" i="38"/>
  <c r="AI472" i="38"/>
  <c r="F473" i="38"/>
  <c r="H473" i="38"/>
  <c r="AE473" i="38"/>
  <c r="F474" i="38"/>
  <c r="H474" i="38"/>
  <c r="AI474" i="38"/>
  <c r="AM476" i="38"/>
  <c r="AI477" i="38"/>
  <c r="J477" i="38"/>
  <c r="AE480" i="38"/>
  <c r="F482" i="38"/>
  <c r="J482" i="38"/>
  <c r="AM478" i="38"/>
  <c r="AQ480" i="38"/>
  <c r="AM481" i="38"/>
  <c r="AM484" i="38"/>
  <c r="AE483" i="38"/>
  <c r="F478" i="38"/>
  <c r="H478" i="38"/>
  <c r="AI478" i="38"/>
  <c r="AM480" i="38"/>
  <c r="AI481" i="38"/>
  <c r="AQ482" i="38"/>
  <c r="AM482" i="38"/>
  <c r="AM483" i="38"/>
  <c r="AQ484" i="38"/>
  <c r="AE482" i="38"/>
  <c r="AI482" i="38"/>
  <c r="F483" i="38"/>
  <c r="H483" i="38"/>
  <c r="AI483" i="38"/>
  <c r="AI484" i="38"/>
  <c r="AQ460" i="38"/>
  <c r="AM468" i="38"/>
  <c r="AE484" i="38"/>
  <c r="AE460" i="38"/>
  <c r="F461" i="38"/>
  <c r="J461" i="38"/>
  <c r="AQ468" i="38"/>
  <c r="AM460" i="38"/>
  <c r="AI468" i="38"/>
  <c r="AI460" i="38"/>
  <c r="AE468" i="38"/>
  <c r="F468" i="38"/>
  <c r="J468" i="38"/>
  <c r="AE463" i="38"/>
  <c r="AQ464" i="38"/>
  <c r="AM461" i="38"/>
  <c r="AI462" i="38"/>
  <c r="F460" i="38"/>
  <c r="J460" i="38"/>
  <c r="F464" i="38"/>
  <c r="J464" i="38"/>
  <c r="AI461" i="38"/>
  <c r="F462" i="38"/>
  <c r="J462" i="38"/>
  <c r="AE462" i="38"/>
  <c r="AE461" i="38"/>
  <c r="AQ462" i="38"/>
  <c r="AI465" i="38"/>
  <c r="AQ463" i="38"/>
  <c r="AI463" i="38"/>
  <c r="AM463" i="38"/>
  <c r="AQ461" i="38"/>
  <c r="AM462" i="38"/>
  <c r="AM464" i="38"/>
  <c r="F465" i="38"/>
  <c r="J465" i="38"/>
  <c r="AE465" i="38"/>
  <c r="F463" i="38"/>
  <c r="H463" i="38"/>
  <c r="AI464" i="38"/>
  <c r="AM400" i="38"/>
  <c r="AE464" i="38"/>
  <c r="AQ402" i="38"/>
  <c r="F456" i="38"/>
  <c r="H456" i="38"/>
  <c r="AM465" i="38"/>
  <c r="AQ465" i="38"/>
  <c r="AI414" i="38"/>
  <c r="AQ400" i="38"/>
  <c r="F401" i="38"/>
  <c r="J401" i="38"/>
  <c r="AM453" i="38"/>
  <c r="AQ456" i="38"/>
  <c r="AI400" i="38"/>
  <c r="AE400" i="38"/>
  <c r="AQ401" i="38"/>
  <c r="AQ453" i="38"/>
  <c r="AE456" i="38"/>
  <c r="AM456" i="38"/>
  <c r="AI456" i="38"/>
  <c r="F432" i="38"/>
  <c r="J432" i="38"/>
  <c r="AI435" i="38"/>
  <c r="F436" i="38"/>
  <c r="J436" i="38"/>
  <c r="F440" i="38"/>
  <c r="J440" i="38"/>
  <c r="F407" i="38"/>
  <c r="J407" i="38"/>
  <c r="F415" i="38"/>
  <c r="J415" i="38"/>
  <c r="AM401" i="38"/>
  <c r="AM402" i="38"/>
  <c r="AI450" i="38"/>
  <c r="AI430" i="38"/>
  <c r="AQ432" i="38"/>
  <c r="AI434" i="38"/>
  <c r="AQ414" i="38"/>
  <c r="F417" i="38"/>
  <c r="H417" i="38"/>
  <c r="F400" i="38"/>
  <c r="H400" i="38"/>
  <c r="AI401" i="38"/>
  <c r="F402" i="38"/>
  <c r="H402" i="38"/>
  <c r="AI402" i="38"/>
  <c r="F453" i="38"/>
  <c r="J453" i="38"/>
  <c r="AI453" i="38"/>
  <c r="F447" i="38"/>
  <c r="J447" i="38"/>
  <c r="F451" i="38"/>
  <c r="J451" i="38"/>
  <c r="F431" i="38"/>
  <c r="J431" i="38"/>
  <c r="F435" i="38"/>
  <c r="J435" i="38"/>
  <c r="F414" i="38"/>
  <c r="J414" i="38"/>
  <c r="AM414" i="38"/>
  <c r="AE401" i="38"/>
  <c r="AE402" i="38"/>
  <c r="AE453" i="38"/>
  <c r="AE434" i="38"/>
  <c r="AI406" i="38"/>
  <c r="AI410" i="38"/>
  <c r="AM411" i="38"/>
  <c r="AI422" i="38"/>
  <c r="AI426" i="38"/>
  <c r="AE427" i="38"/>
  <c r="AQ428" i="38"/>
  <c r="AQ434" i="38"/>
  <c r="AI418" i="38"/>
  <c r="AM418" i="38"/>
  <c r="F419" i="38"/>
  <c r="J419" i="38"/>
  <c r="AM424" i="38"/>
  <c r="AQ425" i="38"/>
  <c r="AE426" i="38"/>
  <c r="F427" i="38"/>
  <c r="J427" i="38"/>
  <c r="AM428" i="38"/>
  <c r="AM434" i="38"/>
  <c r="AE436" i="38"/>
  <c r="F437" i="38"/>
  <c r="J437" i="38"/>
  <c r="AI437" i="38"/>
  <c r="AQ438" i="38"/>
  <c r="F441" i="38"/>
  <c r="H441" i="38"/>
  <c r="AM442" i="38"/>
  <c r="AM404" i="38"/>
  <c r="F439" i="38"/>
  <c r="J439" i="38"/>
  <c r="AI407" i="38"/>
  <c r="AQ408" i="38"/>
  <c r="AQ409" i="38"/>
  <c r="F411" i="38"/>
  <c r="J411" i="38"/>
  <c r="F418" i="38"/>
  <c r="H418" i="38"/>
  <c r="AQ418" i="38"/>
  <c r="F421" i="38"/>
  <c r="H421" i="38"/>
  <c r="AI421" i="38"/>
  <c r="AM422" i="38"/>
  <c r="AM426" i="38"/>
  <c r="F428" i="38"/>
  <c r="J428" i="38"/>
  <c r="AM405" i="38"/>
  <c r="AQ406" i="38"/>
  <c r="AQ410" i="38"/>
  <c r="AE447" i="38"/>
  <c r="AE431" i="38"/>
  <c r="AE433" i="38"/>
  <c r="F434" i="38"/>
  <c r="J434" i="38"/>
  <c r="F438" i="38"/>
  <c r="H438" i="38"/>
  <c r="AI442" i="38"/>
  <c r="AQ444" i="38"/>
  <c r="F405" i="38"/>
  <c r="H405" i="38"/>
  <c r="AI405" i="38"/>
  <c r="AM406" i="38"/>
  <c r="AM410" i="38"/>
  <c r="F412" i="38"/>
  <c r="J412" i="38"/>
  <c r="AM415" i="38"/>
  <c r="AQ423" i="38"/>
  <c r="AM448" i="38"/>
  <c r="AQ449" i="38"/>
  <c r="AE450" i="38"/>
  <c r="AQ429" i="38"/>
  <c r="AE430" i="38"/>
  <c r="AI415" i="38"/>
  <c r="F416" i="38"/>
  <c r="J416" i="38"/>
  <c r="AI417" i="38"/>
  <c r="AM419" i="38"/>
  <c r="AI420" i="38"/>
  <c r="AM421" i="38"/>
  <c r="AQ422" i="38"/>
  <c r="F423" i="38"/>
  <c r="J423" i="38"/>
  <c r="AI424" i="38"/>
  <c r="AM425" i="38"/>
  <c r="AQ426" i="38"/>
  <c r="AM450" i="38"/>
  <c r="AM430" i="38"/>
  <c r="AI431" i="38"/>
  <c r="AM435" i="38"/>
  <c r="AE438" i="38"/>
  <c r="AQ442" i="38"/>
  <c r="AQ404" i="38"/>
  <c r="AQ405" i="38"/>
  <c r="AM407" i="38"/>
  <c r="AE409" i="38"/>
  <c r="F410" i="38"/>
  <c r="H410" i="38"/>
  <c r="AQ411" i="38"/>
  <c r="AI412" i="38"/>
  <c r="F413" i="38"/>
  <c r="H413" i="38"/>
  <c r="AI413" i="38"/>
  <c r="AI416" i="38"/>
  <c r="AM417" i="38"/>
  <c r="AQ419" i="38"/>
  <c r="AM420" i="38"/>
  <c r="AQ421" i="38"/>
  <c r="AQ424" i="38"/>
  <c r="AE425" i="38"/>
  <c r="F426" i="38"/>
  <c r="H426" i="38"/>
  <c r="AI427" i="38"/>
  <c r="AE428" i="38"/>
  <c r="AQ445" i="38"/>
  <c r="AE446" i="38"/>
  <c r="AM438" i="38"/>
  <c r="AE443" i="38"/>
  <c r="AI404" i="38"/>
  <c r="AM408" i="38"/>
  <c r="AI411" i="38"/>
  <c r="AQ412" i="38"/>
  <c r="AQ413" i="38"/>
  <c r="AQ416" i="38"/>
  <c r="AI419" i="38"/>
  <c r="F420" i="38"/>
  <c r="H420" i="38"/>
  <c r="AM423" i="38"/>
  <c r="AQ427" i="38"/>
  <c r="AQ450" i="38"/>
  <c r="AQ430" i="38"/>
  <c r="AI438" i="38"/>
  <c r="AQ439" i="38"/>
  <c r="AM440" i="38"/>
  <c r="AQ441" i="38"/>
  <c r="AE442" i="38"/>
  <c r="F443" i="38"/>
  <c r="J443" i="38"/>
  <c r="F406" i="38"/>
  <c r="H406" i="38"/>
  <c r="AQ407" i="38"/>
  <c r="F408" i="38"/>
  <c r="J408" i="38"/>
  <c r="AI408" i="38"/>
  <c r="F409" i="38"/>
  <c r="H409" i="38"/>
  <c r="AI409" i="38"/>
  <c r="AM412" i="38"/>
  <c r="AM413" i="38"/>
  <c r="AQ415" i="38"/>
  <c r="AM416" i="38"/>
  <c r="AQ417" i="38"/>
  <c r="AQ420" i="38"/>
  <c r="F422" i="38"/>
  <c r="H422" i="38"/>
  <c r="AI423" i="38"/>
  <c r="F424" i="38"/>
  <c r="J424" i="38"/>
  <c r="F425" i="38"/>
  <c r="H425" i="38"/>
  <c r="AI425" i="38"/>
  <c r="AM427" i="38"/>
  <c r="AI428" i="38"/>
  <c r="AI446" i="38"/>
  <c r="AQ448" i="38"/>
  <c r="AE449" i="38"/>
  <c r="F450" i="38"/>
  <c r="H450" i="38"/>
  <c r="AQ452" i="38"/>
  <c r="AE429" i="38"/>
  <c r="F430" i="38"/>
  <c r="J430" i="38"/>
  <c r="AE432" i="38"/>
  <c r="F433" i="38"/>
  <c r="H433" i="38"/>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c r="AI451" i="38"/>
  <c r="F452" i="38"/>
  <c r="J452" i="38"/>
  <c r="AE452" i="38"/>
  <c r="F429" i="38"/>
  <c r="H429" i="38"/>
  <c r="AI429" i="38"/>
  <c r="AM431" i="38"/>
  <c r="AI432" i="38"/>
  <c r="AM433" i="38"/>
  <c r="AQ435" i="38"/>
  <c r="AM436" i="38"/>
  <c r="AQ437" i="38"/>
  <c r="AE439" i="38"/>
  <c r="AQ440" i="38"/>
  <c r="AE441" i="38"/>
  <c r="F442" i="38"/>
  <c r="J442" i="38"/>
  <c r="AI443" i="38"/>
  <c r="F444" i="38"/>
  <c r="J444" i="38"/>
  <c r="AE444" i="38"/>
  <c r="AQ447" i="38"/>
  <c r="AE451" i="38"/>
  <c r="F445" i="38"/>
  <c r="H445" i="38"/>
  <c r="AI445" i="38"/>
  <c r="AM447" i="38"/>
  <c r="AI448" i="38"/>
  <c r="AM449" i="38"/>
  <c r="AQ451" i="38"/>
  <c r="AM452" i="38"/>
  <c r="AE445" i="38"/>
  <c r="F446" i="38"/>
  <c r="H446" i="38"/>
  <c r="AI447" i="38"/>
  <c r="AE448" i="38"/>
  <c r="F449" i="38"/>
  <c r="H449" i="38"/>
  <c r="AI449" i="38"/>
  <c r="AM451" i="38"/>
  <c r="AI452" i="38"/>
  <c r="F386" i="38"/>
  <c r="J386" i="38"/>
  <c r="F391" i="38"/>
  <c r="J391" i="38"/>
  <c r="AQ455" i="38"/>
  <c r="F454" i="38"/>
  <c r="J454" i="38"/>
  <c r="AE372" i="38"/>
  <c r="AE455" i="38"/>
  <c r="AM454" i="38"/>
  <c r="AM455" i="38"/>
  <c r="AQ454" i="38"/>
  <c r="AE454" i="38"/>
  <c r="AI454" i="38"/>
  <c r="F455" i="38"/>
  <c r="J455" i="38"/>
  <c r="AI455" i="38"/>
  <c r="AI396" i="38"/>
  <c r="F396" i="38"/>
  <c r="J396" i="38"/>
  <c r="AE396" i="38"/>
  <c r="F393" i="38"/>
  <c r="J393" i="38"/>
  <c r="AM394" i="38"/>
  <c r="AQ396" i="38"/>
  <c r="AM396" i="38"/>
  <c r="AQ384" i="38"/>
  <c r="AE393" i="38"/>
  <c r="AQ394" i="38"/>
  <c r="AE384" i="38"/>
  <c r="AI391" i="38"/>
  <c r="AI393" i="38"/>
  <c r="F394" i="38"/>
  <c r="H394" i="38"/>
  <c r="AE394" i="38"/>
  <c r="AQ393" i="38"/>
  <c r="AM393" i="38"/>
  <c r="AI394" i="38"/>
  <c r="AM388" i="38"/>
  <c r="AM384" i="38"/>
  <c r="AQ386" i="38"/>
  <c r="F392" i="38"/>
  <c r="H392" i="38"/>
  <c r="AI392" i="38"/>
  <c r="AI384" i="38"/>
  <c r="AM391" i="38"/>
  <c r="AE392" i="38"/>
  <c r="AQ392" i="38"/>
  <c r="AM392" i="38"/>
  <c r="AE391" i="38"/>
  <c r="AQ391" i="38"/>
  <c r="AI372" i="38"/>
  <c r="AB383" i="38"/>
  <c r="AG383" i="38"/>
  <c r="AL383" i="38"/>
  <c r="F384" i="38"/>
  <c r="J384" i="38"/>
  <c r="AM386" i="38"/>
  <c r="AC383" i="38"/>
  <c r="AH383" i="38"/>
  <c r="AQ385" i="38"/>
  <c r="AQ372" i="38"/>
  <c r="AD383" i="38"/>
  <c r="AO383" i="38"/>
  <c r="AM372" i="38"/>
  <c r="AI388" i="38"/>
  <c r="D383" i="38"/>
  <c r="AI385" i="38"/>
  <c r="AK383" i="38"/>
  <c r="AP383" i="38"/>
  <c r="F387" i="38"/>
  <c r="H387" i="38"/>
  <c r="F385" i="38"/>
  <c r="H385" i="38"/>
  <c r="AE385" i="38"/>
  <c r="AN383" i="38"/>
  <c r="AQ388" i="38"/>
  <c r="AM387" i="38"/>
  <c r="E383" i="38"/>
  <c r="AE388" i="38"/>
  <c r="F388" i="38"/>
  <c r="J388" i="38"/>
  <c r="AF383" i="38"/>
  <c r="AQ387" i="38"/>
  <c r="AE387" i="38"/>
  <c r="AI386" i="38"/>
  <c r="AI368" i="38"/>
  <c r="AE369" i="38"/>
  <c r="AE370" i="38"/>
  <c r="AE371" i="38"/>
  <c r="F372" i="38"/>
  <c r="H372" i="38"/>
  <c r="AE375" i="38"/>
  <c r="F376" i="38"/>
  <c r="J376" i="38"/>
  <c r="AQ376" i="38"/>
  <c r="AQ378" i="38"/>
  <c r="AE347" i="38"/>
  <c r="AI387" i="38"/>
  <c r="AE386" i="38"/>
  <c r="F351" i="38"/>
  <c r="J351" i="38"/>
  <c r="AQ352" i="38"/>
  <c r="F355" i="38"/>
  <c r="H355" i="38"/>
  <c r="F362" i="38"/>
  <c r="J362" i="38"/>
  <c r="AQ367" i="38"/>
  <c r="AE368" i="38"/>
  <c r="F369" i="38"/>
  <c r="J369" i="38"/>
  <c r="AQ371" i="38"/>
  <c r="F373" i="38"/>
  <c r="J373" i="38"/>
  <c r="F377" i="38"/>
  <c r="J377" i="38"/>
  <c r="F349" i="38"/>
  <c r="J349" i="38"/>
  <c r="AM360" i="38"/>
  <c r="F364" i="38"/>
  <c r="J364" i="38"/>
  <c r="AM364" i="38"/>
  <c r="F352" i="38"/>
  <c r="J352" i="38"/>
  <c r="AI356" i="38"/>
  <c r="AQ358" i="38"/>
  <c r="AE359" i="38"/>
  <c r="F360" i="38"/>
  <c r="J360" i="38"/>
  <c r="AQ360" i="38"/>
  <c r="AQ362" i="38"/>
  <c r="F353" i="38"/>
  <c r="J353" i="38"/>
  <c r="AI360" i="38"/>
  <c r="AI351" i="38"/>
  <c r="AM356" i="38"/>
  <c r="AE360" i="38"/>
  <c r="AI361" i="38"/>
  <c r="AE362" i="38"/>
  <c r="AM348" i="38"/>
  <c r="AM352" i="38"/>
  <c r="AI348" i="38"/>
  <c r="AE352" i="38"/>
  <c r="AI352" i="38"/>
  <c r="AQ353" i="38"/>
  <c r="AM354" i="38"/>
  <c r="AQ355" i="38"/>
  <c r="AE356" i="38"/>
  <c r="F357" i="38"/>
  <c r="J357" i="38"/>
  <c r="AM358" i="38"/>
  <c r="AQ359" i="38"/>
  <c r="F361" i="38"/>
  <c r="J361" i="38"/>
  <c r="AE378" i="38"/>
  <c r="F347" i="38"/>
  <c r="J347" i="38"/>
  <c r="AI347" i="38"/>
  <c r="AM349" i="38"/>
  <c r="AM351" i="38"/>
  <c r="AI354" i="38"/>
  <c r="AM355" i="38"/>
  <c r="AQ356" i="38"/>
  <c r="AM376" i="38"/>
  <c r="AI349" i="38"/>
  <c r="F350" i="38"/>
  <c r="J350" i="38"/>
  <c r="AI350" i="38"/>
  <c r="AM353" i="38"/>
  <c r="AE361" i="38"/>
  <c r="AE364" i="38"/>
  <c r="AQ368" i="38"/>
  <c r="AI376" i="38"/>
  <c r="AQ347" i="38"/>
  <c r="AE351" i="38"/>
  <c r="AI353" i="38"/>
  <c r="F354" i="38"/>
  <c r="H354" i="38"/>
  <c r="AE354" i="38"/>
  <c r="AI355" i="38"/>
  <c r="AM357" i="38"/>
  <c r="AI358" i="38"/>
  <c r="AM359" i="38"/>
  <c r="AQ361" i="38"/>
  <c r="AM362" i="38"/>
  <c r="AI364" i="38"/>
  <c r="AQ365" i="38"/>
  <c r="AQ366" i="38"/>
  <c r="AM379" i="38"/>
  <c r="AQ380" i="38"/>
  <c r="AM363" i="38"/>
  <c r="F365" i="38"/>
  <c r="J365" i="38"/>
  <c r="AM367" i="38"/>
  <c r="AM380" i="38"/>
  <c r="F363" i="38"/>
  <c r="J363" i="38"/>
  <c r="AI363" i="38"/>
  <c r="AQ364" i="38"/>
  <c r="F367" i="38"/>
  <c r="H367" i="38"/>
  <c r="AM368" i="38"/>
  <c r="AI373" i="38"/>
  <c r="F374" i="38"/>
  <c r="J374" i="38"/>
  <c r="AI374" i="38"/>
  <c r="F375" i="38"/>
  <c r="H375" i="38"/>
  <c r="AI375" i="38"/>
  <c r="AE376" i="38"/>
  <c r="AM377" i="38"/>
  <c r="AI378" i="38"/>
  <c r="AM347" i="38"/>
  <c r="AQ349" i="38"/>
  <c r="AQ351" i="38"/>
  <c r="AE353" i="38"/>
  <c r="AQ354" i="38"/>
  <c r="AE355" i="38"/>
  <c r="F356" i="38"/>
  <c r="J356" i="38"/>
  <c r="AI357" i="38"/>
  <c r="F358" i="38"/>
  <c r="J358" i="38"/>
  <c r="AE358" i="38"/>
  <c r="F359" i="38"/>
  <c r="H359" i="38"/>
  <c r="AI359" i="38"/>
  <c r="AM361" i="38"/>
  <c r="AI362" i="38"/>
  <c r="F382" i="38"/>
  <c r="J382" i="38"/>
  <c r="AM365" i="38"/>
  <c r="AM366" i="38"/>
  <c r="AQ369" i="38"/>
  <c r="AQ370" i="38"/>
  <c r="AE373" i="38"/>
  <c r="AE374" i="38"/>
  <c r="AI377" i="38"/>
  <c r="F378" i="38"/>
  <c r="J378" i="38"/>
  <c r="AI380" i="38"/>
  <c r="AE381" i="38"/>
  <c r="AQ382" i="38"/>
  <c r="AE363" i="38"/>
  <c r="AI365" i="38"/>
  <c r="AI366" i="38"/>
  <c r="AI367" i="38"/>
  <c r="AM369" i="38"/>
  <c r="AM370" i="38"/>
  <c r="AM371" i="38"/>
  <c r="AQ373" i="38"/>
  <c r="AQ374" i="38"/>
  <c r="AQ375" i="38"/>
  <c r="AE377" i="38"/>
  <c r="AQ379" i="38"/>
  <c r="AE380" i="38"/>
  <c r="F381" i="38"/>
  <c r="J381" i="38"/>
  <c r="AM382" i="38"/>
  <c r="AQ363" i="38"/>
  <c r="AE365" i="38"/>
  <c r="AE367" i="38"/>
  <c r="F368" i="38"/>
  <c r="J368" i="38"/>
  <c r="AI369" i="38"/>
  <c r="F370" i="38"/>
  <c r="J370" i="38"/>
  <c r="AI370" i="38"/>
  <c r="F371" i="38"/>
  <c r="H371" i="38"/>
  <c r="AI371" i="38"/>
  <c r="AM373" i="38"/>
  <c r="AM374" i="38"/>
  <c r="AM375" i="38"/>
  <c r="AQ377" i="38"/>
  <c r="AM378" i="38"/>
  <c r="AQ381" i="38"/>
  <c r="F379" i="38"/>
  <c r="J379" i="38"/>
  <c r="AI379" i="38"/>
  <c r="AM381" i="38"/>
  <c r="AI382" i="38"/>
  <c r="AE379" i="38"/>
  <c r="F380" i="38"/>
  <c r="H380" i="38"/>
  <c r="AI381" i="38"/>
  <c r="AE382" i="38"/>
  <c r="H379" i="38"/>
  <c r="F343" i="38"/>
  <c r="H343" i="38"/>
  <c r="AQ342" i="38"/>
  <c r="AM342" i="38"/>
  <c r="AQ343" i="38"/>
  <c r="AE342" i="38"/>
  <c r="F342" i="38"/>
  <c r="J342" i="38"/>
  <c r="AI342" i="38"/>
  <c r="AI340" i="38"/>
  <c r="AM343" i="38"/>
  <c r="AI343" i="38"/>
  <c r="AE343" i="38"/>
  <c r="F340" i="38"/>
  <c r="J340" i="38"/>
  <c r="AE340" i="38"/>
  <c r="F337" i="38"/>
  <c r="J337" i="38"/>
  <c r="AI337" i="38"/>
  <c r="AQ340" i="38"/>
  <c r="AM340" i="38"/>
  <c r="F336" i="38"/>
  <c r="H336" i="38"/>
  <c r="AM337" i="38"/>
  <c r="F334" i="38"/>
  <c r="J334" i="38"/>
  <c r="AE337" i="38"/>
  <c r="AQ337" i="38"/>
  <c r="AE334" i="38"/>
  <c r="AI336" i="38"/>
  <c r="AE336" i="38"/>
  <c r="AQ336" i="38"/>
  <c r="AM336" i="38"/>
  <c r="AI334" i="38"/>
  <c r="AQ334" i="38"/>
  <c r="AM334" i="38"/>
  <c r="F332" i="38"/>
  <c r="J332" i="38"/>
  <c r="AM333" i="38"/>
  <c r="AQ331" i="38"/>
  <c r="AQ332" i="38"/>
  <c r="AQ333" i="38"/>
  <c r="F331" i="38"/>
  <c r="H331" i="38"/>
  <c r="AE331" i="38"/>
  <c r="AM331" i="38"/>
  <c r="AI331" i="38"/>
  <c r="AM332" i="38"/>
  <c r="F318" i="38"/>
  <c r="J318" i="38"/>
  <c r="AI332" i="38"/>
  <c r="F333" i="38"/>
  <c r="H333" i="38"/>
  <c r="AI333" i="38"/>
  <c r="AE332" i="38"/>
  <c r="AE333" i="38"/>
  <c r="AM317" i="38"/>
  <c r="AM320" i="38"/>
  <c r="AQ321" i="38"/>
  <c r="AQ315" i="38"/>
  <c r="AE316" i="38"/>
  <c r="F317" i="38"/>
  <c r="J317" i="38"/>
  <c r="AI317" i="38"/>
  <c r="AQ319" i="38"/>
  <c r="F316" i="38"/>
  <c r="J316" i="38"/>
  <c r="AI316" i="38"/>
  <c r="AQ318" i="38"/>
  <c r="F320" i="38"/>
  <c r="H320" i="38"/>
  <c r="AM321" i="38"/>
  <c r="F314" i="38"/>
  <c r="J314" i="38"/>
  <c r="AM319" i="38"/>
  <c r="AQ317" i="38"/>
  <c r="AE321" i="38"/>
  <c r="F322" i="38"/>
  <c r="J322" i="38"/>
  <c r="AQ322" i="38"/>
  <c r="AM323" i="38"/>
  <c r="AE314" i="38"/>
  <c r="F315" i="38"/>
  <c r="J315" i="38"/>
  <c r="AI315" i="38"/>
  <c r="AM316" i="38"/>
  <c r="AE318" i="38"/>
  <c r="AE319" i="38"/>
  <c r="F325" i="38"/>
  <c r="H325" i="38"/>
  <c r="F323" i="38"/>
  <c r="H323" i="38"/>
  <c r="AQ314" i="38"/>
  <c r="AM318" i="38"/>
  <c r="AI324" i="38"/>
  <c r="AI321" i="38"/>
  <c r="AI314" i="38"/>
  <c r="AM314" i="38"/>
  <c r="AM315" i="38"/>
  <c r="AQ316" i="38"/>
  <c r="AI318" i="38"/>
  <c r="F319" i="38"/>
  <c r="J319" i="38"/>
  <c r="AI319" i="38"/>
  <c r="AE325" i="38"/>
  <c r="AI320" i="38"/>
  <c r="AM322" i="38"/>
  <c r="AI323" i="38"/>
  <c r="F326" i="38"/>
  <c r="J326" i="38"/>
  <c r="AI326" i="38"/>
  <c r="AE320" i="38"/>
  <c r="F321" i="38"/>
  <c r="J321" i="38"/>
  <c r="AI322" i="38"/>
  <c r="AE323" i="38"/>
  <c r="F305" i="38"/>
  <c r="H305" i="38"/>
  <c r="F309" i="38"/>
  <c r="H309" i="38"/>
  <c r="F270" i="38"/>
  <c r="J270" i="38"/>
  <c r="F274" i="38"/>
  <c r="H274" i="38"/>
  <c r="F278" i="38"/>
  <c r="H278" i="38"/>
  <c r="F282" i="38"/>
  <c r="H282" i="38"/>
  <c r="F286" i="38"/>
  <c r="J286" i="38"/>
  <c r="F324" i="38"/>
  <c r="J324" i="38"/>
  <c r="AQ320" i="38"/>
  <c r="AQ323" i="38"/>
  <c r="AE324" i="38"/>
  <c r="F287" i="38"/>
  <c r="J287" i="38"/>
  <c r="AQ324" i="38"/>
  <c r="AQ325" i="38"/>
  <c r="AM326" i="38"/>
  <c r="AM324" i="38"/>
  <c r="AI325" i="38"/>
  <c r="AM325" i="38"/>
  <c r="F271" i="38"/>
  <c r="J271" i="38"/>
  <c r="F275" i="38"/>
  <c r="J275" i="38"/>
  <c r="F279" i="38"/>
  <c r="J279" i="38"/>
  <c r="F283" i="38"/>
  <c r="J283" i="38"/>
  <c r="AE290" i="38"/>
  <c r="F291" i="38"/>
  <c r="J291" i="38"/>
  <c r="AE294" i="38"/>
  <c r="F295" i="38"/>
  <c r="J295" i="38"/>
  <c r="F299" i="38"/>
  <c r="J299" i="38"/>
  <c r="AE326" i="38"/>
  <c r="AI304" i="38"/>
  <c r="AI308" i="38"/>
  <c r="AQ270" i="38"/>
  <c r="AQ271" i="38"/>
  <c r="AQ275" i="38"/>
  <c r="AQ279" i="38"/>
  <c r="AQ283" i="38"/>
  <c r="AM286" i="38"/>
  <c r="AM287" i="38"/>
  <c r="AM289" i="38"/>
  <c r="AQ326" i="38"/>
  <c r="AE271" i="38"/>
  <c r="F272" i="38"/>
  <c r="H272" i="38"/>
  <c r="AE274" i="38"/>
  <c r="AE275" i="38"/>
  <c r="F276" i="38"/>
  <c r="J276" i="38"/>
  <c r="AE278" i="38"/>
  <c r="AE279" i="38"/>
  <c r="F280" i="38"/>
  <c r="J280" i="38"/>
  <c r="AE282" i="38"/>
  <c r="AE283" i="38"/>
  <c r="F298" i="38"/>
  <c r="J298" i="38"/>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c r="AQ304" i="38"/>
  <c r="AQ308" i="38"/>
  <c r="AI270" i="38"/>
  <c r="AI274" i="38"/>
  <c r="AI278" i="38"/>
  <c r="AI282" i="38"/>
  <c r="AE286" i="38"/>
  <c r="AM290" i="38"/>
  <c r="AM294" i="38"/>
  <c r="AM295" i="38"/>
  <c r="AM297" i="38"/>
  <c r="AE298" i="38"/>
  <c r="AM300" i="38"/>
  <c r="AM304" i="38"/>
  <c r="AM308" i="38"/>
  <c r="AE270" i="38"/>
  <c r="F284" i="38"/>
  <c r="J284" i="38"/>
  <c r="AQ286" i="38"/>
  <c r="AI290" i="38"/>
  <c r="AE291" i="38"/>
  <c r="AE293" i="38"/>
  <c r="F294" i="38"/>
  <c r="J294" i="38"/>
  <c r="AI294" i="38"/>
  <c r="F297" i="38"/>
  <c r="H297" i="38"/>
  <c r="AI297" i="38"/>
  <c r="AQ298" i="38"/>
  <c r="AM301" i="38"/>
  <c r="AE302" i="38"/>
  <c r="AE303" i="38"/>
  <c r="AM305" i="38"/>
  <c r="AE306" i="38"/>
  <c r="AE307" i="38"/>
  <c r="AQ309" i="38"/>
  <c r="AI310" i="38"/>
  <c r="F311" i="38"/>
  <c r="J311" i="38"/>
  <c r="AI311" i="38"/>
  <c r="AI269" i="38"/>
  <c r="AI273" i="38"/>
  <c r="AI277" i="38"/>
  <c r="AI281" i="38"/>
  <c r="AI285" i="38"/>
  <c r="AQ287" i="38"/>
  <c r="AM288" i="38"/>
  <c r="AQ288" i="38"/>
  <c r="AQ289" i="38"/>
  <c r="AI291" i="38"/>
  <c r="F292" i="38"/>
  <c r="J292" i="38"/>
  <c r="F293" i="38"/>
  <c r="H293" i="38"/>
  <c r="AI293" i="38"/>
  <c r="AQ295" i="38"/>
  <c r="AM296" i="38"/>
  <c r="AQ296" i="38"/>
  <c r="AQ297" i="38"/>
  <c r="AI299" i="38"/>
  <c r="F300" i="38"/>
  <c r="J300" i="38"/>
  <c r="AQ285" i="38"/>
  <c r="AI287" i="38"/>
  <c r="F288" i="38"/>
  <c r="J288" i="38"/>
  <c r="F289" i="38"/>
  <c r="H289" i="38"/>
  <c r="AI289" i="38"/>
  <c r="AQ291" i="38"/>
  <c r="AM292" i="38"/>
  <c r="AQ292" i="38"/>
  <c r="AQ293" i="38"/>
  <c r="AI295" i="38"/>
  <c r="F296" i="38"/>
  <c r="H296" i="38"/>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c r="AI307" i="38"/>
  <c r="AE309" i="38"/>
  <c r="F310" i="38"/>
  <c r="J310" i="38"/>
  <c r="AM310" i="38"/>
  <c r="AM311" i="38"/>
  <c r="AM272" i="38"/>
  <c r="AM276" i="38"/>
  <c r="AM280" i="38"/>
  <c r="AM284" i="38"/>
  <c r="F301" i="38"/>
  <c r="H301" i="38"/>
  <c r="AQ302" i="38"/>
  <c r="F304" i="38"/>
  <c r="J304" i="38"/>
  <c r="AQ269" i="38"/>
  <c r="AI272" i="38"/>
  <c r="AQ273" i="38"/>
  <c r="AI276" i="38"/>
  <c r="AQ277" i="38"/>
  <c r="AI280" i="38"/>
  <c r="AQ281" i="38"/>
  <c r="AI284" i="38"/>
  <c r="AI288" i="38"/>
  <c r="AI292" i="38"/>
  <c r="AI296" i="38"/>
  <c r="AI300" i="38"/>
  <c r="AE301" i="38"/>
  <c r="AM302" i="38"/>
  <c r="AM303" i="38"/>
  <c r="AI305" i="38"/>
  <c r="AQ306" i="38"/>
  <c r="AQ307" i="38"/>
  <c r="F308" i="38"/>
  <c r="J308" i="38"/>
  <c r="AM309" i="38"/>
  <c r="AE310" i="38"/>
  <c r="AE311" i="38"/>
  <c r="AQ301" i="38"/>
  <c r="AI302" i="38"/>
  <c r="F303" i="38"/>
  <c r="J303" i="38"/>
  <c r="AI303" i="38"/>
  <c r="AE305" i="38"/>
  <c r="F306" i="38"/>
  <c r="J306" i="38"/>
  <c r="AM306" i="38"/>
  <c r="AM307" i="38"/>
  <c r="AI309" i="38"/>
  <c r="AQ310" i="38"/>
  <c r="AQ311" i="38"/>
  <c r="AF260" i="38"/>
  <c r="AK260" i="38"/>
  <c r="AP260" i="38"/>
  <c r="AE265" i="38"/>
  <c r="F266" i="38"/>
  <c r="H266" i="38"/>
  <c r="AI266" i="38"/>
  <c r="AD260" i="38"/>
  <c r="AJ260" i="38"/>
  <c r="AO260" i="38"/>
  <c r="AE263" i="38"/>
  <c r="E260" i="38"/>
  <c r="AC260" i="38"/>
  <c r="AI261" i="38"/>
  <c r="AN260" i="38"/>
  <c r="AB260" i="38"/>
  <c r="AG260" i="38"/>
  <c r="AL260" i="38"/>
  <c r="D260" i="38"/>
  <c r="F265" i="38"/>
  <c r="J265" i="38"/>
  <c r="AH260" i="38"/>
  <c r="AE264" i="38"/>
  <c r="AI265" i="38"/>
  <c r="AE261" i="38"/>
  <c r="AI262" i="38"/>
  <c r="F263" i="38"/>
  <c r="J263" i="38"/>
  <c r="AE266" i="38"/>
  <c r="F261" i="38"/>
  <c r="H261" i="38"/>
  <c r="AQ261" i="38"/>
  <c r="AQ263" i="38"/>
  <c r="AM261" i="38"/>
  <c r="F262" i="38"/>
  <c r="J262" i="38"/>
  <c r="AM263" i="38"/>
  <c r="AI263" i="38"/>
  <c r="F264" i="38"/>
  <c r="J264" i="38"/>
  <c r="AM264" i="38"/>
  <c r="AQ264" i="38"/>
  <c r="AI264" i="38"/>
  <c r="AE262" i="38"/>
  <c r="AQ262" i="38"/>
  <c r="AM262" i="38"/>
  <c r="AQ265" i="38"/>
  <c r="AQ266" i="38"/>
  <c r="AI231" i="38"/>
  <c r="AM265" i="38"/>
  <c r="AM266" i="38"/>
  <c r="AQ232" i="38"/>
  <c r="F231" i="38"/>
  <c r="J231" i="38"/>
  <c r="AE231" i="38"/>
  <c r="AQ231" i="38"/>
  <c r="AM232" i="38"/>
  <c r="AE251" i="38"/>
  <c r="AQ233" i="38"/>
  <c r="AM231" i="38"/>
  <c r="F232" i="38"/>
  <c r="J232" i="38"/>
  <c r="AE232" i="38"/>
  <c r="AI232" i="38"/>
  <c r="AM233" i="38"/>
  <c r="F251" i="38"/>
  <c r="H251" i="38"/>
  <c r="AM251" i="38"/>
  <c r="AQ253" i="38"/>
  <c r="F233" i="38"/>
  <c r="J233" i="38"/>
  <c r="AI233" i="38"/>
  <c r="AE233" i="38"/>
  <c r="AI251" i="38"/>
  <c r="AI245" i="38"/>
  <c r="AM246" i="38"/>
  <c r="AQ247" i="38"/>
  <c r="AE256" i="38"/>
  <c r="AQ259" i="38"/>
  <c r="F246" i="38"/>
  <c r="J246" i="38"/>
  <c r="AM247" i="38"/>
  <c r="AQ251" i="38"/>
  <c r="AI252" i="38"/>
  <c r="F253" i="38"/>
  <c r="J253" i="38"/>
  <c r="AE253" i="38"/>
  <c r="AQ257" i="38"/>
  <c r="AM255" i="38"/>
  <c r="AQ256" i="38"/>
  <c r="AI247" i="38"/>
  <c r="AQ249" i="38"/>
  <c r="AE250" i="38"/>
  <c r="AM245" i="38"/>
  <c r="AQ246" i="38"/>
  <c r="AE247" i="38"/>
  <c r="AM249" i="38"/>
  <c r="AQ250" i="38"/>
  <c r="F252" i="38"/>
  <c r="J252" i="38"/>
  <c r="AM259" i="38"/>
  <c r="F259" i="38"/>
  <c r="J259" i="38"/>
  <c r="AQ258" i="38"/>
  <c r="AM254" i="38"/>
  <c r="F257" i="38"/>
  <c r="J257" i="38"/>
  <c r="AI255" i="38"/>
  <c r="AM256" i="38"/>
  <c r="AI256" i="38"/>
  <c r="AM253" i="38"/>
  <c r="AI253" i="38"/>
  <c r="AE252" i="38"/>
  <c r="AQ252" i="38"/>
  <c r="AM252" i="38"/>
  <c r="AM250" i="38"/>
  <c r="F250" i="38"/>
  <c r="H250" i="38"/>
  <c r="AI250" i="38"/>
  <c r="AI249" i="38"/>
  <c r="F249" i="38"/>
  <c r="H249" i="38"/>
  <c r="AE249" i="38"/>
  <c r="F247" i="38"/>
  <c r="H247" i="38"/>
  <c r="F245" i="38"/>
  <c r="J245" i="38"/>
  <c r="AE245" i="38"/>
  <c r="AI246" i="38"/>
  <c r="AQ245" i="38"/>
  <c r="AE246" i="38"/>
  <c r="AQ248" i="38"/>
  <c r="AM248" i="38"/>
  <c r="AI248" i="38"/>
  <c r="F254" i="38"/>
  <c r="J254" i="38"/>
  <c r="AI254" i="38"/>
  <c r="AM257" i="38"/>
  <c r="AM258" i="38"/>
  <c r="AE254" i="38"/>
  <c r="F255" i="38"/>
  <c r="J255" i="38"/>
  <c r="AE255" i="38"/>
  <c r="F256" i="38"/>
  <c r="H256" i="38"/>
  <c r="AI257" i="38"/>
  <c r="F258" i="38"/>
  <c r="H258" i="38"/>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c r="AE239" i="38"/>
  <c r="AQ241" i="38"/>
  <c r="AE236" i="38"/>
  <c r="F237" i="38"/>
  <c r="J237" i="38"/>
  <c r="AQ237" i="38"/>
  <c r="AQ239" i="38"/>
  <c r="AE240" i="38"/>
  <c r="F240" i="38"/>
  <c r="J240" i="38"/>
  <c r="AQ240" i="38"/>
  <c r="AM241" i="38"/>
  <c r="AQ236" i="38"/>
  <c r="F238" i="38"/>
  <c r="J238" i="38"/>
  <c r="AM240" i="38"/>
  <c r="F241" i="38"/>
  <c r="J241" i="38"/>
  <c r="AE238" i="38"/>
  <c r="AM236" i="38"/>
  <c r="AQ238" i="38"/>
  <c r="AM239" i="38"/>
  <c r="F242" i="38"/>
  <c r="J242" i="38"/>
  <c r="AI242" i="38"/>
  <c r="F236" i="38"/>
  <c r="H236" i="38"/>
  <c r="AI236" i="38"/>
  <c r="AM238" i="38"/>
  <c r="AI239" i="38"/>
  <c r="AI241" i="38"/>
  <c r="AE241" i="38"/>
  <c r="AM242" i="38"/>
  <c r="AQ228" i="38"/>
  <c r="AI230" i="38"/>
  <c r="AM225" i="38"/>
  <c r="AQ226" i="38"/>
  <c r="AE242" i="38"/>
  <c r="F225" i="38"/>
  <c r="J225" i="38"/>
  <c r="AQ242" i="38"/>
  <c r="F227" i="38"/>
  <c r="H227" i="38"/>
  <c r="AE225" i="38"/>
  <c r="AQ225" i="38"/>
  <c r="AM226" i="38"/>
  <c r="F229" i="38"/>
  <c r="J229" i="38"/>
  <c r="AQ229" i="38"/>
  <c r="F226" i="38"/>
  <c r="J226" i="38"/>
  <c r="AE228" i="38"/>
  <c r="AE226" i="38"/>
  <c r="AI227" i="38"/>
  <c r="AM229" i="38"/>
  <c r="AM228" i="38"/>
  <c r="AI228" i="38"/>
  <c r="AI226" i="38"/>
  <c r="AM227" i="38"/>
  <c r="AM230" i="38"/>
  <c r="AE227" i="38"/>
  <c r="F228" i="38"/>
  <c r="H228" i="38"/>
  <c r="AI229" i="38"/>
  <c r="F230" i="38"/>
  <c r="J230" i="38"/>
  <c r="AE230" i="38"/>
  <c r="AQ227" i="38"/>
  <c r="AE229" i="38"/>
  <c r="AQ230" i="38"/>
  <c r="F215" i="38"/>
  <c r="J215" i="38"/>
  <c r="AM215" i="38"/>
  <c r="AQ216" i="38"/>
  <c r="AI215" i="38"/>
  <c r="AM216" i="38"/>
  <c r="F210" i="38"/>
  <c r="H210" i="38"/>
  <c r="F220" i="38"/>
  <c r="J220" i="38"/>
  <c r="AE215" i="38"/>
  <c r="F216" i="38"/>
  <c r="H216" i="38"/>
  <c r="AI216" i="38"/>
  <c r="AM217" i="38"/>
  <c r="F218" i="38"/>
  <c r="J218" i="38"/>
  <c r="AQ215" i="38"/>
  <c r="AE216" i="38"/>
  <c r="F217" i="38"/>
  <c r="J217" i="38"/>
  <c r="AI217" i="38"/>
  <c r="J216" i="38"/>
  <c r="AM218" i="38"/>
  <c r="AE217" i="38"/>
  <c r="AQ217" i="38"/>
  <c r="AE219" i="38"/>
  <c r="AM220" i="38"/>
  <c r="AE218" i="38"/>
  <c r="AI218" i="38"/>
  <c r="F219" i="38"/>
  <c r="H219" i="38"/>
  <c r="AI219" i="38"/>
  <c r="AQ218" i="38"/>
  <c r="AQ219" i="38"/>
  <c r="AM219" i="38"/>
  <c r="AI220" i="38"/>
  <c r="AE220" i="38"/>
  <c r="AQ209" i="38"/>
  <c r="AQ220" i="38"/>
  <c r="AE210" i="38"/>
  <c r="F209" i="38"/>
  <c r="J209" i="38"/>
  <c r="AE209" i="38"/>
  <c r="AI208" i="38"/>
  <c r="AI210" i="38"/>
  <c r="AM210" i="38"/>
  <c r="AM209" i="38"/>
  <c r="AM211" i="38"/>
  <c r="AQ210" i="38"/>
  <c r="AI209" i="38"/>
  <c r="F211" i="38"/>
  <c r="H211" i="38"/>
  <c r="F212" i="38"/>
  <c r="J212" i="38"/>
  <c r="AM208" i="38"/>
  <c r="AQ211" i="38"/>
  <c r="AQ212" i="38"/>
  <c r="F208" i="38"/>
  <c r="H208" i="38"/>
  <c r="AE208" i="38"/>
  <c r="AI211" i="38"/>
  <c r="AM212" i="38"/>
  <c r="AQ208" i="38"/>
  <c r="AE211" i="38"/>
  <c r="AI212" i="38"/>
  <c r="AE212" i="38"/>
  <c r="F201" i="38"/>
  <c r="J201" i="38"/>
  <c r="F204" i="38"/>
  <c r="J204" i="38"/>
  <c r="AI192" i="38"/>
  <c r="F202" i="38"/>
  <c r="J202" i="38"/>
  <c r="AM203" i="38"/>
  <c r="AE204" i="38"/>
  <c r="AQ201" i="38"/>
  <c r="AQ204" i="38"/>
  <c r="F193" i="38"/>
  <c r="J193" i="38"/>
  <c r="AM201" i="38"/>
  <c r="AM204" i="38"/>
  <c r="AI201" i="38"/>
  <c r="AI204" i="38"/>
  <c r="AM202" i="38"/>
  <c r="AQ203" i="38"/>
  <c r="F205" i="38"/>
  <c r="H205" i="38"/>
  <c r="F203" i="38"/>
  <c r="J203" i="38"/>
  <c r="AI203" i="38"/>
  <c r="AQ202" i="38"/>
  <c r="AE203" i="38"/>
  <c r="AE192" i="38"/>
  <c r="AI205" i="38"/>
  <c r="AQ192" i="38"/>
  <c r="AI202" i="38"/>
  <c r="AM192" i="38"/>
  <c r="AE202" i="38"/>
  <c r="F192" i="38"/>
  <c r="H192" i="38"/>
  <c r="AM194" i="38"/>
  <c r="AQ193" i="38"/>
  <c r="AM205" i="38"/>
  <c r="F171" i="38"/>
  <c r="J171" i="38"/>
  <c r="AE205" i="38"/>
  <c r="AQ205" i="38"/>
  <c r="AQ194" i="38"/>
  <c r="AE193" i="38"/>
  <c r="AE195" i="38"/>
  <c r="F194" i="38"/>
  <c r="J194" i="38"/>
  <c r="AM193" i="38"/>
  <c r="F196" i="38"/>
  <c r="J196" i="38"/>
  <c r="AI193" i="38"/>
  <c r="AQ195" i="38"/>
  <c r="AE196" i="38"/>
  <c r="AE170" i="38"/>
  <c r="AE174" i="38"/>
  <c r="AI197" i="38"/>
  <c r="F195" i="38"/>
  <c r="H195" i="38"/>
  <c r="AM195" i="38"/>
  <c r="AI194" i="38"/>
  <c r="AI195" i="38"/>
  <c r="AM196" i="38"/>
  <c r="AE194" i="38"/>
  <c r="AQ196" i="38"/>
  <c r="AI196" i="38"/>
  <c r="F197" i="38"/>
  <c r="H197" i="38"/>
  <c r="AM197" i="38"/>
  <c r="AE197" i="38"/>
  <c r="AQ197" i="38"/>
  <c r="AI170" i="38"/>
  <c r="AI174" i="38"/>
  <c r="AE181" i="38"/>
  <c r="F182" i="38"/>
  <c r="H182" i="38"/>
  <c r="AI182" i="38"/>
  <c r="AM183" i="38"/>
  <c r="AQ170" i="38"/>
  <c r="F166" i="38"/>
  <c r="J166" i="38"/>
  <c r="AM170" i="38"/>
  <c r="AM186" i="38"/>
  <c r="AM171" i="38"/>
  <c r="AM172" i="38"/>
  <c r="AM173" i="38"/>
  <c r="AQ174" i="38"/>
  <c r="F176" i="38"/>
  <c r="J176" i="38"/>
  <c r="AQ176" i="38"/>
  <c r="AQ177" i="38"/>
  <c r="F180" i="38"/>
  <c r="J180" i="38"/>
  <c r="F170" i="38"/>
  <c r="H170" i="38"/>
  <c r="F173" i="38"/>
  <c r="H173" i="38"/>
  <c r="AI173" i="38"/>
  <c r="AM174" i="38"/>
  <c r="AI183" i="38"/>
  <c r="AE183" i="38"/>
  <c r="AQ184" i="38"/>
  <c r="AM185" i="38"/>
  <c r="AQ186" i="38"/>
  <c r="F178" i="38"/>
  <c r="H178" i="38"/>
  <c r="AM180" i="38"/>
  <c r="AI181" i="38"/>
  <c r="AM182" i="38"/>
  <c r="AQ183" i="38"/>
  <c r="F184" i="38"/>
  <c r="J184" i="38"/>
  <c r="AI185" i="38"/>
  <c r="AI180" i="38"/>
  <c r="F181" i="38"/>
  <c r="J181" i="38"/>
  <c r="AM184" i="38"/>
  <c r="AI186" i="38"/>
  <c r="AE187" i="38"/>
  <c r="AI188" i="38"/>
  <c r="F189" i="38"/>
  <c r="H189" i="38"/>
  <c r="AI189" i="38"/>
  <c r="AQ178" i="38"/>
  <c r="AE179" i="38"/>
  <c r="AE180" i="38"/>
  <c r="AQ181" i="38"/>
  <c r="AE182" i="38"/>
  <c r="F183" i="38"/>
  <c r="H183" i="38"/>
  <c r="AI184" i="38"/>
  <c r="F185" i="38"/>
  <c r="J185" i="38"/>
  <c r="AE185" i="38"/>
  <c r="AE186" i="38"/>
  <c r="F187" i="38"/>
  <c r="J187" i="38"/>
  <c r="AQ180" i="38"/>
  <c r="AM181" i="38"/>
  <c r="AQ182" i="38"/>
  <c r="AE184" i="38"/>
  <c r="AR184" i="38"/>
  <c r="AQ185" i="38"/>
  <c r="AI177" i="38"/>
  <c r="AI172" i="38"/>
  <c r="AE172" i="38"/>
  <c r="AE173" i="38"/>
  <c r="F174" i="38"/>
  <c r="J174" i="38"/>
  <c r="AI171" i="38"/>
  <c r="F172" i="38"/>
  <c r="H172" i="38"/>
  <c r="AQ171" i="38"/>
  <c r="AQ172" i="38"/>
  <c r="AQ173" i="38"/>
  <c r="AQ179" i="38"/>
  <c r="AM179" i="38"/>
  <c r="AI175" i="38"/>
  <c r="F177" i="38"/>
  <c r="J177" i="38"/>
  <c r="F175" i="38"/>
  <c r="J175" i="38"/>
  <c r="AI179" i="38"/>
  <c r="AE175" i="38"/>
  <c r="AM176" i="38"/>
  <c r="AM177" i="38"/>
  <c r="AM178" i="38"/>
  <c r="AQ175" i="38"/>
  <c r="AI176" i="38"/>
  <c r="AI178" i="38"/>
  <c r="AM175" i="38"/>
  <c r="AE176" i="38"/>
  <c r="AE177" i="38"/>
  <c r="AE178" i="38"/>
  <c r="F179" i="38"/>
  <c r="H179" i="38"/>
  <c r="H174" i="38"/>
  <c r="AQ187" i="38"/>
  <c r="AE188" i="38"/>
  <c r="AE189" i="38"/>
  <c r="AM187" i="38"/>
  <c r="AQ188" i="38"/>
  <c r="AQ189" i="38"/>
  <c r="F186" i="38"/>
  <c r="J186" i="38"/>
  <c r="AI187" i="38"/>
  <c r="F188" i="38"/>
  <c r="H188" i="38"/>
  <c r="AM188" i="38"/>
  <c r="AM189" i="38"/>
  <c r="AQ166" i="38"/>
  <c r="AM167" i="38"/>
  <c r="AE166" i="38"/>
  <c r="F167" i="38"/>
  <c r="J167" i="38"/>
  <c r="AM166" i="38"/>
  <c r="AI166" i="38"/>
  <c r="F169" i="38"/>
  <c r="J169" i="38"/>
  <c r="AM168" i="38"/>
  <c r="AQ167" i="38"/>
  <c r="AI167" i="38"/>
  <c r="AQ168" i="38"/>
  <c r="AE167" i="38"/>
  <c r="AM156" i="38"/>
  <c r="AE169" i="38"/>
  <c r="F168" i="38"/>
  <c r="J168" i="38"/>
  <c r="AI168" i="38"/>
  <c r="AE168" i="38"/>
  <c r="F154" i="38"/>
  <c r="J154" i="38"/>
  <c r="AQ169" i="38"/>
  <c r="AM169" i="38"/>
  <c r="F159" i="38"/>
  <c r="J159" i="38"/>
  <c r="F151" i="38"/>
  <c r="H151" i="38"/>
  <c r="F152" i="38"/>
  <c r="J152" i="38"/>
  <c r="AI169" i="38"/>
  <c r="AQ151" i="38"/>
  <c r="AE152" i="38"/>
  <c r="F153" i="38"/>
  <c r="J153" i="38"/>
  <c r="AE155" i="38"/>
  <c r="F156" i="38"/>
  <c r="J156" i="38"/>
  <c r="AQ156" i="38"/>
  <c r="AQ158" i="38"/>
  <c r="AI156" i="38"/>
  <c r="AQ161" i="38"/>
  <c r="AE151" i="38"/>
  <c r="AI152" i="38"/>
  <c r="AE153" i="38"/>
  <c r="AM154" i="38"/>
  <c r="AE156" i="38"/>
  <c r="AI157" i="38"/>
  <c r="AQ153" i="38"/>
  <c r="AM153" i="38"/>
  <c r="F157" i="38"/>
  <c r="J157" i="38"/>
  <c r="AI153" i="38"/>
  <c r="AM158" i="38"/>
  <c r="AI158" i="38"/>
  <c r="AQ157" i="38"/>
  <c r="AE157" i="38"/>
  <c r="AM157" i="38"/>
  <c r="AI155" i="38"/>
  <c r="AI154" i="38"/>
  <c r="F155" i="38"/>
  <c r="J155" i="38"/>
  <c r="AM151" i="38"/>
  <c r="AQ152" i="38"/>
  <c r="AE154" i="38"/>
  <c r="AQ155" i="38"/>
  <c r="AI151" i="38"/>
  <c r="AM152" i="38"/>
  <c r="AQ154" i="38"/>
  <c r="AM155" i="38"/>
  <c r="AQ159" i="38"/>
  <c r="AQ160" i="38"/>
  <c r="AM161" i="38"/>
  <c r="AE161" i="38"/>
  <c r="AM160" i="38"/>
  <c r="F160" i="38"/>
  <c r="H160" i="38"/>
  <c r="AE160" i="38"/>
  <c r="AI160" i="38"/>
  <c r="F161" i="38"/>
  <c r="J161" i="38"/>
  <c r="AI161" i="38"/>
  <c r="F143" i="38"/>
  <c r="J143" i="38"/>
  <c r="F140" i="38"/>
  <c r="J140" i="38"/>
  <c r="AE159" i="38"/>
  <c r="AM159" i="38"/>
  <c r="AI159" i="38"/>
  <c r="AI142" i="38"/>
  <c r="AI139" i="38"/>
  <c r="AE140" i="38"/>
  <c r="F138" i="38"/>
  <c r="J138" i="38"/>
  <c r="AQ142" i="38"/>
  <c r="AQ139" i="38"/>
  <c r="AQ140" i="38"/>
  <c r="AE142" i="38"/>
  <c r="AQ141" i="38"/>
  <c r="F139" i="38"/>
  <c r="H139" i="38"/>
  <c r="AM139" i="38"/>
  <c r="AM142" i="38"/>
  <c r="AE139" i="38"/>
  <c r="F142" i="38"/>
  <c r="H142" i="38"/>
  <c r="AE141" i="38"/>
  <c r="AI144" i="38"/>
  <c r="F145" i="38"/>
  <c r="J145" i="38"/>
  <c r="AI138" i="38"/>
  <c r="AQ143" i="38"/>
  <c r="AI141" i="38"/>
  <c r="F141" i="38"/>
  <c r="H141" i="38"/>
  <c r="AM140" i="38"/>
  <c r="AM141" i="38"/>
  <c r="AI140" i="38"/>
  <c r="AM138" i="38"/>
  <c r="AE143" i="38"/>
  <c r="AE144" i="38"/>
  <c r="AQ145" i="38"/>
  <c r="AE138" i="38"/>
  <c r="AM143" i="38"/>
  <c r="F129" i="38"/>
  <c r="J129" i="38"/>
  <c r="F144" i="38"/>
  <c r="J144" i="38"/>
  <c r="AQ138" i="38"/>
  <c r="AI143" i="38"/>
  <c r="AI146" i="38"/>
  <c r="AE145" i="38"/>
  <c r="AQ144" i="38"/>
  <c r="AM145" i="38"/>
  <c r="AM146" i="38"/>
  <c r="AM144" i="38"/>
  <c r="AI145" i="38"/>
  <c r="F137" i="38"/>
  <c r="J137" i="38"/>
  <c r="AM136" i="38"/>
  <c r="AQ137" i="38"/>
  <c r="F146" i="38"/>
  <c r="H146" i="38"/>
  <c r="AE146" i="38"/>
  <c r="AM137" i="38"/>
  <c r="AQ146" i="38"/>
  <c r="AI137" i="38"/>
  <c r="AM123" i="38"/>
  <c r="AM135" i="38"/>
  <c r="AQ136" i="38"/>
  <c r="AE137" i="38"/>
  <c r="F135" i="38"/>
  <c r="J135" i="38"/>
  <c r="AI136" i="38"/>
  <c r="AQ123" i="38"/>
  <c r="AQ135" i="38"/>
  <c r="F136" i="38"/>
  <c r="H136" i="38"/>
  <c r="AE136" i="38"/>
  <c r="AI120" i="38"/>
  <c r="AI135" i="38"/>
  <c r="F120" i="38"/>
  <c r="J120" i="38"/>
  <c r="AE135" i="38"/>
  <c r="AE123" i="38"/>
  <c r="AQ125" i="38"/>
  <c r="AI147" i="38"/>
  <c r="AE147" i="38"/>
  <c r="AQ147" i="38"/>
  <c r="F147" i="38"/>
  <c r="J147" i="38"/>
  <c r="AM147" i="38"/>
  <c r="AE126" i="38"/>
  <c r="F127" i="38"/>
  <c r="J127" i="38"/>
  <c r="AI128" i="38"/>
  <c r="AE120" i="38"/>
  <c r="AE121" i="38"/>
  <c r="AE122" i="38"/>
  <c r="F123" i="38"/>
  <c r="H123" i="38"/>
  <c r="F124" i="38"/>
  <c r="J124" i="38"/>
  <c r="AQ122" i="38"/>
  <c r="AI123" i="38"/>
  <c r="AI124" i="38"/>
  <c r="F125" i="38"/>
  <c r="J125" i="38"/>
  <c r="AE125" i="38"/>
  <c r="AI130" i="38"/>
  <c r="AM129" i="38"/>
  <c r="AQ126" i="38"/>
  <c r="F126" i="38"/>
  <c r="H126" i="38"/>
  <c r="AM126" i="38"/>
  <c r="AM122" i="38"/>
  <c r="AQ124" i="38"/>
  <c r="AM125" i="38"/>
  <c r="AE124" i="38"/>
  <c r="AI126" i="38"/>
  <c r="AQ127" i="38"/>
  <c r="AM128" i="38"/>
  <c r="F122" i="38"/>
  <c r="H122" i="38"/>
  <c r="AI122" i="38"/>
  <c r="AM124" i="38"/>
  <c r="AI125" i="38"/>
  <c r="AM121" i="38"/>
  <c r="AQ121" i="38"/>
  <c r="F121" i="38"/>
  <c r="J121" i="38"/>
  <c r="AI121" i="38"/>
  <c r="AQ120" i="38"/>
  <c r="AM120" i="38"/>
  <c r="AI129" i="38"/>
  <c r="AM127" i="38"/>
  <c r="AE129" i="38"/>
  <c r="F130" i="38"/>
  <c r="J130" i="38"/>
  <c r="AE130" i="38"/>
  <c r="AI127" i="38"/>
  <c r="F128" i="38"/>
  <c r="H128" i="38"/>
  <c r="AE128" i="38"/>
  <c r="AQ129" i="38"/>
  <c r="AE127" i="38"/>
  <c r="AQ128" i="38"/>
  <c r="AQ130" i="38"/>
  <c r="AM130" i="38"/>
  <c r="F113" i="38"/>
  <c r="J113" i="38"/>
  <c r="F111" i="38"/>
  <c r="J111" i="38"/>
  <c r="F114" i="38"/>
  <c r="J114" i="38"/>
  <c r="F112" i="38"/>
  <c r="H112" i="38"/>
  <c r="F109" i="38"/>
  <c r="J109" i="38"/>
  <c r="AQ109" i="38"/>
  <c r="AE110" i="38"/>
  <c r="AQ110" i="38"/>
  <c r="AQ113" i="38"/>
  <c r="AE114" i="38"/>
  <c r="AM110" i="38"/>
  <c r="AI111" i="38"/>
  <c r="AE112" i="38"/>
  <c r="F116" i="38"/>
  <c r="H116" i="38"/>
  <c r="AM113" i="38"/>
  <c r="AQ114" i="38"/>
  <c r="AI110" i="38"/>
  <c r="AQ112" i="38"/>
  <c r="AM114" i="38"/>
  <c r="AM112" i="38"/>
  <c r="AI114" i="38"/>
  <c r="AI112" i="38"/>
  <c r="AQ111" i="38"/>
  <c r="AE111" i="38"/>
  <c r="AM111" i="38"/>
  <c r="AE109" i="38"/>
  <c r="F110" i="38"/>
  <c r="J110" i="38"/>
  <c r="AM109" i="38"/>
  <c r="AI109" i="38"/>
  <c r="AI113" i="38"/>
  <c r="F99" i="38"/>
  <c r="J99" i="38"/>
  <c r="AE113" i="38"/>
  <c r="H113" i="38"/>
  <c r="AQ115" i="38"/>
  <c r="AM116" i="38"/>
  <c r="AE108" i="38"/>
  <c r="AE115" i="38"/>
  <c r="AQ108" i="38"/>
  <c r="AM108" i="38"/>
  <c r="AM115" i="38"/>
  <c r="AQ116" i="38"/>
  <c r="F108" i="38"/>
  <c r="J108" i="38"/>
  <c r="AI108" i="38"/>
  <c r="F115" i="38"/>
  <c r="H115" i="38"/>
  <c r="AI115" i="38"/>
  <c r="AM99" i="38"/>
  <c r="AQ97" i="38"/>
  <c r="F98" i="38"/>
  <c r="H98" i="38"/>
  <c r="AE98" i="38"/>
  <c r="AI116" i="38"/>
  <c r="AE116" i="38"/>
  <c r="AI99" i="38"/>
  <c r="AM97" i="38"/>
  <c r="AQ98" i="38"/>
  <c r="AQ104" i="38"/>
  <c r="AE99" i="38"/>
  <c r="AI97" i="38"/>
  <c r="AM98" i="38"/>
  <c r="AQ99" i="38"/>
  <c r="F97" i="38"/>
  <c r="J97" i="38"/>
  <c r="AE97" i="38"/>
  <c r="AI98" i="38"/>
  <c r="F105" i="38"/>
  <c r="H105" i="38"/>
  <c r="AI102" i="38"/>
  <c r="AI105" i="38"/>
  <c r="AE104" i="38"/>
  <c r="AM104" i="38"/>
  <c r="AM102" i="38"/>
  <c r="F104" i="38"/>
  <c r="H104" i="38"/>
  <c r="AI104" i="38"/>
  <c r="AQ105" i="38"/>
  <c r="AM105" i="38"/>
  <c r="AE105" i="38"/>
  <c r="F100" i="38"/>
  <c r="J100" i="38"/>
  <c r="AM101" i="38"/>
  <c r="AQ100" i="38"/>
  <c r="F102" i="38"/>
  <c r="H102" i="38"/>
  <c r="AE102" i="38"/>
  <c r="AQ102" i="38"/>
  <c r="F101" i="38"/>
  <c r="H101" i="38"/>
  <c r="AQ101" i="38"/>
  <c r="AE100" i="38"/>
  <c r="AM100" i="38"/>
  <c r="AI100" i="38"/>
  <c r="AI101" i="38"/>
  <c r="AE101" i="38"/>
  <c r="AM94" i="38"/>
  <c r="F94" i="38"/>
  <c r="H94" i="38"/>
  <c r="AM93" i="38"/>
  <c r="F91" i="38"/>
  <c r="J91" i="38"/>
  <c r="AM92" i="38"/>
  <c r="F73" i="38"/>
  <c r="J73" i="38"/>
  <c r="F77" i="38"/>
  <c r="J77" i="38"/>
  <c r="AI92" i="38"/>
  <c r="AQ93" i="38"/>
  <c r="AE94" i="38"/>
  <c r="AI94" i="38"/>
  <c r="F93" i="38"/>
  <c r="H93" i="38"/>
  <c r="AE93" i="38"/>
  <c r="AQ95" i="38"/>
  <c r="AQ94" i="38"/>
  <c r="AI93" i="38"/>
  <c r="F92" i="38"/>
  <c r="H92" i="38"/>
  <c r="AE92" i="38"/>
  <c r="AE91" i="38"/>
  <c r="AQ92" i="38"/>
  <c r="AI91" i="38"/>
  <c r="AQ91" i="38"/>
  <c r="AM91" i="38"/>
  <c r="AE95" i="38"/>
  <c r="AI95" i="38"/>
  <c r="F95" i="38"/>
  <c r="J95" i="38"/>
  <c r="AM86" i="38"/>
  <c r="AM95" i="38"/>
  <c r="F84" i="38"/>
  <c r="J84" i="38"/>
  <c r="AM87" i="38"/>
  <c r="AQ86" i="38"/>
  <c r="AI86" i="38"/>
  <c r="F78" i="38"/>
  <c r="J78" i="38"/>
  <c r="AI73" i="38"/>
  <c r="AM74" i="38"/>
  <c r="AQ75" i="38"/>
  <c r="AE76" i="38"/>
  <c r="AM84" i="38"/>
  <c r="F86" i="38"/>
  <c r="J86" i="38"/>
  <c r="AE86" i="38"/>
  <c r="AQ87" i="38"/>
  <c r="AI87" i="38"/>
  <c r="AQ84" i="38"/>
  <c r="F87" i="38"/>
  <c r="J87" i="38"/>
  <c r="AE87" i="38"/>
  <c r="AI84" i="38"/>
  <c r="AE84" i="38"/>
  <c r="F76" i="38"/>
  <c r="J76" i="38"/>
  <c r="AI76" i="38"/>
  <c r="AQ76" i="38"/>
  <c r="AM76" i="38"/>
  <c r="AE77" i="38"/>
  <c r="AM78" i="38"/>
  <c r="AE73" i="38"/>
  <c r="F74" i="38"/>
  <c r="J74" i="38"/>
  <c r="AI74" i="38"/>
  <c r="AM75" i="38"/>
  <c r="AQ77" i="38"/>
  <c r="AE74" i="38"/>
  <c r="F75" i="38"/>
  <c r="H75" i="38"/>
  <c r="AI75" i="38"/>
  <c r="AM77" i="38"/>
  <c r="AM73" i="38"/>
  <c r="AQ73" i="38"/>
  <c r="AQ74" i="38"/>
  <c r="AE75" i="38"/>
  <c r="AI77" i="38"/>
  <c r="AM79" i="38"/>
  <c r="AQ78" i="38"/>
  <c r="F79" i="38"/>
  <c r="H79" i="38"/>
  <c r="AI78" i="38"/>
  <c r="F81" i="38"/>
  <c r="J81" i="38"/>
  <c r="AM80" i="38"/>
  <c r="AQ79" i="38"/>
  <c r="AE78" i="38"/>
  <c r="F65" i="38"/>
  <c r="H65" i="38"/>
  <c r="F80" i="38"/>
  <c r="J80" i="38"/>
  <c r="AI79" i="38"/>
  <c r="AM81" i="38"/>
  <c r="AQ80" i="38"/>
  <c r="AE79" i="38"/>
  <c r="F82" i="38"/>
  <c r="J82" i="38"/>
  <c r="AI80" i="38"/>
  <c r="AQ81" i="38"/>
  <c r="AE80" i="38"/>
  <c r="AM72" i="38"/>
  <c r="AE82" i="38"/>
  <c r="AI81" i="38"/>
  <c r="F72" i="38"/>
  <c r="J72" i="38"/>
  <c r="AE81" i="38"/>
  <c r="F63" i="38"/>
  <c r="J63" i="38"/>
  <c r="AI63" i="38"/>
  <c r="AQ72" i="38"/>
  <c r="AI82" i="38"/>
  <c r="AI72" i="38"/>
  <c r="AQ82" i="38"/>
  <c r="F64" i="38"/>
  <c r="J64" i="38"/>
  <c r="AE72" i="38"/>
  <c r="AM82" i="38"/>
  <c r="AM63" i="38"/>
  <c r="AE63" i="38"/>
  <c r="AQ63" i="38"/>
  <c r="AQ64" i="38"/>
  <c r="AI64" i="38"/>
  <c r="F66" i="38"/>
  <c r="J66" i="38"/>
  <c r="AM65" i="38"/>
  <c r="F67" i="38"/>
  <c r="J67" i="38"/>
  <c r="AQ65" i="38"/>
  <c r="AI65" i="38"/>
  <c r="AE65" i="38"/>
  <c r="AQ66" i="38"/>
  <c r="AI66" i="38"/>
  <c r="AM66" i="38"/>
  <c r="AM67" i="38"/>
  <c r="AE66" i="38"/>
  <c r="AQ67" i="38"/>
  <c r="AI67" i="38"/>
  <c r="AM68" i="38"/>
  <c r="AE67" i="38"/>
  <c r="F70" i="38"/>
  <c r="J70" i="38"/>
  <c r="AI70" i="38"/>
  <c r="AM69" i="38"/>
  <c r="AQ68" i="38"/>
  <c r="AI68" i="38"/>
  <c r="F55" i="38"/>
  <c r="J55" i="38"/>
  <c r="F71" i="38"/>
  <c r="H71" i="38"/>
  <c r="AM70" i="38"/>
  <c r="AQ69" i="38"/>
  <c r="F68" i="38"/>
  <c r="H68" i="38"/>
  <c r="AE68" i="38"/>
  <c r="AM71" i="38"/>
  <c r="AE70" i="38"/>
  <c r="AI69" i="38"/>
  <c r="AQ70" i="38"/>
  <c r="AQ71" i="38"/>
  <c r="AE71" i="38"/>
  <c r="AM57" i="38"/>
  <c r="AE55" i="38"/>
  <c r="AI71" i="38"/>
  <c r="AM55" i="38"/>
  <c r="AI55" i="38"/>
  <c r="AQ55" i="38"/>
  <c r="F56" i="38"/>
  <c r="J56" i="38"/>
  <c r="AQ56" i="38"/>
  <c r="F57" i="38"/>
  <c r="J57" i="38"/>
  <c r="AM56" i="38"/>
  <c r="AM58" i="38"/>
  <c r="AQ57" i="38"/>
  <c r="AE56" i="38"/>
  <c r="AI56" i="38"/>
  <c r="F58" i="38"/>
  <c r="J58" i="38"/>
  <c r="AI57" i="38"/>
  <c r="F60" i="38"/>
  <c r="J60" i="38"/>
  <c r="AM59" i="38"/>
  <c r="AQ58" i="38"/>
  <c r="AE57" i="38"/>
  <c r="F52" i="38"/>
  <c r="J52" i="38"/>
  <c r="AI58" i="38"/>
  <c r="AE60" i="38"/>
  <c r="AQ59" i="38"/>
  <c r="AE58" i="38"/>
  <c r="AQ60" i="38"/>
  <c r="AM61" i="38"/>
  <c r="AM60" i="38"/>
  <c r="AI59" i="38"/>
  <c r="AM53" i="38"/>
  <c r="F61" i="38"/>
  <c r="J61" i="38"/>
  <c r="AI61" i="38"/>
  <c r="AI60" i="38"/>
  <c r="F59" i="38"/>
  <c r="J59" i="38"/>
  <c r="AE59" i="38"/>
  <c r="AM52" i="38"/>
  <c r="H60" i="38"/>
  <c r="F53" i="38"/>
  <c r="J53" i="38"/>
  <c r="AI53" i="38"/>
  <c r="AE61" i="38"/>
  <c r="AQ61" i="38"/>
  <c r="F50" i="38"/>
  <c r="H50" i="38"/>
  <c r="AI52" i="38"/>
  <c r="AE52" i="38"/>
  <c r="AQ52" i="38"/>
  <c r="AQ53" i="38"/>
  <c r="F48" i="38"/>
  <c r="J48" i="38"/>
  <c r="AE53" i="38"/>
  <c r="AI49" i="38"/>
  <c r="AM48" i="38"/>
  <c r="AQ50" i="38"/>
  <c r="AI45" i="38"/>
  <c r="AM49" i="38"/>
  <c r="AQ48" i="38"/>
  <c r="AE50" i="38"/>
  <c r="AM50" i="38"/>
  <c r="AI50" i="38"/>
  <c r="AE49" i="38"/>
  <c r="AQ49" i="38"/>
  <c r="AE48" i="38"/>
  <c r="AI48" i="38"/>
  <c r="AE45" i="38"/>
  <c r="F49" i="38"/>
  <c r="J49" i="38"/>
  <c r="AM40" i="38"/>
  <c r="F40" i="38"/>
  <c r="H40" i="38"/>
  <c r="AM45" i="38"/>
  <c r="AM38" i="38"/>
  <c r="AQ37" i="38"/>
  <c r="AQ40" i="38"/>
  <c r="AI40" i="38"/>
  <c r="AE40" i="38"/>
  <c r="AQ41" i="38"/>
  <c r="AI42" i="38"/>
  <c r="AM41" i="38"/>
  <c r="F41" i="38"/>
  <c r="H41" i="38"/>
  <c r="AI41" i="38"/>
  <c r="AE41" i="38"/>
  <c r="AM43" i="38"/>
  <c r="AQ42" i="38"/>
  <c r="AM42" i="38"/>
  <c r="F43" i="38"/>
  <c r="H43" i="38"/>
  <c r="AQ43" i="38"/>
  <c r="F42" i="38"/>
  <c r="J42" i="38"/>
  <c r="AE42" i="38"/>
  <c r="F37" i="38"/>
  <c r="J37" i="38"/>
  <c r="AI43" i="38"/>
  <c r="AE43" i="38"/>
  <c r="F38" i="38"/>
  <c r="H38" i="38"/>
  <c r="AQ38" i="38"/>
  <c r="AE37" i="38"/>
  <c r="AI39" i="38"/>
  <c r="F39" i="38"/>
  <c r="H39" i="38"/>
  <c r="AM37" i="38"/>
  <c r="AI37" i="38"/>
  <c r="AM39" i="38"/>
  <c r="F35" i="38"/>
  <c r="H35" i="38"/>
  <c r="AQ39" i="38"/>
  <c r="AI38" i="38"/>
  <c r="AI34" i="38"/>
  <c r="AE39" i="38"/>
  <c r="AE38" i="38"/>
  <c r="AM32" i="38"/>
  <c r="AI32" i="38"/>
  <c r="AE34" i="38"/>
  <c r="AI35" i="38"/>
  <c r="AQ34" i="38"/>
  <c r="F34" i="38"/>
  <c r="H34" i="38"/>
  <c r="AM34" i="38"/>
  <c r="AM35" i="38"/>
  <c r="AQ35" i="38"/>
  <c r="AE35" i="38"/>
  <c r="F31" i="38"/>
  <c r="H31" i="38"/>
  <c r="AM30" i="38"/>
  <c r="F30" i="38"/>
  <c r="H30" i="38"/>
  <c r="AM33" i="38"/>
  <c r="AQ32" i="38"/>
  <c r="AQ33" i="38"/>
  <c r="F33" i="38"/>
  <c r="J33" i="38"/>
  <c r="AI33" i="38"/>
  <c r="AQ30" i="38"/>
  <c r="AE33" i="38"/>
  <c r="AI30" i="38"/>
  <c r="AI31" i="38"/>
  <c r="AE30" i="38"/>
  <c r="AQ31" i="38"/>
  <c r="AM31" i="38"/>
  <c r="AE31" i="38"/>
  <c r="AQ27" i="38"/>
  <c r="F29" i="38"/>
  <c r="J29" i="38"/>
  <c r="AM27" i="38"/>
  <c r="AQ29" i="38"/>
  <c r="AM29" i="38"/>
  <c r="AI29" i="38"/>
  <c r="F25" i="38"/>
  <c r="H25" i="38"/>
  <c r="AQ25" i="38"/>
  <c r="F26" i="38"/>
  <c r="J26" i="38"/>
  <c r="AE26" i="38"/>
  <c r="AI27" i="38"/>
  <c r="AQ26" i="38"/>
  <c r="AM26" i="38"/>
  <c r="AI26" i="38"/>
  <c r="F19" i="38"/>
  <c r="J19" i="38"/>
  <c r="F24" i="38"/>
  <c r="J24" i="38"/>
  <c r="AQ24" i="38"/>
  <c r="AE25" i="38"/>
  <c r="AM25" i="38"/>
  <c r="AI25" i="38"/>
  <c r="AI19" i="38"/>
  <c r="AQ22" i="38"/>
  <c r="AE22" i="38"/>
  <c r="AE24" i="38"/>
  <c r="AM24" i="38"/>
  <c r="AI24" i="38"/>
  <c r="AI22" i="38"/>
  <c r="F22" i="38"/>
  <c r="J22" i="38"/>
  <c r="AQ20" i="38"/>
  <c r="AM22" i="38"/>
  <c r="F20" i="38"/>
  <c r="H20" i="38"/>
  <c r="AE20" i="38"/>
  <c r="AM20" i="38"/>
  <c r="AI20" i="38"/>
  <c r="AM19" i="38"/>
  <c r="AQ19" i="38"/>
  <c r="AE19" i="38"/>
  <c r="AM17" i="38"/>
  <c r="AQ18" i="38"/>
  <c r="AM18" i="38"/>
  <c r="F23" i="38"/>
  <c r="J23" i="38"/>
  <c r="F17" i="38"/>
  <c r="J17" i="38"/>
  <c r="F18" i="38"/>
  <c r="J18" i="38"/>
  <c r="AE18" i="38"/>
  <c r="AI18" i="38"/>
  <c r="AM16" i="38"/>
  <c r="AQ17" i="38"/>
  <c r="AI23" i="38"/>
  <c r="AQ16" i="38"/>
  <c r="AE17" i="38"/>
  <c r="AI17" i="38"/>
  <c r="AM23" i="38"/>
  <c r="AQ23" i="38"/>
  <c r="F16" i="38"/>
  <c r="J16" i="38"/>
  <c r="AE23" i="38"/>
  <c r="AE16" i="38"/>
  <c r="AI16" i="38"/>
  <c r="AQ15" i="38"/>
  <c r="AM15" i="38"/>
  <c r="AI15" i="38"/>
  <c r="AP542" i="38"/>
  <c r="AP541" i="38"/>
  <c r="AO542" i="38"/>
  <c r="AO541" i="38"/>
  <c r="AN542" i="38"/>
  <c r="AN541" i="38"/>
  <c r="AL542" i="38"/>
  <c r="AL541" i="38"/>
  <c r="AK542" i="38"/>
  <c r="AK541" i="38"/>
  <c r="AJ542" i="38"/>
  <c r="AJ541" i="38"/>
  <c r="AH542" i="38"/>
  <c r="AH541" i="38"/>
  <c r="AG542" i="38"/>
  <c r="AG541" i="38"/>
  <c r="AF542" i="38"/>
  <c r="AF541" i="38"/>
  <c r="AD542" i="38"/>
  <c r="AD541" i="38"/>
  <c r="AC542" i="38"/>
  <c r="AC541" i="38"/>
  <c r="AB542" i="38"/>
  <c r="AB541" i="38"/>
  <c r="E542" i="38"/>
  <c r="E541" i="38"/>
  <c r="D542" i="38"/>
  <c r="D541" i="38"/>
  <c r="AP528" i="38"/>
  <c r="AO528" i="38"/>
  <c r="AN528" i="38"/>
  <c r="AL528" i="38"/>
  <c r="AK528" i="38"/>
  <c r="AJ528" i="38"/>
  <c r="AJ527" i="38"/>
  <c r="AH528" i="38"/>
  <c r="AG528" i="38"/>
  <c r="AF528" i="38"/>
  <c r="AF527" i="38"/>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c r="AL501" i="38"/>
  <c r="AK501" i="38"/>
  <c r="AJ501" i="38"/>
  <c r="AJ500" i="38"/>
  <c r="AH501" i="38"/>
  <c r="AH500" i="38"/>
  <c r="AG501" i="38"/>
  <c r="AF501" i="38"/>
  <c r="AF500" i="38"/>
  <c r="AD501" i="38"/>
  <c r="AC501" i="38"/>
  <c r="AC500" i="38"/>
  <c r="AB501" i="38"/>
  <c r="AB500" i="38"/>
  <c r="E501" i="38"/>
  <c r="D501" i="38"/>
  <c r="AP403" i="38"/>
  <c r="AO403" i="38"/>
  <c r="AN403" i="38"/>
  <c r="AL403" i="38"/>
  <c r="AK403" i="38"/>
  <c r="AJ403" i="38"/>
  <c r="AH403" i="38"/>
  <c r="AG403" i="38"/>
  <c r="AF403" i="38"/>
  <c r="AD403" i="38"/>
  <c r="AC403" i="38"/>
  <c r="AB403" i="38"/>
  <c r="E403" i="38"/>
  <c r="D403" i="38"/>
  <c r="AP498" i="38"/>
  <c r="AP489" i="38"/>
  <c r="AO498" i="38"/>
  <c r="AO489" i="38"/>
  <c r="AN498" i="38"/>
  <c r="AN489" i="38"/>
  <c r="AL498" i="38"/>
  <c r="AL489" i="38"/>
  <c r="AK498" i="38"/>
  <c r="AK489" i="38"/>
  <c r="AJ498" i="38"/>
  <c r="AJ489" i="38"/>
  <c r="AH498" i="38"/>
  <c r="AH489" i="38"/>
  <c r="AG498" i="38"/>
  <c r="AG489" i="38"/>
  <c r="AF498" i="38"/>
  <c r="AF489" i="38"/>
  <c r="AD498" i="38"/>
  <c r="AD489" i="38"/>
  <c r="AC498" i="38"/>
  <c r="AC489" i="38"/>
  <c r="AB498" i="38"/>
  <c r="AB489" i="38"/>
  <c r="E498" i="38"/>
  <c r="E489" i="38"/>
  <c r="D498" i="38"/>
  <c r="D489" i="38"/>
  <c r="AP488" i="38"/>
  <c r="AP485" i="38"/>
  <c r="AO488" i="38"/>
  <c r="AO485" i="38"/>
  <c r="AN488" i="38"/>
  <c r="AN485" i="38"/>
  <c r="AL488" i="38"/>
  <c r="AL485" i="38"/>
  <c r="AK488" i="38"/>
  <c r="AK485" i="38"/>
  <c r="AJ488" i="38"/>
  <c r="AJ485" i="38"/>
  <c r="AH488" i="38"/>
  <c r="AH485" i="38"/>
  <c r="AG488" i="38"/>
  <c r="AG485" i="38"/>
  <c r="AF488" i="38"/>
  <c r="AF485" i="38"/>
  <c r="AD488" i="38"/>
  <c r="AD485" i="38"/>
  <c r="AC488" i="38"/>
  <c r="AC485" i="38"/>
  <c r="AB488" i="38"/>
  <c r="AB485" i="38"/>
  <c r="E488" i="38"/>
  <c r="E485" i="38"/>
  <c r="D488" i="38"/>
  <c r="D485" i="38"/>
  <c r="AP469" i="38"/>
  <c r="AP467" i="38"/>
  <c r="AO469" i="38"/>
  <c r="AO467" i="38"/>
  <c r="AN469" i="38"/>
  <c r="AN467" i="38"/>
  <c r="AL469" i="38"/>
  <c r="AL467" i="38"/>
  <c r="AK469" i="38"/>
  <c r="AK467" i="38"/>
  <c r="AJ469" i="38"/>
  <c r="AJ467" i="38"/>
  <c r="AH469" i="38"/>
  <c r="AH467" i="38"/>
  <c r="AG469" i="38"/>
  <c r="AG467" i="38"/>
  <c r="AF469" i="38"/>
  <c r="AF467" i="38"/>
  <c r="AD469" i="38"/>
  <c r="AD467" i="38"/>
  <c r="AC469" i="38"/>
  <c r="AC467" i="38"/>
  <c r="AB469" i="38"/>
  <c r="AB467" i="38"/>
  <c r="E469" i="38"/>
  <c r="E467" i="38"/>
  <c r="D469" i="38"/>
  <c r="D467" i="38"/>
  <c r="AP466" i="38"/>
  <c r="AP459" i="38"/>
  <c r="AO466" i="38"/>
  <c r="AO459" i="38"/>
  <c r="AN466" i="38"/>
  <c r="AN459" i="38"/>
  <c r="AL466" i="38"/>
  <c r="AL459" i="38"/>
  <c r="AK466" i="38"/>
  <c r="AK459" i="38"/>
  <c r="AJ466" i="38"/>
  <c r="AJ459" i="38"/>
  <c r="AH466" i="38"/>
  <c r="AH459" i="38"/>
  <c r="AG466" i="38"/>
  <c r="AG459" i="38"/>
  <c r="AF466" i="38"/>
  <c r="AF459" i="38"/>
  <c r="AD466" i="38"/>
  <c r="AD459" i="38"/>
  <c r="AC466" i="38"/>
  <c r="AC459" i="38"/>
  <c r="AB466" i="38"/>
  <c r="AB459" i="38"/>
  <c r="E466" i="38"/>
  <c r="E459" i="38"/>
  <c r="D466" i="38"/>
  <c r="D459" i="38"/>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c r="AO198" i="38"/>
  <c r="AO191" i="38"/>
  <c r="AN198" i="38"/>
  <c r="AN191" i="38"/>
  <c r="AL198" i="38"/>
  <c r="AL191" i="38"/>
  <c r="AK198" i="38"/>
  <c r="AK191" i="38"/>
  <c r="AJ198" i="38"/>
  <c r="AJ191" i="38"/>
  <c r="AH198" i="38"/>
  <c r="AH191" i="38"/>
  <c r="AG198" i="38"/>
  <c r="AG191" i="38"/>
  <c r="AF198" i="38"/>
  <c r="AF191" i="38"/>
  <c r="AD198" i="38"/>
  <c r="AD191" i="38"/>
  <c r="AC198" i="38"/>
  <c r="AC191" i="38"/>
  <c r="AB198" i="38"/>
  <c r="AB191" i="38"/>
  <c r="E191" i="38"/>
  <c r="AP221" i="38"/>
  <c r="AP214" i="38"/>
  <c r="AO221" i="38"/>
  <c r="AO214" i="38"/>
  <c r="AN221" i="38"/>
  <c r="AN214" i="38"/>
  <c r="AL221" i="38"/>
  <c r="AL214" i="38"/>
  <c r="AK221" i="38"/>
  <c r="AK214" i="38"/>
  <c r="AJ221" i="38"/>
  <c r="AJ214" i="38"/>
  <c r="AH221" i="38"/>
  <c r="AH214" i="38"/>
  <c r="AG221" i="38"/>
  <c r="AG214" i="38"/>
  <c r="AF221" i="38"/>
  <c r="AF214" i="38"/>
  <c r="AD221" i="38"/>
  <c r="AD214" i="38"/>
  <c r="AC221" i="38"/>
  <c r="AC214" i="38"/>
  <c r="AB221" i="38"/>
  <c r="AB214" i="38"/>
  <c r="E214" i="38"/>
  <c r="D214" i="38"/>
  <c r="AP213" i="38"/>
  <c r="AP207" i="38"/>
  <c r="AO213" i="38"/>
  <c r="AO207" i="38"/>
  <c r="AN213" i="38"/>
  <c r="AN207" i="38"/>
  <c r="AL213" i="38"/>
  <c r="AL207" i="38"/>
  <c r="AK213" i="38"/>
  <c r="AK207" i="38"/>
  <c r="AJ213" i="38"/>
  <c r="AJ207" i="38"/>
  <c r="AH213" i="38"/>
  <c r="AH207" i="38"/>
  <c r="AG213" i="38"/>
  <c r="AG207" i="38"/>
  <c r="AF213" i="38"/>
  <c r="AF207" i="38"/>
  <c r="AD213" i="38"/>
  <c r="AD207" i="38"/>
  <c r="AC213" i="38"/>
  <c r="AC207" i="38"/>
  <c r="AB213" i="38"/>
  <c r="AB207" i="38"/>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c r="AO117" i="38"/>
  <c r="AO107" i="38"/>
  <c r="AN117" i="38"/>
  <c r="AN107" i="38"/>
  <c r="AL117" i="38"/>
  <c r="AL107" i="38"/>
  <c r="AK117" i="38"/>
  <c r="AK107" i="38"/>
  <c r="AJ117" i="38"/>
  <c r="AJ107" i="38"/>
  <c r="AH117" i="38"/>
  <c r="AH107" i="38"/>
  <c r="AG117" i="38"/>
  <c r="AG107" i="38"/>
  <c r="AF117" i="38"/>
  <c r="AF107" i="38"/>
  <c r="AD117" i="38"/>
  <c r="AD107" i="38"/>
  <c r="AC117" i="38"/>
  <c r="AC107" i="38"/>
  <c r="AB117" i="38"/>
  <c r="AB107" i="38"/>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I398" i="38"/>
  <c r="G500" i="38"/>
  <c r="I500" i="38"/>
  <c r="G527" i="38"/>
  <c r="I527" i="38"/>
  <c r="F383" i="38"/>
  <c r="D328" i="38"/>
  <c r="J20" i="38"/>
  <c r="H347" i="38"/>
  <c r="H108" i="38"/>
  <c r="J463" i="38"/>
  <c r="J146" i="38"/>
  <c r="J333" i="38"/>
  <c r="G13" i="38"/>
  <c r="G12" i="38"/>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c r="AN527" i="38"/>
  <c r="AN526" i="38"/>
  <c r="AR508" i="38"/>
  <c r="AR505" i="38"/>
  <c r="H522" i="38"/>
  <c r="AR521" i="38"/>
  <c r="AR523" i="38"/>
  <c r="AH527" i="38"/>
  <c r="AH526" i="38"/>
  <c r="E527" i="38"/>
  <c r="AB527" i="38"/>
  <c r="AB526" i="38"/>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c r="AB89" i="38"/>
  <c r="AL133" i="38"/>
  <c r="AO312" i="38"/>
  <c r="AF328" i="38"/>
  <c r="AN389" i="38"/>
  <c r="AH398" i="38"/>
  <c r="AH397" i="38"/>
  <c r="H18" i="38"/>
  <c r="AR25" i="38"/>
  <c r="AR26" i="38"/>
  <c r="H24" i="38"/>
  <c r="AR24" i="38"/>
  <c r="AO199" i="38"/>
  <c r="AO190" i="38"/>
  <c r="AN312" i="38"/>
  <c r="AO389" i="38"/>
  <c r="H19" i="38"/>
  <c r="AJ133" i="38"/>
  <c r="AN199" i="38"/>
  <c r="AN190" i="38"/>
  <c r="F224" i="38"/>
  <c r="H224" i="38"/>
  <c r="AR22" i="38"/>
  <c r="AD389" i="38"/>
  <c r="AK199" i="38"/>
  <c r="AK190" i="38"/>
  <c r="AG267" i="38"/>
  <c r="AJ312" i="38"/>
  <c r="AG345" i="38"/>
  <c r="AJ389" i="38"/>
  <c r="H23" i="38"/>
  <c r="AM191" i="38"/>
  <c r="AR19" i="38"/>
  <c r="AR20" i="38"/>
  <c r="AB199" i="38"/>
  <c r="AB190" i="38"/>
  <c r="AN223" i="38"/>
  <c r="AJ243" i="38"/>
  <c r="AF312" i="38"/>
  <c r="H17" i="38"/>
  <c r="AO223" i="38"/>
  <c r="AB133" i="38"/>
  <c r="D89" i="38"/>
  <c r="AF89" i="38"/>
  <c r="AB267" i="38"/>
  <c r="AJ328" i="38"/>
  <c r="AL345" i="38"/>
  <c r="F131" i="38"/>
  <c r="H131" i="38"/>
  <c r="AL328" i="38"/>
  <c r="F395" i="38"/>
  <c r="J395" i="38"/>
  <c r="F458" i="38"/>
  <c r="J458" i="38"/>
  <c r="AR16" i="38"/>
  <c r="AR18" i="38"/>
  <c r="AQ191" i="38"/>
  <c r="F329" i="38"/>
  <c r="H329" i="38"/>
  <c r="AI399" i="38"/>
  <c r="F466" i="38"/>
  <c r="J466" i="38"/>
  <c r="H16" i="38"/>
  <c r="AM28" i="38"/>
  <c r="AI46" i="38"/>
  <c r="AM51" i="38"/>
  <c r="AQ54" i="38"/>
  <c r="AD96" i="38"/>
  <c r="AJ96" i="38"/>
  <c r="AO96" i="38"/>
  <c r="AM44" i="38"/>
  <c r="AE117" i="38"/>
  <c r="F119" i="38"/>
  <c r="J119" i="38"/>
  <c r="AE132" i="38"/>
  <c r="F134" i="38"/>
  <c r="J134" i="38"/>
  <c r="AF133" i="38"/>
  <c r="AM162" i="38"/>
  <c r="F163" i="38"/>
  <c r="J163" i="38"/>
  <c r="AD164" i="38"/>
  <c r="AJ164" i="38"/>
  <c r="AQ207" i="38"/>
  <c r="AJ199" i="38"/>
  <c r="AJ190" i="38"/>
  <c r="AB223" i="38"/>
  <c r="AE268" i="38"/>
  <c r="AL267" i="38"/>
  <c r="AQ399" i="38"/>
  <c r="F528" i="38"/>
  <c r="H528" i="38"/>
  <c r="AF199" i="38"/>
  <c r="AF190" i="38"/>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c r="AN96" i="38"/>
  <c r="AF118" i="38"/>
  <c r="AL118" i="38"/>
  <c r="AO164" i="38"/>
  <c r="AF267" i="38"/>
  <c r="AI103" i="38"/>
  <c r="AG96" i="38"/>
  <c r="AQ119" i="38"/>
  <c r="AN243" i="38"/>
  <c r="AM268" i="38"/>
  <c r="AF389" i="38"/>
  <c r="AI335" i="38"/>
  <c r="AM338" i="38"/>
  <c r="AE344" i="38"/>
  <c r="F399" i="38"/>
  <c r="J399" i="38"/>
  <c r="AD398" i="38"/>
  <c r="AD397" i="38"/>
  <c r="AQ458" i="38"/>
  <c r="AE466" i="38"/>
  <c r="AI469" i="38"/>
  <c r="AM488" i="38"/>
  <c r="F198" i="38"/>
  <c r="J198" i="38"/>
  <c r="AK223" i="38"/>
  <c r="AQ390" i="38"/>
  <c r="AO500" i="38"/>
  <c r="AO499" i="38"/>
  <c r="AE207" i="38"/>
  <c r="AI28" i="38"/>
  <c r="AM224" i="38"/>
  <c r="F44" i="38"/>
  <c r="J44" i="38"/>
  <c r="E133" i="38"/>
  <c r="AG133" i="38"/>
  <c r="AQ165" i="38"/>
  <c r="AI213" i="38"/>
  <c r="AM221" i="38"/>
  <c r="AQ198" i="38"/>
  <c r="AQ268" i="38"/>
  <c r="AM390" i="38"/>
  <c r="AG389" i="38"/>
  <c r="AI457" i="38"/>
  <c r="AG398" i="38"/>
  <c r="AG397" i="38"/>
  <c r="AQ403" i="38"/>
  <c r="AL500" i="38"/>
  <c r="AL499" i="38"/>
  <c r="AK527" i="38"/>
  <c r="AK526" i="38"/>
  <c r="AM46" i="38"/>
  <c r="AE54" i="38"/>
  <c r="F62" i="38"/>
  <c r="J62" i="38"/>
  <c r="AQ62" i="38"/>
  <c r="AD89" i="38"/>
  <c r="AJ89" i="38"/>
  <c r="AF96" i="38"/>
  <c r="F103" i="38"/>
  <c r="H103" i="38"/>
  <c r="AI119" i="38"/>
  <c r="AH133" i="38"/>
  <c r="AE148" i="38"/>
  <c r="F150" i="38"/>
  <c r="J150" i="38"/>
  <c r="AI150" i="38"/>
  <c r="AK149" i="38"/>
  <c r="AM163" i="38"/>
  <c r="AE165" i="38"/>
  <c r="AE313" i="38"/>
  <c r="AD328" i="38"/>
  <c r="AI395" i="38"/>
  <c r="F330" i="38"/>
  <c r="H330" i="38"/>
  <c r="AQ335" i="38"/>
  <c r="F501" i="38"/>
  <c r="J501" i="38"/>
  <c r="AP500" i="38"/>
  <c r="AP499" i="38"/>
  <c r="AM528" i="38"/>
  <c r="AM542" i="38"/>
  <c r="AK96" i="38"/>
  <c r="AB118" i="38"/>
  <c r="AI132" i="38"/>
  <c r="AK118" i="38"/>
  <c r="AD133" i="38"/>
  <c r="AQ148" i="38"/>
  <c r="AE150" i="38"/>
  <c r="F162" i="38"/>
  <c r="J162" i="38"/>
  <c r="F165" i="38"/>
  <c r="J165" i="38"/>
  <c r="F200" i="38"/>
  <c r="H200" i="38"/>
  <c r="AP199" i="38"/>
  <c r="AP190" i="38"/>
  <c r="AM206" i="38"/>
  <c r="AH243" i="38"/>
  <c r="F268" i="38"/>
  <c r="H268" i="38"/>
  <c r="AH267" i="38"/>
  <c r="F313" i="38"/>
  <c r="J313" i="38"/>
  <c r="F390" i="38"/>
  <c r="H390" i="38"/>
  <c r="AI390" i="38"/>
  <c r="AE330" i="38"/>
  <c r="F335" i="38"/>
  <c r="F403" i="38"/>
  <c r="J403" i="38"/>
  <c r="F542" i="38"/>
  <c r="J542" i="38"/>
  <c r="AK89" i="38"/>
  <c r="AE107" i="38"/>
  <c r="AI54" i="38"/>
  <c r="AE62" i="38"/>
  <c r="AE85" i="38"/>
  <c r="F88" i="38"/>
  <c r="J88" i="38"/>
  <c r="AI88" i="38"/>
  <c r="AH89" i="38"/>
  <c r="AN89" i="38"/>
  <c r="AG89" i="38"/>
  <c r="AM119" i="38"/>
  <c r="AK133" i="38"/>
  <c r="AO149" i="38"/>
  <c r="AI162" i="38"/>
  <c r="AI165" i="38"/>
  <c r="AE213" i="38"/>
  <c r="AI221" i="38"/>
  <c r="AC223" i="38"/>
  <c r="AI313" i="38"/>
  <c r="AI234" i="38"/>
  <c r="AH328" i="38"/>
  <c r="AE339" i="38"/>
  <c r="AI346" i="38"/>
  <c r="AI338" i="38"/>
  <c r="AQ344" i="38"/>
  <c r="AF398" i="38"/>
  <c r="AF397" i="38"/>
  <c r="F457" i="38"/>
  <c r="H457" i="38"/>
  <c r="AQ528" i="38"/>
  <c r="AO527" i="38"/>
  <c r="AQ214" i="38"/>
  <c r="AQ85" i="38"/>
  <c r="E96" i="38"/>
  <c r="AM85" i="38"/>
  <c r="AQ44" i="38"/>
  <c r="AM54" i="38"/>
  <c r="AI85" i="38"/>
  <c r="F36" i="38"/>
  <c r="H36" i="38"/>
  <c r="AQ51" i="38"/>
  <c r="AM88" i="38"/>
  <c r="AL89" i="38"/>
  <c r="AL96" i="38"/>
  <c r="AE44" i="38"/>
  <c r="AQ117" i="38"/>
  <c r="AQ131" i="38"/>
  <c r="AM132" i="38"/>
  <c r="AO118" i="38"/>
  <c r="AM134" i="38"/>
  <c r="AI148" i="38"/>
  <c r="AM150" i="38"/>
  <c r="AQ163" i="38"/>
  <c r="AK164" i="38"/>
  <c r="AP164" i="38"/>
  <c r="AN164" i="38"/>
  <c r="AM213" i="38"/>
  <c r="AQ221" i="38"/>
  <c r="AE198" i="38"/>
  <c r="AD199" i="38"/>
  <c r="AD190" i="38"/>
  <c r="AQ206" i="38"/>
  <c r="AP223" i="38"/>
  <c r="E243" i="38"/>
  <c r="AG243" i="38"/>
  <c r="AL243" i="38"/>
  <c r="AK267" i="38"/>
  <c r="AG312" i="38"/>
  <c r="F339" i="38"/>
  <c r="H339" i="38"/>
  <c r="AK345" i="38"/>
  <c r="AE335" i="38"/>
  <c r="F338" i="38"/>
  <c r="J338" i="38"/>
  <c r="AJ398" i="38"/>
  <c r="AJ397" i="38"/>
  <c r="AL164" i="38"/>
  <c r="AE46" i="38"/>
  <c r="AE88" i="38"/>
  <c r="AC89" i="38"/>
  <c r="AB96" i="38"/>
  <c r="AE103" i="38"/>
  <c r="AC96" i="38"/>
  <c r="AI117" i="38"/>
  <c r="AH118" i="38"/>
  <c r="F132" i="38"/>
  <c r="J132" i="38"/>
  <c r="AC133" i="38"/>
  <c r="AI163" i="38"/>
  <c r="AH164" i="38"/>
  <c r="AM198" i="38"/>
  <c r="AL199" i="38"/>
  <c r="AL190" i="38"/>
  <c r="AI206" i="38"/>
  <c r="AI224" i="38"/>
  <c r="E223" i="38"/>
  <c r="AE395" i="38"/>
  <c r="AC389" i="38"/>
  <c r="AM335" i="38"/>
  <c r="F46" i="38"/>
  <c r="H46" i="38"/>
  <c r="AI51" i="38"/>
  <c r="AM62" i="38"/>
  <c r="AQ36" i="38"/>
  <c r="AG149" i="38"/>
  <c r="E118" i="38"/>
  <c r="AQ28" i="38"/>
  <c r="AQ46" i="38"/>
  <c r="AE51" i="38"/>
  <c r="F54" i="38"/>
  <c r="J54" i="38"/>
  <c r="F85" i="38"/>
  <c r="J85" i="38"/>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c r="AE221" i="38"/>
  <c r="AI214" i="38"/>
  <c r="AI198" i="38"/>
  <c r="AH199" i="38"/>
  <c r="AH190" i="38"/>
  <c r="E199" i="38"/>
  <c r="E190" i="38"/>
  <c r="AE206" i="38"/>
  <c r="AE224" i="38"/>
  <c r="AK243" i="38"/>
  <c r="AP243" i="38"/>
  <c r="AP267" i="38"/>
  <c r="AO267" i="38"/>
  <c r="AM313" i="38"/>
  <c r="AB389" i="38"/>
  <c r="AM467" i="38"/>
  <c r="AE489" i="38"/>
  <c r="AE458" i="38"/>
  <c r="AI466" i="38"/>
  <c r="AM469" i="38"/>
  <c r="AQ467" i="38"/>
  <c r="AQ488" i="38"/>
  <c r="AE498" i="38"/>
  <c r="AI489" i="38"/>
  <c r="AD500" i="38"/>
  <c r="AD499" i="38"/>
  <c r="AQ542" i="38"/>
  <c r="F234" i="38"/>
  <c r="J234" i="38"/>
  <c r="AE234" i="38"/>
  <c r="AQ339" i="38"/>
  <c r="F346" i="38"/>
  <c r="J346" i="38"/>
  <c r="AE346" i="38"/>
  <c r="AQ330" i="38"/>
  <c r="AE338" i="38"/>
  <c r="AM344" i="38"/>
  <c r="AP398" i="38"/>
  <c r="AM458" i="38"/>
  <c r="AO398" i="38"/>
  <c r="AQ466" i="38"/>
  <c r="AE469" i="38"/>
  <c r="AI467" i="38"/>
  <c r="AI488" i="38"/>
  <c r="AM498" i="38"/>
  <c r="AQ498" i="38"/>
  <c r="AM403" i="38"/>
  <c r="AE501" i="38"/>
  <c r="AK500" i="38"/>
  <c r="AK499" i="38"/>
  <c r="AI528" i="38"/>
  <c r="AG527" i="38"/>
  <c r="AG526" i="38"/>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c r="AM466" i="38"/>
  <c r="AE467" i="38"/>
  <c r="AQ469" i="38"/>
  <c r="AE488" i="38"/>
  <c r="AI498" i="38"/>
  <c r="AM489" i="38"/>
  <c r="AI501" i="38"/>
  <c r="E500" i="38"/>
  <c r="E499" i="38"/>
  <c r="AG500" i="38"/>
  <c r="AI500" i="38"/>
  <c r="AD527" i="38"/>
  <c r="AD526" i="38"/>
  <c r="AE542" i="38"/>
  <c r="AI21" i="38"/>
  <c r="AQ21" i="38"/>
  <c r="AM21" i="38"/>
  <c r="AK13" i="38"/>
  <c r="AM541" i="38"/>
  <c r="AQ541" i="38"/>
  <c r="AI541" i="38"/>
  <c r="AP527" i="38"/>
  <c r="AP526" i="38"/>
  <c r="AL527" i="38"/>
  <c r="AL526" i="38"/>
  <c r="AE528" i="38"/>
  <c r="F509" i="38"/>
  <c r="H509" i="38"/>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c r="AE260" i="38"/>
  <c r="AI260" i="38"/>
  <c r="AM260" i="38"/>
  <c r="F244" i="38"/>
  <c r="AE244" i="38"/>
  <c r="AI244" i="38"/>
  <c r="AM244" i="38"/>
  <c r="AQ244" i="38"/>
  <c r="I222" i="38"/>
  <c r="F235" i="38"/>
  <c r="J235" i="38"/>
  <c r="AL223" i="38"/>
  <c r="AH223" i="38"/>
  <c r="AQ224" i="38"/>
  <c r="AE200" i="38"/>
  <c r="AI200" i="38"/>
  <c r="AM200" i="38"/>
  <c r="AQ200" i="38"/>
  <c r="F206" i="38"/>
  <c r="AI191" i="38"/>
  <c r="AE191" i="38"/>
  <c r="F191" i="38"/>
  <c r="J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c r="AQ107" i="38"/>
  <c r="G106" i="38"/>
  <c r="I106" i="38"/>
  <c r="AM107" i="38"/>
  <c r="AO13" i="38"/>
  <c r="AJ13" i="38"/>
  <c r="AM14" i="38"/>
  <c r="AN13" i="38"/>
  <c r="AQ14" i="38"/>
  <c r="AF13" i="38"/>
  <c r="AI14" i="38"/>
  <c r="I12" i="38"/>
  <c r="J541" i="38"/>
  <c r="I566" i="38"/>
  <c r="G566" i="38"/>
  <c r="E328" i="38"/>
  <c r="F328" i="38"/>
  <c r="AC328" i="38"/>
  <c r="AE328" i="38"/>
  <c r="AG328" i="38"/>
  <c r="AG327" i="38"/>
  <c r="D345" i="38"/>
  <c r="AI190" i="38"/>
  <c r="AM190" i="38"/>
  <c r="E526" i="38"/>
  <c r="AR485" i="38"/>
  <c r="J330" i="38"/>
  <c r="J268" i="38"/>
  <c r="H150" i="38"/>
  <c r="F83" i="38"/>
  <c r="H83" i="38"/>
  <c r="AM312" i="38"/>
  <c r="H458" i="38"/>
  <c r="J224" i="38"/>
  <c r="J103" i="38"/>
  <c r="AI267" i="38"/>
  <c r="H134" i="38"/>
  <c r="H221" i="38"/>
  <c r="J46" i="38"/>
  <c r="F89" i="38"/>
  <c r="J89" i="38"/>
  <c r="J390" i="38"/>
  <c r="AQ500" i="38"/>
  <c r="H395" i="38"/>
  <c r="J329" i="38"/>
  <c r="AM83" i="38"/>
  <c r="F96" i="38"/>
  <c r="H96" i="38"/>
  <c r="AE133" i="38"/>
  <c r="J457" i="38"/>
  <c r="H542" i="38"/>
  <c r="H541" i="38"/>
  <c r="AE118" i="38"/>
  <c r="AR36" i="38"/>
  <c r="J131" i="38"/>
  <c r="F214" i="38"/>
  <c r="H214" i="38"/>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c r="AR119" i="38"/>
  <c r="AR207" i="38"/>
  <c r="AQ83" i="38"/>
  <c r="AQ223" i="38"/>
  <c r="AI345" i="38"/>
  <c r="H191" i="38"/>
  <c r="F389" i="38"/>
  <c r="J389" i="38"/>
  <c r="AQ243" i="38"/>
  <c r="AK222" i="38"/>
  <c r="AQ190" i="38"/>
  <c r="AI389" i="38"/>
  <c r="AI398" i="38"/>
  <c r="AG499" i="38"/>
  <c r="AI499" i="38"/>
  <c r="AM243" i="38"/>
  <c r="AM199" i="38"/>
  <c r="F190" i="38"/>
  <c r="J190" i="38"/>
  <c r="H44" i="38"/>
  <c r="AH106" i="38"/>
  <c r="AR488" i="38"/>
  <c r="F312" i="38"/>
  <c r="H312" i="38"/>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c r="AM328" i="38"/>
  <c r="F133" i="38"/>
  <c r="H133" i="38"/>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c r="J383" i="38"/>
  <c r="F164" i="38"/>
  <c r="J164"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c r="J117" i="38"/>
  <c r="H117" i="38"/>
  <c r="AH12" i="38"/>
  <c r="AR90" i="38"/>
  <c r="H51" i="38"/>
  <c r="J51" i="38"/>
  <c r="J207" i="38"/>
  <c r="H207" i="38"/>
  <c r="J485" i="38"/>
  <c r="H485" i="38"/>
  <c r="J467" i="38"/>
  <c r="H467" i="38"/>
  <c r="D499" i="38"/>
  <c r="F499" i="38"/>
  <c r="F500" i="38"/>
  <c r="J489" i="38"/>
  <c r="H489" i="38"/>
  <c r="F267" i="38"/>
  <c r="AN12" i="38"/>
  <c r="F223" i="38"/>
  <c r="F107" i="38"/>
  <c r="F199" i="38"/>
  <c r="AI13" i="38"/>
  <c r="AF12" i="38"/>
  <c r="AM13" i="38"/>
  <c r="AR459" i="38"/>
  <c r="AR235" i="38"/>
  <c r="D526" i="38"/>
  <c r="F527" i="38"/>
  <c r="J459" i="38"/>
  <c r="H459" i="38"/>
  <c r="J34" i="8"/>
  <c r="J33" i="8"/>
  <c r="J32" i="8"/>
  <c r="J25" i="8"/>
  <c r="J24" i="8"/>
  <c r="J23" i="8"/>
  <c r="J26" i="8"/>
  <c r="J27" i="8"/>
  <c r="J28" i="8"/>
  <c r="J31" i="8"/>
  <c r="J30" i="8"/>
  <c r="J29" i="8"/>
  <c r="J22" i="8"/>
  <c r="J21" i="8"/>
  <c r="J20" i="8"/>
  <c r="AI328" i="38"/>
  <c r="AR328" i="38"/>
  <c r="AK566" i="38"/>
  <c r="AG566" i="38"/>
  <c r="AH566" i="38"/>
  <c r="AN566" i="38"/>
  <c r="D327" i="38"/>
  <c r="AJ106" i="38"/>
  <c r="AM106" i="38"/>
  <c r="AF106" i="38"/>
  <c r="AI106" i="38"/>
  <c r="F526" i="38"/>
  <c r="H526" i="38"/>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J526" i="38"/>
  <c r="F19" i="10"/>
  <c r="F18" i="10"/>
  <c r="C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E15" i="38"/>
  <c r="F15" i="38"/>
  <c r="J15" i="38"/>
  <c r="H15" i="38"/>
  <c r="AB15" i="38"/>
  <c r="D54" i="27"/>
  <c r="AD64" i="38"/>
  <c r="AD47" i="38"/>
  <c r="AD15" i="38"/>
  <c r="D14" i="38"/>
  <c r="AB14" i="38"/>
  <c r="K22" i="7"/>
  <c r="AE15" i="38"/>
  <c r="AR15" i="38"/>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O17"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AC424" i="38"/>
  <c r="AE424" i="38"/>
  <c r="AR424" i="38"/>
  <c r="AC423" i="38"/>
  <c r="AE423" i="38"/>
  <c r="AR423" i="38"/>
  <c r="AC422" i="38"/>
  <c r="AE422" i="38"/>
  <c r="AR422" i="38"/>
  <c r="AC421" i="38"/>
  <c r="AE421" i="38"/>
  <c r="AR421" i="38"/>
  <c r="AC420" i="38"/>
  <c r="AE420" i="38"/>
  <c r="AR420" i="38"/>
  <c r="AC419" i="38"/>
  <c r="AE419" i="38"/>
  <c r="AR419" i="38"/>
  <c r="AC418" i="38"/>
  <c r="AE418" i="38"/>
  <c r="AR418" i="38"/>
  <c r="AC417" i="38"/>
  <c r="AE417" i="38"/>
  <c r="AR417" i="38"/>
  <c r="AC416" i="38"/>
  <c r="AE416" i="38"/>
  <c r="AR416" i="38"/>
  <c r="AC415" i="38"/>
  <c r="AE415" i="38"/>
  <c r="AR415" i="38"/>
  <c r="AC414" i="38"/>
  <c r="AE414" i="38"/>
  <c r="AR414" i="38"/>
  <c r="AC413" i="38"/>
  <c r="AE413" i="38"/>
  <c r="AR413" i="38"/>
  <c r="AC412" i="38"/>
  <c r="AE412" i="38"/>
  <c r="AR412" i="38"/>
  <c r="AC411" i="38"/>
  <c r="AE411" i="38"/>
  <c r="AR411" i="38"/>
  <c r="AC410" i="38"/>
  <c r="AE410" i="38"/>
  <c r="AR410" i="38"/>
  <c r="AL409" i="38"/>
  <c r="I21" i="40"/>
  <c r="AC408" i="38"/>
  <c r="AE408" i="38"/>
  <c r="AR408" i="38"/>
  <c r="I20" i="40"/>
  <c r="AC407" i="38"/>
  <c r="AE407" i="38"/>
  <c r="AR407" i="38"/>
  <c r="I19" i="40"/>
  <c r="AC406" i="38"/>
  <c r="AE406" i="38"/>
  <c r="AR406" i="38"/>
  <c r="I18" i="40"/>
  <c r="AC405" i="38"/>
  <c r="I17" i="40"/>
  <c r="D404" i="38"/>
  <c r="AB404" i="38"/>
  <c r="AE405" i="38"/>
  <c r="AR405" i="38"/>
  <c r="AC398" i="38"/>
  <c r="AC397" i="38"/>
  <c r="AM409" i="38"/>
  <c r="AR409" i="38"/>
  <c r="AL398" i="38"/>
  <c r="Q39" i="43"/>
  <c r="AB32" i="38"/>
  <c r="AE32" i="38"/>
  <c r="AR32" i="38"/>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P17" i="43"/>
  <c r="J18" i="9"/>
  <c r="J26" i="9"/>
  <c r="Y322" i="38"/>
  <c r="Y201"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c r="Y52" i="38"/>
  <c r="Y348" i="38"/>
  <c r="Y305" i="38"/>
  <c r="Y61" i="38"/>
  <c r="Y258" i="38"/>
  <c r="Y145" i="38"/>
  <c r="Y399" i="38"/>
  <c r="Y151" i="38"/>
  <c r="Y272" i="38"/>
  <c r="Y72" i="38"/>
  <c r="Y342" i="38"/>
  <c r="Y35" i="38"/>
  <c r="Y325" i="38"/>
  <c r="AL397" i="38"/>
  <c r="AL566" i="38"/>
  <c r="AM398" i="38"/>
  <c r="AE404" i="38"/>
  <c r="AR404" i="38"/>
  <c r="AB398" i="38"/>
  <c r="F404" i="38"/>
  <c r="D398" i="38"/>
  <c r="D5" i="43"/>
  <c r="C11" i="27"/>
  <c r="H32" i="38"/>
  <c r="J32" i="38"/>
  <c r="K18" i="8"/>
  <c r="Z28"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c r="Z398" i="38"/>
  <c r="Z560" i="38"/>
  <c r="Z489" i="38"/>
  <c r="Z89" i="38"/>
  <c r="Z235" i="38"/>
  <c r="Z107" i="38"/>
  <c r="AB397" i="38"/>
  <c r="AE397" i="38"/>
  <c r="AE398" i="38"/>
  <c r="AR398" i="38"/>
  <c r="F398" i="38"/>
  <c r="D397" i="38"/>
  <c r="F397" i="38"/>
  <c r="H404" i="38"/>
  <c r="J404" i="38"/>
  <c r="AM397" i="38"/>
  <c r="P28" i="28"/>
  <c r="I4" i="27"/>
  <c r="AC201" i="38"/>
  <c r="Y526" i="38"/>
  <c r="Y327" i="38"/>
  <c r="Y397" i="38"/>
  <c r="Y222" i="38"/>
  <c r="Y499" i="38"/>
  <c r="Z12" i="38"/>
  <c r="Z526" i="38"/>
  <c r="Z327" i="38"/>
  <c r="Z397" i="38"/>
  <c r="Z222" i="38"/>
  <c r="Z190" i="38"/>
  <c r="Z106" i="38"/>
  <c r="AE201" i="38"/>
  <c r="AR201" i="38"/>
  <c r="AC199" i="38"/>
  <c r="H397" i="38"/>
  <c r="J397" i="38"/>
  <c r="H398" i="38"/>
  <c r="J398" i="38"/>
  <c r="AR397" i="38"/>
  <c r="Z566" i="38"/>
  <c r="AC190" i="38"/>
  <c r="AE190" i="38"/>
  <c r="AR190" i="38"/>
  <c r="AE199" i="38"/>
  <c r="AR199" i="38"/>
  <c r="I29" i="10"/>
  <c r="I24" i="10"/>
  <c r="I23" i="10"/>
  <c r="I22" i="10"/>
  <c r="I20" i="10"/>
  <c r="I19" i="10"/>
  <c r="I19" i="12"/>
  <c r="I18" i="12"/>
  <c r="I18" i="10"/>
  <c r="I17" i="9"/>
  <c r="I26" i="9"/>
  <c r="I25" i="9"/>
  <c r="I24" i="9"/>
  <c r="I23" i="9"/>
  <c r="I22" i="9"/>
  <c r="I21" i="9"/>
  <c r="I20" i="9"/>
  <c r="I19" i="9"/>
  <c r="I18" i="9"/>
  <c r="J19" i="8"/>
  <c r="J18" i="8"/>
  <c r="J17" i="8"/>
  <c r="AD28" i="38"/>
  <c r="J18" i="7"/>
  <c r="J19" i="7"/>
  <c r="J20" i="7"/>
  <c r="D248" i="38"/>
  <c r="J21" i="7"/>
  <c r="J22" i="7"/>
  <c r="F248" i="38"/>
  <c r="D243" i="38"/>
  <c r="AC248" i="38"/>
  <c r="AE248" i="38"/>
  <c r="AR248" i="38"/>
  <c r="AC171" i="38"/>
  <c r="AE171" i="38"/>
  <c r="AR171" i="38"/>
  <c r="AB158" i="38"/>
  <c r="AE158" i="38"/>
  <c r="AR158" i="38"/>
  <c r="D158" i="38"/>
  <c r="AC315" i="38"/>
  <c r="AF565" i="38"/>
  <c r="AI565" i="38"/>
  <c r="AF225" i="38"/>
  <c r="E561" i="38"/>
  <c r="E560" i="38"/>
  <c r="AB69" i="38"/>
  <c r="AB561" i="38"/>
  <c r="D561" i="38"/>
  <c r="D560" i="38"/>
  <c r="AC565" i="38"/>
  <c r="D222" i="38"/>
  <c r="F222" i="38"/>
  <c r="F243" i="38"/>
  <c r="J248" i="38"/>
  <c r="H248" i="38"/>
  <c r="AF560" i="38"/>
  <c r="AC164" i="38"/>
  <c r="AE164" i="38"/>
  <c r="AR164" i="38"/>
  <c r="AC243" i="38"/>
  <c r="AE243" i="38"/>
  <c r="AR243" i="38"/>
  <c r="F158" i="38"/>
  <c r="D149" i="38"/>
  <c r="D106" i="38"/>
  <c r="AI225" i="38"/>
  <c r="AR225" i="38"/>
  <c r="AF223" i="38"/>
  <c r="AE315" i="38"/>
  <c r="AR315" i="38"/>
  <c r="AC312" i="38"/>
  <c r="F69" i="38"/>
  <c r="E47" i="38"/>
  <c r="F47" i="38"/>
  <c r="H47" i="38"/>
  <c r="AE69" i="38"/>
  <c r="AR69" i="38"/>
  <c r="F561" i="38"/>
  <c r="AE561" i="38"/>
  <c r="AR561" i="38"/>
  <c r="AB560" i="38"/>
  <c r="AC560" i="38"/>
  <c r="AE565" i="38"/>
  <c r="AR565" i="38"/>
  <c r="N29" i="34"/>
  <c r="M29" i="34"/>
  <c r="L29" i="34"/>
  <c r="K29" i="34"/>
  <c r="J29" i="34"/>
  <c r="I29" i="34"/>
  <c r="H29" i="34"/>
  <c r="G29" i="34"/>
  <c r="P29" i="34"/>
  <c r="N21" i="31"/>
  <c r="M21" i="31"/>
  <c r="L21" i="31"/>
  <c r="K21" i="31"/>
  <c r="J21" i="31"/>
  <c r="I21" i="31"/>
  <c r="H21" i="31"/>
  <c r="G21" i="31"/>
  <c r="F29" i="10"/>
  <c r="F24" i="10"/>
  <c r="F23" i="10"/>
  <c r="F22" i="10"/>
  <c r="F20" i="10"/>
  <c r="E366" i="38"/>
  <c r="F26" i="9"/>
  <c r="F25" i="9"/>
  <c r="F24" i="9"/>
  <c r="F23" i="9"/>
  <c r="F22" i="9"/>
  <c r="F21" i="9"/>
  <c r="F20" i="9"/>
  <c r="F19" i="9"/>
  <c r="F18" i="9"/>
  <c r="F17" i="9"/>
  <c r="AB28" i="38"/>
  <c r="AJ64" i="38"/>
  <c r="T10" i="4"/>
  <c r="T31" i="4"/>
  <c r="I22" i="27"/>
  <c r="I25" i="27"/>
  <c r="Y162" i="38"/>
  <c r="Y149" i="38"/>
  <c r="Y106" i="38"/>
  <c r="J243" i="38"/>
  <c r="H243" i="38"/>
  <c r="J222" i="38"/>
  <c r="H222" i="38"/>
  <c r="AD317" i="38"/>
  <c r="AE317" i="38"/>
  <c r="AR317" i="38"/>
  <c r="AP348" i="38"/>
  <c r="AQ348" i="38"/>
  <c r="E348" i="38"/>
  <c r="F348" i="38"/>
  <c r="F366" i="38"/>
  <c r="AB366" i="38"/>
  <c r="AC106" i="38"/>
  <c r="O29" i="34"/>
  <c r="F106" i="38"/>
  <c r="F149" i="38"/>
  <c r="H158" i="38"/>
  <c r="J158" i="38"/>
  <c r="AD357" i="38"/>
  <c r="AE357" i="38"/>
  <c r="AB322" i="38"/>
  <c r="AD349" i="38"/>
  <c r="AE349" i="38"/>
  <c r="AR349" i="38"/>
  <c r="AD366" i="38"/>
  <c r="AO357" i="38"/>
  <c r="AQ357" i="38"/>
  <c r="AJ385" i="38"/>
  <c r="AD322" i="38"/>
  <c r="AD312" i="38"/>
  <c r="AD222" i="38"/>
  <c r="AJ350" i="38"/>
  <c r="AC348" i="38"/>
  <c r="AB350" i="38"/>
  <c r="AO350" i="38"/>
  <c r="AD348" i="38"/>
  <c r="AD350" i="38"/>
  <c r="AC366" i="38"/>
  <c r="AB162" i="38"/>
  <c r="AE162" i="38"/>
  <c r="AR162" i="38"/>
  <c r="AM64" i="38"/>
  <c r="AJ47" i="38"/>
  <c r="AC222" i="38"/>
  <c r="AF222" i="38"/>
  <c r="AF566" i="38"/>
  <c r="AI223" i="38"/>
  <c r="AR223" i="38"/>
  <c r="J69" i="38"/>
  <c r="J47" i="38"/>
  <c r="H69" i="38"/>
  <c r="J561" i="38"/>
  <c r="H561" i="38"/>
  <c r="AP45" i="38"/>
  <c r="F45" i="38"/>
  <c r="AD14" i="38"/>
  <c r="E14" i="38"/>
  <c r="F14" i="38"/>
  <c r="AB27" i="38"/>
  <c r="AE27" i="38"/>
  <c r="AR27" i="38"/>
  <c r="F27" i="38"/>
  <c r="AB21" i="38"/>
  <c r="D13" i="38"/>
  <c r="D10" i="9"/>
  <c r="AB29" i="38"/>
  <c r="AB64" i="38"/>
  <c r="AE64" i="38"/>
  <c r="AR64" i="38"/>
  <c r="Y64" i="38"/>
  <c r="Y47" i="38"/>
  <c r="AP345" i="38"/>
  <c r="AP327" i="38"/>
  <c r="E345" i="38"/>
  <c r="E327" i="38"/>
  <c r="F327" i="38"/>
  <c r="J348" i="38"/>
  <c r="H348" i="38"/>
  <c r="J366" i="38"/>
  <c r="H366" i="38"/>
  <c r="D12" i="38"/>
  <c r="D566" i="38"/>
  <c r="F8" i="27"/>
  <c r="H149" i="38"/>
  <c r="J149" i="38"/>
  <c r="H106" i="38"/>
  <c r="J106" i="38"/>
  <c r="AR357" i="38"/>
  <c r="AC345" i="38"/>
  <c r="AC327" i="38"/>
  <c r="AE322" i="38"/>
  <c r="AR322" i="38"/>
  <c r="AB312" i="38"/>
  <c r="AJ383" i="38"/>
  <c r="AM383" i="38"/>
  <c r="AR383" i="38"/>
  <c r="AM385" i="38"/>
  <c r="AR385" i="38"/>
  <c r="AD345" i="38"/>
  <c r="AD327" i="38"/>
  <c r="AE350" i="38"/>
  <c r="AQ350" i="38"/>
  <c r="AO345" i="38"/>
  <c r="AE348" i="38"/>
  <c r="AR348" i="38"/>
  <c r="AM350" i="38"/>
  <c r="AJ345" i="38"/>
  <c r="AB345" i="38"/>
  <c r="AB327" i="38"/>
  <c r="AE366" i="38"/>
  <c r="AR366" i="38"/>
  <c r="AB149" i="38"/>
  <c r="AE149" i="38"/>
  <c r="AR149" i="38"/>
  <c r="AJ12" i="38"/>
  <c r="AM47" i="38"/>
  <c r="AI222" i="38"/>
  <c r="H14" i="38"/>
  <c r="J14" i="38"/>
  <c r="AE14" i="38"/>
  <c r="AR14" i="38"/>
  <c r="J45" i="38"/>
  <c r="H45" i="38"/>
  <c r="AQ45" i="38"/>
  <c r="AR45" i="38"/>
  <c r="AP13" i="38"/>
  <c r="AB13" i="38"/>
  <c r="J27" i="38"/>
  <c r="H27" i="38"/>
  <c r="AB47" i="38"/>
  <c r="AE47" i="38"/>
  <c r="AR47" i="38"/>
  <c r="F345" i="38"/>
  <c r="J345" i="38"/>
  <c r="H327" i="38"/>
  <c r="J327" i="38"/>
  <c r="AE327" i="38"/>
  <c r="AB222" i="38"/>
  <c r="AE222" i="38"/>
  <c r="AR222" i="38"/>
  <c r="AE312" i="38"/>
  <c r="AR312" i="38"/>
  <c r="AO327" i="38"/>
  <c r="AO566" i="38"/>
  <c r="AQ345" i="38"/>
  <c r="AM345" i="38"/>
  <c r="AJ327" i="38"/>
  <c r="AM327" i="38"/>
  <c r="AE345" i="38"/>
  <c r="AR350" i="38"/>
  <c r="AB106" i="38"/>
  <c r="AE106" i="38"/>
  <c r="AR106" i="38"/>
  <c r="AM12" i="38"/>
  <c r="AP12" i="38"/>
  <c r="AP566" i="38"/>
  <c r="AQ13" i="38"/>
  <c r="AB12" i="38"/>
  <c r="AB566" i="38"/>
  <c r="H345" i="38"/>
  <c r="AJ566" i="38"/>
  <c r="AR345" i="38"/>
  <c r="AQ327" i="38"/>
  <c r="AR327" i="38"/>
  <c r="AQ12" i="38"/>
  <c r="Y28" i="38"/>
  <c r="AD29" i="38"/>
  <c r="AE29" i="38"/>
  <c r="AR29" i="38"/>
  <c r="Y29" i="38"/>
  <c r="Y13" i="38"/>
  <c r="Y12" i="38"/>
  <c r="Y566" i="38"/>
  <c r="AC28" i="38"/>
  <c r="AE28" i="38"/>
  <c r="AR28" i="38"/>
  <c r="E28" i="38"/>
  <c r="F28" i="38"/>
  <c r="AC21" i="38"/>
  <c r="AD13" i="38"/>
  <c r="AD12" i="38"/>
  <c r="AD566" i="38"/>
  <c r="J28" i="38"/>
  <c r="H28" i="38"/>
  <c r="F21" i="38"/>
  <c r="E13" i="38"/>
  <c r="AE21" i="38"/>
  <c r="AR21" i="38"/>
  <c r="AC13" i="38"/>
  <c r="F560" i="38"/>
  <c r="AC12" i="38"/>
  <c r="AC566" i="38"/>
  <c r="AE13" i="38"/>
  <c r="AR13" i="38"/>
  <c r="E12" i="38"/>
  <c r="E566" i="38"/>
  <c r="F9" i="27"/>
  <c r="F13" i="38"/>
  <c r="J21" i="38"/>
  <c r="H21" i="38"/>
  <c r="H560" i="38"/>
  <c r="AE12" i="38"/>
  <c r="AR12" i="38"/>
  <c r="F12" i="38"/>
  <c r="J12" i="38"/>
  <c r="F566" i="38"/>
  <c r="F10" i="27"/>
  <c r="J13" i="38"/>
  <c r="H13" i="38"/>
  <c r="J560" i="38"/>
  <c r="H12" i="38"/>
  <c r="H566" i="38"/>
  <c r="J566" i="38"/>
  <c r="AE560" i="38"/>
  <c r="AE566" i="38"/>
  <c r="AI560" i="38"/>
  <c r="AI566" i="38"/>
  <c r="AM560" i="38"/>
  <c r="AM566" i="38"/>
  <c r="AQ560" i="38"/>
  <c r="AR560" i="38"/>
  <c r="AQ566" i="38"/>
  <c r="AR566" i="38"/>
  <c r="F11" i="27"/>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c r="P542" i="38"/>
  <c r="P541" i="38"/>
  <c r="Q542" i="38"/>
  <c r="Q541" i="38"/>
  <c r="W542" i="38"/>
  <c r="W541" i="38"/>
  <c r="AA542" i="38"/>
  <c r="M542" i="38"/>
  <c r="M541" i="38"/>
  <c r="R542" i="38"/>
  <c r="R541" i="38"/>
  <c r="X542" i="38"/>
  <c r="X541" i="38"/>
  <c r="S542" i="38"/>
  <c r="S541" i="38"/>
  <c r="N542" i="38"/>
  <c r="N541" i="38"/>
  <c r="L542" i="38"/>
  <c r="L541" i="38"/>
  <c r="U542" i="38"/>
  <c r="U541" i="38"/>
  <c r="AA165" i="38"/>
  <c r="K165" i="38"/>
  <c r="S165" i="38"/>
  <c r="P165" i="38"/>
  <c r="S486" i="38"/>
  <c r="T48" i="38"/>
  <c r="T47" i="38"/>
  <c r="T390" i="38"/>
  <c r="T389" i="38"/>
  <c r="P84" i="38"/>
  <c r="P83" i="38"/>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c r="T460" i="38"/>
  <c r="T459" i="38"/>
  <c r="W134" i="38"/>
  <c r="W133" i="38"/>
  <c r="T490" i="38"/>
  <c r="T489" i="38"/>
  <c r="P150" i="38"/>
  <c r="P149" i="38"/>
  <c r="P215" i="38"/>
  <c r="P214" i="38"/>
  <c r="P313" i="38"/>
  <c r="P312" i="38"/>
  <c r="AA390" i="38"/>
  <c r="M313" i="38"/>
  <c r="V244" i="38"/>
  <c r="N460" i="38"/>
  <c r="L490" i="38"/>
  <c r="T384" i="38"/>
  <c r="T383" i="38"/>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c r="W468" i="38"/>
  <c r="W467" i="38"/>
  <c r="T134" i="38"/>
  <c r="T133" i="38"/>
  <c r="W208" i="38"/>
  <c r="W207" i="38"/>
  <c r="V542" i="38"/>
  <c r="V541" i="38"/>
  <c r="R165" i="38"/>
  <c r="M108" i="38"/>
  <c r="W165" i="38"/>
  <c r="U165" i="38"/>
  <c r="N108" i="38"/>
  <c r="V165" i="38"/>
  <c r="W486" i="38"/>
  <c r="W485" i="38"/>
  <c r="Q119" i="38"/>
  <c r="Q118" i="38"/>
  <c r="T150" i="38"/>
  <c r="T149" i="38"/>
  <c r="W119" i="38"/>
  <c r="W118" i="38"/>
  <c r="P460" i="38"/>
  <c r="P459" i="38"/>
  <c r="T208" i="38"/>
  <c r="T207" i="38"/>
  <c r="W313" i="38"/>
  <c r="W312" i="38"/>
  <c r="P134" i="38"/>
  <c r="P133" i="38"/>
  <c r="Q468" i="38"/>
  <c r="Q467" i="38"/>
  <c r="T510" i="38"/>
  <c r="T509" i="38"/>
  <c r="K468" i="38"/>
  <c r="X486" i="38"/>
  <c r="N490" i="38"/>
  <c r="R490" i="38"/>
  <c r="X490" i="38"/>
  <c r="L215" i="38"/>
  <c r="M208" i="38"/>
  <c r="L313" i="38"/>
  <c r="W84" i="38"/>
  <c r="W83" i="38"/>
  <c r="W90" i="38"/>
  <c r="W89" i="38"/>
  <c r="P486" i="38"/>
  <c r="P485" i="38"/>
  <c r="T119" i="38"/>
  <c r="T118" i="38"/>
  <c r="Q208" i="38"/>
  <c r="Q207" i="38"/>
  <c r="T97" i="38"/>
  <c r="T96" i="38"/>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c r="W390" i="38"/>
  <c r="W389" i="38"/>
  <c r="Q510" i="38"/>
  <c r="Q509" i="38"/>
  <c r="P48" i="38"/>
  <c r="P47" i="38"/>
  <c r="P468" i="38"/>
  <c r="P467" i="38"/>
  <c r="Q268" i="38"/>
  <c r="Q267" i="38"/>
  <c r="T313" i="38"/>
  <c r="T312" i="38"/>
  <c r="W460" i="38"/>
  <c r="W459" i="38"/>
  <c r="W236" i="38"/>
  <c r="W235" i="38"/>
  <c r="T261" i="38"/>
  <c r="T260" i="38"/>
  <c r="W150" i="38"/>
  <c r="W149" i="38"/>
  <c r="X208" i="38"/>
  <c r="O542" i="38"/>
  <c r="O541" i="38"/>
  <c r="K542" i="38"/>
  <c r="K541" i="38"/>
  <c r="X165" i="38"/>
  <c r="K108" i="38"/>
  <c r="O165" i="38"/>
  <c r="S108" i="38"/>
  <c r="T165" i="38"/>
  <c r="P108" i="38"/>
  <c r="P107" i="38"/>
  <c r="Q244" i="38"/>
  <c r="Q243" i="38"/>
  <c r="Q90" i="38"/>
  <c r="Q89" i="38"/>
  <c r="W384" i="38"/>
  <c r="W383" i="38"/>
  <c r="Q108" i="38"/>
  <c r="Q107" i="38"/>
  <c r="R528" i="38"/>
  <c r="R527" i="38"/>
  <c r="S346" i="38"/>
  <c r="AA460" i="38"/>
  <c r="R384" i="38"/>
  <c r="S119" i="38"/>
  <c r="O313" i="38"/>
  <c r="S510" i="38"/>
  <c r="S509" i="38"/>
  <c r="X90" i="38"/>
  <c r="R150" i="38"/>
  <c r="V390" i="38"/>
  <c r="U150" i="38"/>
  <c r="N134" i="38"/>
  <c r="V313" i="38"/>
  <c r="R215" i="38"/>
  <c r="N200" i="38"/>
  <c r="V236" i="38"/>
  <c r="S84" i="38"/>
  <c r="AA119" i="38"/>
  <c r="V208" i="38"/>
  <c r="K346" i="38"/>
  <c r="V134" i="38"/>
  <c r="AA313" i="38"/>
  <c r="U261" i="38"/>
  <c r="U510" i="38"/>
  <c r="M200" i="38"/>
  <c r="X268" i="38"/>
  <c r="O384" i="38"/>
  <c r="K486" i="38"/>
  <c r="W200" i="38"/>
  <c r="W199" i="38"/>
  <c r="T486" i="38"/>
  <c r="T485" i="38"/>
  <c r="Q134" i="38"/>
  <c r="Q133" i="38"/>
  <c r="W244" i="38"/>
  <c r="W243" i="38"/>
  <c r="P97" i="38"/>
  <c r="P96" i="38"/>
  <c r="W490" i="38"/>
  <c r="W489" i="38"/>
  <c r="T215" i="38"/>
  <c r="T214" i="38"/>
  <c r="U528" i="38"/>
  <c r="U486" i="38"/>
  <c r="X215" i="38"/>
  <c r="O208" i="38"/>
  <c r="V561" i="38"/>
  <c r="N208" i="38"/>
  <c r="V268" i="38"/>
  <c r="P528" i="38"/>
  <c r="P527" i="38"/>
  <c r="S468" i="38"/>
  <c r="M468" i="38"/>
  <c r="L460" i="38"/>
  <c r="L528" i="38"/>
  <c r="L561" i="38"/>
  <c r="N528" i="38"/>
  <c r="N527"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c r="V261" i="38"/>
  <c r="R134" i="38"/>
  <c r="X200" i="38"/>
  <c r="L244" i="38"/>
  <c r="K134" i="38"/>
  <c r="V215" i="38"/>
  <c r="L165" i="38"/>
  <c r="M165" i="38"/>
  <c r="Q165" i="38"/>
  <c r="U108" i="38"/>
  <c r="N165" i="38"/>
  <c r="V108" i="38"/>
  <c r="T528" i="38"/>
  <c r="T527" i="38"/>
  <c r="Q48" i="38"/>
  <c r="Q47" i="38"/>
  <c r="W268" i="38"/>
  <c r="W267" i="38"/>
  <c r="Q346" i="38"/>
  <c r="P390" i="38"/>
  <c r="P389" i="38"/>
  <c r="P200" i="38"/>
  <c r="P199" i="38"/>
  <c r="Q460" i="38"/>
  <c r="Q459" i="38"/>
  <c r="T561" i="38"/>
  <c r="T560" i="38"/>
  <c r="W97" i="38"/>
  <c r="W96" i="38"/>
  <c r="Q97" i="38"/>
  <c r="Q96" i="38"/>
  <c r="Q561" i="38"/>
  <c r="Q560" i="38"/>
  <c r="O486" i="38"/>
  <c r="N468" i="38"/>
  <c r="U561" i="38"/>
  <c r="X561" i="38"/>
  <c r="K313" i="38"/>
  <c r="M490" i="38"/>
  <c r="U84" i="38"/>
  <c r="R313" i="38"/>
  <c r="W528" i="38"/>
  <c r="W527" i="38"/>
  <c r="W108" i="38"/>
  <c r="W107" i="38"/>
  <c r="Q261" i="38"/>
  <c r="Q260" i="38"/>
  <c r="T90" i="38"/>
  <c r="T89" i="38"/>
  <c r="P244" i="38"/>
  <c r="P243" i="38"/>
  <c r="P510" i="38"/>
  <c r="P509" i="38"/>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c r="T236" i="38"/>
  <c r="T235" i="38"/>
  <c r="W510" i="38"/>
  <c r="W509" i="38"/>
  <c r="P384" i="38"/>
  <c r="P383" i="38"/>
  <c r="P208" i="38"/>
  <c r="P207" i="38"/>
  <c r="W561" i="38"/>
  <c r="W560" i="38"/>
  <c r="P490" i="38"/>
  <c r="P489" i="38"/>
  <c r="W261" i="38"/>
  <c r="W260" i="38"/>
  <c r="P236" i="38"/>
  <c r="P235" i="38"/>
  <c r="Q390" i="38"/>
  <c r="Q389" i="38"/>
  <c r="T108" i="38"/>
  <c r="T107" i="38"/>
  <c r="P268" i="38"/>
  <c r="P267" i="38"/>
  <c r="AA528" i="38"/>
  <c r="N215" i="38"/>
  <c r="R486" i="38"/>
  <c r="X528" i="38"/>
  <c r="X527" i="38"/>
  <c r="R561" i="38"/>
  <c r="O460" i="38"/>
  <c r="O97" i="38"/>
  <c r="AA215" i="38"/>
  <c r="L134" i="38"/>
  <c r="U134" i="38"/>
  <c r="R48" i="38"/>
  <c r="Q486" i="38"/>
  <c r="Q485" i="38"/>
  <c r="O346" i="38"/>
  <c r="AA346" i="38"/>
  <c r="K490" i="38"/>
  <c r="N561" i="38"/>
  <c r="R510" i="38"/>
  <c r="V90" i="38"/>
  <c r="L390" i="38"/>
  <c r="M390" i="38"/>
  <c r="K90" i="38"/>
  <c r="S150" i="38"/>
  <c r="W215" i="38"/>
  <c r="W214" i="38"/>
  <c r="P346" i="38"/>
  <c r="P561" i="38"/>
  <c r="P560" i="38"/>
  <c r="Q215" i="38"/>
  <c r="Q214" i="38"/>
  <c r="Q84" i="38"/>
  <c r="Q83" i="38"/>
  <c r="T268" i="38"/>
  <c r="T267" i="38"/>
  <c r="W48" i="38"/>
  <c r="W47" i="38"/>
  <c r="Q236" i="38"/>
  <c r="Q235" i="38"/>
  <c r="T84" i="38"/>
  <c r="T83" i="38"/>
  <c r="X468" i="38"/>
  <c r="V468" i="38"/>
  <c r="W399" i="38"/>
  <c r="W398" i="38"/>
  <c r="X14" i="38"/>
  <c r="AA192" i="38"/>
  <c r="O501" i="38"/>
  <c r="V329" i="38"/>
  <c r="O224" i="38"/>
  <c r="Q399" i="38"/>
  <c r="Q398" i="38"/>
  <c r="U14" i="38"/>
  <c r="M346" i="38"/>
  <c r="U399" i="38"/>
  <c r="M501" i="38"/>
  <c r="Q14" i="38"/>
  <c r="Q13" i="38"/>
  <c r="N346" i="38"/>
  <c r="Q501" i="38"/>
  <c r="Q500" i="38"/>
  <c r="W224" i="38"/>
  <c r="W223" i="38"/>
  <c r="L501" i="38"/>
  <c r="L500" i="38"/>
  <c r="X192" i="38"/>
  <c r="K399" i="38"/>
  <c r="AA224" i="38"/>
  <c r="T501" i="38"/>
  <c r="T500" i="38"/>
  <c r="P329" i="38"/>
  <c r="P328" i="38"/>
  <c r="AA14" i="38"/>
  <c r="R14" i="38"/>
  <c r="O399" i="38"/>
  <c r="O329" i="38"/>
  <c r="R329" i="38"/>
  <c r="K192" i="38"/>
  <c r="S224" i="38"/>
  <c r="N329" i="38"/>
  <c r="N224" i="38"/>
  <c r="M329" i="38"/>
  <c r="V490" i="38"/>
  <c r="L468" i="38"/>
  <c r="L486" i="38"/>
  <c r="R108" i="38"/>
  <c r="R119" i="38"/>
  <c r="U97" i="38"/>
  <c r="M236" i="38"/>
  <c r="V510" i="38"/>
  <c r="Q313" i="38"/>
  <c r="Q312" i="38"/>
  <c r="T224" i="38"/>
  <c r="T223" i="38"/>
  <c r="P192" i="38"/>
  <c r="P191" i="38"/>
  <c r="K329" i="38"/>
  <c r="K501" i="38"/>
  <c r="K500" i="38"/>
  <c r="S329" i="38"/>
  <c r="X224" i="38"/>
  <c r="P224" i="38"/>
  <c r="P223" i="38"/>
  <c r="AA501" i="38"/>
  <c r="T192" i="38"/>
  <c r="T191" i="38"/>
  <c r="T190" i="38"/>
  <c r="Q192" i="38"/>
  <c r="Q191" i="38"/>
  <c r="N501" i="38"/>
  <c r="X501" i="38"/>
  <c r="X500" i="38"/>
  <c r="R224" i="38"/>
  <c r="U329" i="38"/>
  <c r="R346" i="38"/>
  <c r="R501" i="38"/>
  <c r="L224" i="38"/>
  <c r="W192" i="38"/>
  <c r="W191" i="38"/>
  <c r="W190" i="38"/>
  <c r="AA329" i="38"/>
  <c r="R399" i="38"/>
  <c r="M399" i="38"/>
  <c r="N399" i="38"/>
  <c r="U501" i="38"/>
  <c r="U500" i="38"/>
  <c r="O528" i="38"/>
  <c r="S561" i="38"/>
  <c r="M528" i="38"/>
  <c r="M527" i="38"/>
  <c r="AA84" i="38"/>
  <c r="AA236" i="38"/>
  <c r="K48" i="38"/>
  <c r="R236" i="38"/>
  <c r="L236" i="38"/>
  <c r="Q200" i="38"/>
  <c r="Q199" i="38"/>
  <c r="Q528" i="38"/>
  <c r="Q527" i="38"/>
  <c r="P119" i="38"/>
  <c r="P118" i="38"/>
  <c r="P90" i="38"/>
  <c r="P89" i="38"/>
  <c r="Q384" i="38"/>
  <c r="Q383" i="38"/>
  <c r="T468" i="38"/>
  <c r="T467" i="38"/>
  <c r="W346" i="38"/>
  <c r="Q490" i="38"/>
  <c r="Q489" i="38"/>
  <c r="R468" i="38"/>
  <c r="AA561" i="38"/>
  <c r="W501" i="38"/>
  <c r="W500" i="38"/>
  <c r="T329" i="38"/>
  <c r="T328" i="38"/>
  <c r="P501" i="38"/>
  <c r="P500" i="38"/>
  <c r="W14" i="38"/>
  <c r="W13" i="38"/>
  <c r="M14" i="38"/>
  <c r="O14" i="38"/>
  <c r="S399" i="38"/>
  <c r="M192" i="38"/>
  <c r="X399" i="38"/>
  <c r="L399" i="38"/>
  <c r="V224" i="38"/>
  <c r="X329" i="38"/>
  <c r="P399" i="38"/>
  <c r="P398" i="38"/>
  <c r="K14" i="38"/>
  <c r="R192" i="38"/>
  <c r="U192" i="38"/>
  <c r="U224" i="38"/>
  <c r="T14" i="38"/>
  <c r="Q224" i="38"/>
  <c r="Q223" i="38"/>
  <c r="T399" i="38"/>
  <c r="T398" i="38"/>
  <c r="L14" i="38"/>
  <c r="S501" i="38"/>
  <c r="S192" i="38"/>
  <c r="O192" i="38"/>
  <c r="AA399" i="38"/>
  <c r="V501" i="38"/>
  <c r="M224" i="38"/>
  <c r="K224" i="38"/>
  <c r="Q329" i="38"/>
  <c r="Q328" i="38"/>
  <c r="N14" i="38"/>
  <c r="N192" i="38"/>
  <c r="V399" i="38"/>
  <c r="P14" i="38"/>
  <c r="P13" i="38"/>
  <c r="W329" i="38"/>
  <c r="W328" i="38"/>
  <c r="V14" i="38"/>
  <c r="V192" i="38"/>
  <c r="L192" i="38"/>
  <c r="S14" i="38"/>
  <c r="L329" i="38"/>
  <c r="AA541" i="38"/>
  <c r="S527" i="38"/>
  <c r="S526" i="38"/>
  <c r="R489" i="38"/>
  <c r="P190" i="38"/>
  <c r="Q190" i="38"/>
  <c r="K527" i="38"/>
  <c r="K526" i="38"/>
  <c r="U527" i="38"/>
  <c r="U526" i="38"/>
  <c r="K389" i="38"/>
  <c r="O500" i="38"/>
  <c r="AA527" i="38"/>
  <c r="V527" i="38"/>
  <c r="V526" i="38"/>
  <c r="AA500" i="38"/>
  <c r="L527" i="38"/>
  <c r="L526" i="38"/>
  <c r="AA459" i="38"/>
  <c r="M509" i="38"/>
  <c r="V560" i="38"/>
  <c r="K489" i="38"/>
  <c r="M383" i="38"/>
  <c r="N489" i="38"/>
  <c r="O509" i="38"/>
  <c r="M459" i="38"/>
  <c r="O527" i="38"/>
  <c r="O526" i="38"/>
  <c r="R500" i="38"/>
  <c r="R509" i="38"/>
  <c r="O383" i="38"/>
  <c r="S260" i="38"/>
  <c r="U389" i="38"/>
  <c r="M312" i="38"/>
  <c r="X509" i="38"/>
  <c r="X499" i="38"/>
  <c r="U489" i="38"/>
  <c r="S489" i="38"/>
  <c r="U260" i="38"/>
  <c r="AA509" i="38"/>
  <c r="N509" i="38"/>
  <c r="L509" i="38"/>
  <c r="L499" i="38"/>
  <c r="O235" i="38"/>
  <c r="V500" i="38"/>
  <c r="S500" i="38"/>
  <c r="S499" i="38"/>
  <c r="N500" i="38"/>
  <c r="V509" i="38"/>
  <c r="M500" i="38"/>
  <c r="AA312" i="38"/>
  <c r="K383" i="38"/>
  <c r="K509" i="38"/>
  <c r="K499" i="38"/>
  <c r="AA560" i="38"/>
  <c r="O459" i="38"/>
  <c r="X312" i="38"/>
  <c r="N383" i="38"/>
  <c r="V214" i="38"/>
  <c r="U509" i="38"/>
  <c r="U499" i="38"/>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c r="S190" i="38"/>
  <c r="V190" i="38"/>
  <c r="V106" i="38"/>
  <c r="R190" i="38"/>
  <c r="R106" i="38"/>
  <c r="M190" i="38"/>
  <c r="M106" i="38"/>
  <c r="N190" i="38"/>
  <c r="N106" i="38"/>
  <c r="L190" i="38"/>
  <c r="L106" i="38"/>
  <c r="O190" i="38"/>
  <c r="O106" i="38"/>
  <c r="X190" i="38"/>
  <c r="X106" i="38"/>
  <c r="K190" i="38"/>
  <c r="K106" i="38"/>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c r="P327" i="38"/>
  <c r="T366" i="38"/>
  <c r="T345" i="38"/>
  <c r="T327" i="38"/>
  <c r="X366" i="38"/>
  <c r="X345" i="38"/>
  <c r="X327" i="38"/>
  <c r="M366" i="38"/>
  <c r="M345" i="38"/>
  <c r="M327" i="38"/>
  <c r="R366" i="38"/>
  <c r="R345" i="38"/>
  <c r="R327" i="38"/>
  <c r="K366" i="38"/>
  <c r="K345" i="38"/>
  <c r="K327" i="38"/>
  <c r="W366" i="38"/>
  <c r="W345" i="38"/>
  <c r="W327" i="38"/>
  <c r="N366" i="38"/>
  <c r="N345" i="38"/>
  <c r="N327" i="38"/>
  <c r="S366" i="38"/>
  <c r="S345" i="38"/>
  <c r="S327" i="38"/>
  <c r="O366" i="38"/>
  <c r="O345" i="38"/>
  <c r="O327" i="38"/>
  <c r="U366" i="38"/>
  <c r="U345" i="38"/>
  <c r="U327" i="38"/>
  <c r="V366" i="38"/>
  <c r="V345" i="38"/>
  <c r="V327" i="38"/>
  <c r="Q366" i="38"/>
  <c r="Q345" i="38"/>
  <c r="Q327" i="38"/>
  <c r="Q566" i="38"/>
  <c r="L366" i="38"/>
  <c r="L345" i="38"/>
  <c r="L327" i="38"/>
  <c r="AA366" i="38"/>
  <c r="AA345" i="38"/>
  <c r="AA327" i="38"/>
  <c r="L566" i="38"/>
  <c r="T566" i="38"/>
  <c r="P566" i="38"/>
  <c r="AA566" i="38"/>
  <c r="K566" i="38"/>
  <c r="O566" i="38"/>
  <c r="W566" i="38"/>
  <c r="S566" i="38"/>
  <c r="R566" i="38"/>
  <c r="V566" i="38"/>
  <c r="N566" i="38"/>
  <c r="M566" i="38"/>
  <c r="U566" i="38"/>
  <c r="X566" i="38"/>
  <c r="C45" i="27" l="1"/>
  <c r="J43" i="21"/>
  <c r="D48" i="27"/>
  <c r="C44" i="27"/>
  <c r="D5" i="12"/>
  <c r="C8" i="27" s="1"/>
  <c r="C94" i="27"/>
  <c r="N43" i="21"/>
  <c r="C54" i="27"/>
  <c r="D49" i="27"/>
  <c r="C40" i="27"/>
  <c r="L43" i="21"/>
  <c r="H29" i="21"/>
  <c r="C79" i="27"/>
  <c r="L42" i="21"/>
  <c r="J42" i="21"/>
  <c r="P24" i="21"/>
  <c r="P45" i="21" s="1"/>
  <c r="I5" i="27" s="1"/>
  <c r="I14" i="27" s="1"/>
  <c r="I27" i="27" s="1"/>
  <c r="C71" i="27"/>
  <c r="D43" i="27"/>
  <c r="D50" i="27"/>
  <c r="C42" i="27"/>
  <c r="D88" i="27"/>
  <c r="D87" i="27"/>
  <c r="H42" i="21"/>
  <c r="H45" i="21" s="1"/>
  <c r="D46" i="27"/>
  <c r="D52" i="27"/>
  <c r="C50" i="27"/>
  <c r="D96" i="27"/>
  <c r="C75" i="27"/>
  <c r="D79" i="27"/>
  <c r="C100" i="27"/>
  <c r="D40" i="27"/>
  <c r="D5" i="10"/>
  <c r="C7" i="27" s="1"/>
  <c r="D73" i="27"/>
  <c r="D98" i="27"/>
  <c r="C55" i="27"/>
  <c r="D53" i="27"/>
  <c r="D55" i="27"/>
  <c r="D56" i="27"/>
  <c r="D41" i="27"/>
  <c r="D44" i="27"/>
  <c r="D45" i="27"/>
  <c r="C46" i="27"/>
  <c r="C49" i="27"/>
  <c r="C47" i="27"/>
  <c r="C48" i="27"/>
  <c r="C87" i="27"/>
  <c r="J44" i="21"/>
  <c r="J45" i="21" s="1"/>
  <c r="N36" i="21"/>
  <c r="N45" i="21" s="1"/>
  <c r="D5" i="8"/>
  <c r="C5" i="27" s="1"/>
  <c r="D102" i="27"/>
  <c r="C56" i="27"/>
  <c r="D42" i="27"/>
  <c r="D51" i="27"/>
  <c r="D47" i="27"/>
  <c r="C43" i="27"/>
  <c r="C53" i="27"/>
  <c r="C51" i="27"/>
  <c r="D5" i="7"/>
  <c r="C4" i="27" s="1"/>
  <c r="C78" i="27"/>
  <c r="D90" i="27"/>
  <c r="D5" i="40"/>
  <c r="C9" i="27" s="1"/>
  <c r="D5" i="42"/>
  <c r="C10" i="27" s="1"/>
  <c r="L29" i="21"/>
  <c r="L45" i="21" s="1"/>
  <c r="D5" i="9"/>
  <c r="C6" i="27" s="1"/>
  <c r="D75" i="27"/>
  <c r="D76" i="27"/>
  <c r="D70" i="27"/>
  <c r="D97" i="27"/>
  <c r="D94" i="27"/>
  <c r="C72" i="27"/>
  <c r="C76" i="27"/>
  <c r="C86" i="27"/>
  <c r="C91" i="27"/>
  <c r="C89" i="27"/>
  <c r="C98" i="27"/>
  <c r="D69" i="27"/>
  <c r="D92" i="27"/>
  <c r="D91" i="27"/>
  <c r="D74" i="27"/>
  <c r="D100" i="27"/>
  <c r="C69" i="27"/>
  <c r="C73" i="27"/>
  <c r="C77" i="27"/>
  <c r="C93" i="27"/>
  <c r="C95" i="27"/>
  <c r="C88" i="27"/>
  <c r="C97" i="27"/>
  <c r="C102" i="27"/>
  <c r="D89" i="27"/>
  <c r="D72" i="27"/>
  <c r="D86" i="27"/>
  <c r="D71" i="27"/>
  <c r="D78" i="27"/>
  <c r="D77" i="27"/>
  <c r="D101" i="27"/>
  <c r="D99" i="27"/>
  <c r="D93" i="27"/>
  <c r="D95" i="27"/>
  <c r="C70" i="27"/>
  <c r="C74" i="27"/>
  <c r="C96" i="27"/>
  <c r="C101" i="27"/>
  <c r="C99" i="27"/>
  <c r="C92" i="27"/>
  <c r="C90" i="27"/>
  <c r="C57" i="27" l="1"/>
  <c r="C13" i="27"/>
  <c r="Q48" i="21" s="1"/>
  <c r="D57" i="27"/>
  <c r="C80" i="27"/>
  <c r="D80" i="27"/>
  <c r="C103" i="27"/>
  <c r="D103"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DICU</author>
  </authors>
  <commentList>
    <comment ref="F17" authorId="0">
      <text>
        <r>
          <rPr>
            <b/>
            <sz val="9"/>
            <color indexed="81"/>
            <rFont val="Tahoma"/>
            <family val="2"/>
          </rPr>
          <t>DICU:</t>
        </r>
        <r>
          <rPr>
            <sz val="9"/>
            <color indexed="81"/>
            <rFont val="Tahoma"/>
            <family val="2"/>
          </rPr>
          <t xml:space="preserve">
Son cuatro promociones y en cada promoción se contratan expositores</t>
        </r>
      </text>
    </comment>
    <comment ref="F32" authorId="0">
      <text>
        <r>
          <rPr>
            <b/>
            <sz val="9"/>
            <color indexed="81"/>
            <rFont val="Tahoma"/>
            <family val="2"/>
          </rPr>
          <t>DICU:</t>
        </r>
        <r>
          <rPr>
            <sz val="9"/>
            <color indexed="81"/>
            <rFont val="Tahoma"/>
            <family val="2"/>
          </rPr>
          <t xml:space="preserve">
Son cuatro promociones y en cada promoción se contratan expositores</t>
        </r>
      </text>
    </comment>
    <comment ref="C59" authorId="0">
      <text>
        <r>
          <rPr>
            <b/>
            <sz val="9"/>
            <color indexed="81"/>
            <rFont val="Tahoma"/>
            <family val="2"/>
          </rPr>
          <t>DICU:</t>
        </r>
        <r>
          <rPr>
            <sz val="9"/>
            <color indexed="81"/>
            <rFont val="Tahoma"/>
            <family val="2"/>
          </rPr>
          <t xml:space="preserve">
Son cuatro cursos que duran 1 día y un curso que dura dos días</t>
        </r>
      </text>
    </comment>
    <comment ref="E59" authorId="0">
      <text>
        <r>
          <rPr>
            <b/>
            <sz val="9"/>
            <color indexed="81"/>
            <rFont val="Tahoma"/>
            <family val="2"/>
          </rPr>
          <t>DICU:</t>
        </r>
        <r>
          <rPr>
            <sz val="9"/>
            <color indexed="81"/>
            <rFont val="Tahoma"/>
            <family val="2"/>
          </rPr>
          <t xml:space="preserve">
corresponde a 6 días</t>
        </r>
      </text>
    </comment>
    <comment ref="F59" authorId="0">
      <text>
        <r>
          <rPr>
            <b/>
            <sz val="9"/>
            <color indexed="81"/>
            <rFont val="Tahoma"/>
            <family val="2"/>
          </rPr>
          <t>DICU:</t>
        </r>
        <r>
          <rPr>
            <sz val="9"/>
            <color indexed="81"/>
            <rFont val="Tahoma"/>
            <family val="2"/>
          </rPr>
          <t xml:space="preserve">
Por cada día se paga L.4,000.00
</t>
        </r>
      </text>
    </comment>
  </commentList>
</comments>
</file>

<file path=xl/comments3.xml><?xml version="1.0" encoding="utf-8"?>
<comments xmlns="http://schemas.openxmlformats.org/spreadsheetml/2006/main">
  <authors>
    <author>DICU</author>
  </authors>
  <commentList>
    <comment ref="F18" authorId="0">
      <text>
        <r>
          <rPr>
            <b/>
            <sz val="9"/>
            <color indexed="81"/>
            <rFont val="Tahoma"/>
            <family val="2"/>
          </rPr>
          <t>DICU:</t>
        </r>
        <r>
          <rPr>
            <sz val="9"/>
            <color indexed="81"/>
            <rFont val="Tahoma"/>
            <family val="2"/>
          </rPr>
          <t xml:space="preserve">
L.60,000.00 por cada revista</t>
        </r>
      </text>
    </comment>
    <comment ref="F19" authorId="0">
      <text>
        <r>
          <rPr>
            <b/>
            <sz val="9"/>
            <color indexed="81"/>
            <rFont val="Tahoma"/>
            <family val="2"/>
          </rPr>
          <t>DICU:</t>
        </r>
        <r>
          <rPr>
            <sz val="9"/>
            <color indexed="81"/>
            <rFont val="Tahoma"/>
            <family val="2"/>
          </rPr>
          <t xml:space="preserve">
L.30,000.00 por cada revista</t>
        </r>
      </text>
    </comment>
    <comment ref="C30" authorId="0">
      <text>
        <r>
          <rPr>
            <b/>
            <sz val="9"/>
            <color indexed="81"/>
            <rFont val="Tahoma"/>
            <family val="2"/>
          </rPr>
          <t>DICU:</t>
        </r>
        <r>
          <rPr>
            <sz val="9"/>
            <color indexed="81"/>
            <rFont val="Tahoma"/>
            <family val="2"/>
          </rPr>
          <t xml:space="preserve">
De los 5 periódicos; 3 serán publicados en formato electrónico y 2 con tiraje en imprenta</t>
        </r>
      </text>
    </comment>
    <comment ref="C42" authorId="0">
      <text>
        <r>
          <rPr>
            <b/>
            <sz val="9"/>
            <color indexed="81"/>
            <rFont val="Tahoma"/>
            <family val="2"/>
          </rPr>
          <t>DICU:</t>
        </r>
        <r>
          <rPr>
            <sz val="9"/>
            <color indexed="81"/>
            <rFont val="Tahoma"/>
            <family val="2"/>
          </rPr>
          <t xml:space="preserve">
De los 5 periódicos; 3 serán publicados en formato electrónico y 2 con tiraje en imprenta</t>
        </r>
      </text>
    </comment>
    <comment ref="D185" authorId="0">
      <text>
        <r>
          <rPr>
            <b/>
            <sz val="9"/>
            <color indexed="81"/>
            <rFont val="Tahoma"/>
            <family val="2"/>
          </rPr>
          <t>DICU:</t>
        </r>
        <r>
          <rPr>
            <sz val="9"/>
            <color indexed="81"/>
            <rFont val="Tahoma"/>
            <family val="2"/>
          </rPr>
          <t xml:space="preserve">
Son dos viajes CSUCA</t>
        </r>
      </text>
    </comment>
    <comment ref="D186" authorId="0">
      <text>
        <r>
          <rPr>
            <b/>
            <sz val="9"/>
            <color indexed="81"/>
            <rFont val="Tahoma"/>
            <family val="2"/>
          </rPr>
          <t>DICU:</t>
        </r>
        <r>
          <rPr>
            <sz val="9"/>
            <color indexed="81"/>
            <rFont val="Tahoma"/>
            <family val="2"/>
          </rPr>
          <t xml:space="preserve">
Son dos personas, un viaje</t>
        </r>
      </text>
    </comment>
  </commentList>
</comments>
</file>

<file path=xl/comments4.xml><?xml version="1.0" encoding="utf-8"?>
<comments xmlns="http://schemas.openxmlformats.org/spreadsheetml/2006/main">
  <authors>
    <author>DICU</author>
  </authors>
  <commentList>
    <comment ref="H31" authorId="0">
      <text>
        <r>
          <rPr>
            <b/>
            <sz val="9"/>
            <color indexed="81"/>
            <rFont val="Tahoma"/>
            <family val="2"/>
          </rPr>
          <t>DICU:</t>
        </r>
        <r>
          <rPr>
            <sz val="9"/>
            <color indexed="81"/>
            <rFont val="Tahoma"/>
            <family val="2"/>
          </rPr>
          <t xml:space="preserve">
De los 14 cursos, 5 tocan presupuesto</t>
        </r>
      </text>
    </comment>
    <comment ref="J31" authorId="0">
      <text>
        <r>
          <rPr>
            <b/>
            <sz val="9"/>
            <color indexed="81"/>
            <rFont val="Tahoma"/>
            <family val="2"/>
          </rPr>
          <t>DICU:</t>
        </r>
        <r>
          <rPr>
            <sz val="9"/>
            <color indexed="81"/>
            <rFont val="Tahoma"/>
            <family val="2"/>
          </rPr>
          <t xml:space="preserve">
De los 7 cursos, 5 tocan presupuesto</t>
        </r>
      </text>
    </comment>
    <comment ref="L31" authorId="0">
      <text>
        <r>
          <rPr>
            <b/>
            <sz val="9"/>
            <color indexed="81"/>
            <rFont val="Tahoma"/>
            <family val="2"/>
          </rPr>
          <t>DICU:</t>
        </r>
        <r>
          <rPr>
            <sz val="9"/>
            <color indexed="81"/>
            <rFont val="Tahoma"/>
            <family val="2"/>
          </rPr>
          <t xml:space="preserve">
De los 6 cursos, 2 tocan presupuesto</t>
        </r>
      </text>
    </comment>
  </commentList>
</comments>
</file>

<file path=xl/sharedStrings.xml><?xml version="1.0" encoding="utf-8"?>
<sst xmlns="http://schemas.openxmlformats.org/spreadsheetml/2006/main" count="7600" uniqueCount="1898">
  <si>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</si>
  <si>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</si>
  <si>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</si>
  <si>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</si>
  <si>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</si>
  <si>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</si>
  <si>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</si>
  <si>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</si>
  <si>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</si>
  <si>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</si>
  <si>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</si>
  <si>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</si>
  <si>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</si>
  <si>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</si>
  <si>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</si>
  <si>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</si>
  <si>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</si>
  <si>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</si>
  <si>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</si>
  <si>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</si>
  <si>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</si>
  <si>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</si>
  <si>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</si>
  <si>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</si>
  <si>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</si>
  <si>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</si>
  <si>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</si>
  <si>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</si>
  <si>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</si>
  <si>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</si>
  <si>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</si>
  <si>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</si>
  <si>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</si>
  <si>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</si>
  <si>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</si>
  <si>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</si>
  <si>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</si>
  <si>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</si>
  <si>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</si>
  <si>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</si>
  <si>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</si>
  <si>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</si>
  <si>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</si>
  <si>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</si>
  <si>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</si>
  <si>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</si>
  <si>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Materiales impresos del evento</t>
  </si>
  <si>
    <t xml:space="preserve">Sub Total </t>
  </si>
  <si>
    <t>CONTRATACIÓN DE PERSONAL</t>
  </si>
  <si>
    <t>Cantidad</t>
  </si>
  <si>
    <t>Meses</t>
  </si>
  <si>
    <t>Costo</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</si>
  <si>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</si>
  <si>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</si>
  <si>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</si>
  <si>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</si>
  <si>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</si>
  <si>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</si>
  <si>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</si>
  <si>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</si>
  <si>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</si>
  <si>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</si>
  <si>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</si>
  <si>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</si>
  <si>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</si>
  <si>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</si>
  <si>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</si>
  <si>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</si>
  <si>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</si>
  <si>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</si>
  <si>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</si>
  <si>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</si>
  <si>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</si>
  <si>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</si>
  <si>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</si>
  <si>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</si>
  <si>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</si>
  <si>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</si>
  <si>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</si>
  <si>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</si>
  <si>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</si>
  <si>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</si>
  <si>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</si>
  <si>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</si>
  <si>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</si>
  <si>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</si>
  <si>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</si>
  <si>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</si>
  <si>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</si>
  <si>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</si>
  <si>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</si>
  <si>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</si>
  <si>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</si>
  <si>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</si>
  <si>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</si>
  <si>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</si>
  <si>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</si>
  <si>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</si>
  <si>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</si>
  <si>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</si>
  <si>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</si>
  <si>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</si>
  <si>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</si>
  <si>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</si>
  <si>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</si>
  <si>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</si>
  <si>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</si>
  <si>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</si>
  <si>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</si>
  <si>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</si>
  <si>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</si>
  <si>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</si>
  <si>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</si>
  <si>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</si>
  <si>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</si>
  <si>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ENERGIA ELECTRICA</t>
  </si>
  <si>
    <t>Total</t>
  </si>
  <si>
    <t>Equipo de oficina</t>
  </si>
  <si>
    <t>Actividades de especiales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</si>
  <si>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</si>
  <si>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</si>
  <si>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</si>
  <si>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</si>
  <si>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</si>
  <si>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</si>
  <si>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</si>
  <si>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</si>
  <si>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</si>
  <si>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</si>
  <si>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</si>
  <si>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</si>
  <si>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</si>
  <si>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</si>
  <si>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</si>
  <si>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</si>
  <si>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</si>
  <si>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</si>
  <si>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</si>
  <si>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</si>
  <si>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</si>
  <si>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</si>
  <si>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</si>
  <si>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</si>
  <si>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</si>
  <si>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</si>
  <si>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</si>
  <si>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</si>
  <si>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</si>
  <si>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</si>
  <si>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</si>
  <si>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</si>
  <si>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</si>
  <si>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</si>
  <si>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</si>
  <si>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</si>
  <si>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</si>
  <si>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</si>
  <si>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</si>
  <si>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</si>
  <si>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</si>
  <si>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</si>
  <si>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</si>
  <si>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</si>
  <si>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</si>
  <si>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</si>
  <si>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</si>
  <si>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</si>
  <si>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</si>
  <si>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</si>
  <si>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</si>
  <si>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</si>
  <si>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</si>
  <si>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</si>
  <si>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</si>
  <si>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</si>
  <si>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</si>
  <si>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</si>
  <si>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</si>
  <si>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</si>
  <si>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</si>
  <si>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</si>
  <si>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</si>
  <si>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</si>
  <si>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</si>
  <si>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</si>
  <si>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</si>
  <si>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</si>
  <si>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</si>
  <si>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</si>
  <si>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</si>
  <si>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</si>
  <si>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</si>
  <si>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</si>
  <si>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</si>
  <si>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</si>
  <si>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</si>
  <si>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</si>
  <si>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</si>
  <si>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</si>
  <si>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</si>
  <si>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</si>
  <si>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</si>
  <si>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</si>
  <si>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</si>
  <si>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</si>
  <si>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</si>
  <si>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</si>
  <si>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</si>
  <si>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</si>
  <si>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</si>
  <si>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</si>
  <si>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</si>
  <si>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</si>
  <si>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</si>
  <si>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</si>
  <si>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</si>
  <si>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</si>
  <si>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</si>
  <si>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</si>
  <si>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</si>
  <si>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</si>
  <si>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</si>
  <si>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</si>
  <si>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</si>
  <si>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</si>
  <si>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</si>
  <si>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</si>
  <si>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</si>
  <si>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</si>
  <si>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</si>
  <si>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</si>
  <si>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</si>
  <si>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</si>
  <si>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</si>
  <si>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</si>
  <si>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</si>
  <si>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</si>
  <si>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</si>
  <si>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</si>
  <si>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</si>
  <si>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</si>
  <si>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</si>
  <si>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</si>
  <si>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</si>
  <si>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</si>
  <si>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</si>
  <si>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</si>
  <si>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</si>
  <si>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</si>
  <si>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</si>
  <si>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</si>
  <si>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</si>
  <si>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</si>
  <si>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</si>
  <si>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</si>
  <si>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</si>
  <si>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</si>
  <si>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</si>
  <si>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</si>
  <si>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</si>
  <si>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</si>
  <si>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</si>
  <si>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</si>
  <si>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</si>
  <si>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</si>
  <si>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</si>
  <si>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</si>
  <si>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</si>
  <si>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</si>
  <si>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</si>
  <si>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</si>
  <si>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</si>
  <si>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</si>
  <si>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</si>
  <si>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</si>
  <si>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</si>
  <si>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</si>
  <si>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</si>
  <si>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</si>
  <si>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</si>
  <si>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</si>
  <si>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</si>
  <si>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</si>
  <si>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</si>
  <si>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</si>
  <si>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</si>
  <si>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</si>
  <si>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</si>
  <si>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</si>
  <si>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</si>
  <si>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</si>
  <si>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</si>
  <si>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</si>
  <si>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</si>
  <si>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</si>
  <si>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</si>
  <si>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</si>
  <si>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</si>
  <si>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</si>
  <si>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</si>
  <si>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</si>
  <si>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</si>
  <si>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</si>
  <si>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</si>
  <si>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</si>
  <si>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</si>
  <si>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</si>
  <si>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</si>
  <si>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</si>
  <si>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</si>
  <si>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</si>
  <si>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</si>
  <si>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</si>
  <si>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</si>
  <si>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</si>
  <si>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</si>
  <si>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</si>
  <si>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</si>
  <si>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</si>
  <si>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</si>
  <si>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</si>
  <si>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</si>
  <si>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</si>
  <si>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</si>
  <si>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</si>
  <si>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</si>
  <si>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</si>
  <si>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</si>
  <si>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</si>
  <si>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</si>
  <si>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</si>
  <si>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</si>
  <si>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</si>
  <si>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</si>
  <si>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</si>
  <si>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</si>
  <si>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</si>
  <si>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</si>
  <si>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</si>
  <si>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</si>
  <si>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</si>
  <si>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</si>
  <si>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</si>
  <si>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</si>
  <si>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</si>
  <si>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</si>
  <si>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</si>
  <si>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</si>
  <si>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</si>
  <si>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</si>
  <si>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</si>
  <si>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</si>
  <si>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</si>
  <si>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</si>
  <si>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</si>
  <si>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</si>
  <si>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</si>
  <si>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</si>
  <si>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</si>
  <si>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</si>
  <si>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</si>
  <si>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</si>
  <si>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</si>
  <si>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</si>
  <si>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</si>
  <si>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</si>
  <si>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</si>
  <si>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</si>
  <si>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</si>
  <si>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</si>
  <si>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</si>
  <si>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</si>
  <si>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</si>
  <si>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</si>
  <si>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</si>
  <si>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</si>
  <si>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</si>
  <si>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</si>
  <si>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</si>
  <si>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</si>
  <si>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</si>
  <si>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</si>
  <si>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</si>
  <si>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</si>
  <si>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</si>
  <si>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</si>
  <si>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</si>
  <si>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</si>
  <si>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</si>
  <si>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</si>
  <si>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</si>
  <si>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</si>
  <si>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</si>
  <si>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</si>
  <si>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</si>
  <si>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</si>
  <si>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</si>
  <si>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</si>
  <si>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</si>
  <si>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</si>
  <si>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</si>
  <si>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</si>
  <si>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</si>
  <si>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</si>
  <si>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</si>
  <si>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</si>
  <si>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</si>
  <si>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</si>
  <si>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</si>
  <si>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</si>
  <si>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</si>
  <si>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</si>
  <si>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</si>
  <si>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</si>
  <si>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</si>
  <si>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</si>
  <si>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</si>
  <si>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</si>
  <si>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</si>
  <si>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</si>
  <si>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</si>
  <si>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</si>
  <si>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</si>
  <si>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</si>
  <si>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</si>
  <si>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</si>
  <si>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</si>
  <si>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</si>
  <si>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</si>
  <si>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</si>
  <si>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</si>
  <si>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</si>
  <si>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</si>
  <si>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</si>
  <si>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</si>
  <si>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</si>
  <si>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</si>
  <si>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</si>
  <si>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</si>
  <si>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</si>
  <si>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</si>
  <si>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</si>
  <si>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</si>
  <si>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</si>
  <si>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</si>
  <si>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</si>
  <si>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</si>
  <si>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</si>
  <si>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</si>
  <si>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</si>
  <si>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</si>
  <si>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</si>
  <si>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</si>
  <si>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</si>
  <si>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</si>
  <si>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</si>
  <si>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</si>
  <si>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</si>
  <si>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</si>
  <si>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</si>
  <si>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</si>
  <si>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</si>
  <si>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</si>
  <si>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</si>
  <si>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</si>
  <si>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</si>
  <si>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</si>
  <si>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</si>
  <si>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</si>
  <si>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</si>
  <si>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</si>
  <si>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</si>
  <si>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</si>
  <si>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</si>
  <si>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</si>
  <si>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</si>
  <si>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</si>
  <si>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</si>
  <si>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</si>
  <si>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</si>
  <si>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</si>
  <si>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</si>
  <si>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</si>
  <si>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</si>
  <si>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</si>
  <si>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</si>
  <si>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</si>
  <si>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</si>
  <si>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</si>
  <si>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</si>
  <si>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</si>
  <si>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</si>
  <si>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</si>
  <si>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</si>
  <si>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</si>
  <si>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</si>
  <si>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</si>
  <si>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</si>
  <si>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</si>
  <si>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</si>
  <si>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</si>
  <si>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</si>
  <si>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</si>
  <si>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</si>
  <si>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</si>
  <si>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</si>
  <si>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</si>
  <si>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</si>
  <si>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</si>
  <si>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</si>
  <si>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</si>
  <si>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</si>
  <si>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</si>
  <si>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</si>
  <si>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</si>
  <si>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</si>
  <si>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</si>
  <si>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</si>
  <si>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</si>
  <si>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</si>
  <si>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</si>
  <si>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</si>
  <si>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</si>
  <si>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</si>
  <si>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</si>
  <si>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</si>
  <si>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</si>
  <si>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</si>
  <si>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</si>
  <si>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</si>
  <si>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</si>
  <si>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</si>
  <si>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</si>
  <si>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</si>
  <si>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</si>
  <si>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</si>
  <si>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</si>
  <si>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</si>
  <si>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</si>
  <si>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</si>
  <si>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</si>
  <si>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</si>
  <si>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</si>
  <si>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</si>
  <si>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</si>
  <si>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</si>
  <si>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</si>
  <si>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</si>
  <si>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</si>
  <si>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</si>
  <si>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</si>
  <si>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</si>
  <si>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</si>
  <si>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</si>
  <si>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</si>
  <si>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</si>
  <si>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</si>
  <si>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</si>
  <si>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</si>
  <si>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</si>
  <si>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</si>
  <si>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</si>
  <si>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</si>
  <si>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</si>
  <si>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</si>
  <si>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</si>
  <si>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</si>
  <si>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</si>
  <si>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</si>
  <si>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</si>
  <si>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</si>
  <si>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</si>
  <si>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</si>
  <si>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</si>
  <si>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</si>
  <si>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</si>
  <si>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</si>
  <si>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</si>
  <si>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</si>
  <si>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</si>
  <si>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</si>
  <si>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</si>
  <si>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</si>
  <si>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</si>
  <si>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</si>
  <si>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</si>
  <si>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</si>
  <si>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</si>
  <si>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</si>
  <si>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</si>
  <si>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</si>
  <si>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</si>
  <si>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</si>
  <si>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</si>
  <si>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</si>
  <si>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</si>
  <si>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</si>
  <si>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</si>
  <si>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</si>
  <si>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</si>
  <si>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</si>
  <si>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</si>
  <si>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</si>
  <si>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</si>
  <si>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</si>
  <si>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</si>
  <si>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</si>
  <si>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</si>
  <si>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</si>
  <si>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</si>
  <si>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</si>
  <si>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</si>
  <si>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</si>
  <si>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</si>
  <si>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</si>
  <si>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</si>
  <si>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</si>
  <si>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</si>
  <si>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</si>
  <si>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</si>
  <si>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</si>
  <si>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</si>
  <si>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</si>
  <si>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</si>
  <si>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</si>
  <si>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</si>
  <si>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</si>
  <si>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</si>
  <si>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</si>
  <si>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</si>
  <si>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</si>
  <si>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</si>
  <si>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</si>
  <si>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</si>
  <si>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</si>
  <si>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</si>
  <si>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</si>
  <si>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</si>
  <si>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</si>
  <si>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</si>
  <si>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</si>
  <si>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</si>
  <si>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</si>
  <si>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</si>
  <si>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</si>
  <si>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</si>
  <si>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</si>
  <si>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</si>
  <si>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</si>
  <si>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</si>
  <si>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</si>
  <si>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</si>
  <si>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</si>
  <si>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</si>
  <si>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</si>
  <si>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</si>
  <si>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</si>
  <si>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</si>
  <si>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</si>
  <si>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</si>
  <si>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</si>
  <si>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</si>
  <si>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</si>
  <si>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</si>
  <si>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</si>
  <si>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</si>
  <si>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</si>
  <si>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</si>
  <si>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</si>
  <si>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</si>
  <si>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</si>
  <si>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</si>
  <si>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</si>
  <si>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</si>
  <si>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</si>
  <si>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</si>
  <si>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</si>
  <si>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</si>
  <si>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</si>
  <si>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</si>
  <si>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</si>
  <si>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</si>
  <si>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</si>
  <si>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</si>
  <si>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</si>
  <si>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</si>
  <si>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</si>
  <si>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</si>
  <si>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</si>
  <si>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</si>
  <si>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</si>
  <si>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</si>
  <si>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</si>
  <si>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</si>
  <si>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</si>
  <si>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</si>
  <si>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</si>
  <si>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</si>
  <si>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</si>
  <si>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</si>
  <si>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</si>
  <si>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</si>
  <si>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</si>
  <si>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</si>
  <si>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</si>
  <si>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</si>
  <si>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</si>
  <si>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</si>
  <si>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</si>
  <si>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</si>
  <si>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</si>
  <si>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</si>
  <si>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</si>
  <si>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</si>
  <si>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</si>
  <si>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</si>
  <si>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</si>
  <si>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</si>
  <si>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</si>
  <si>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</si>
  <si>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</si>
  <si>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</si>
  <si>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</si>
  <si>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</si>
  <si>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</si>
  <si>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</si>
  <si>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</si>
  <si>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</si>
  <si>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</si>
  <si>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</si>
  <si>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</si>
  <si>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</si>
  <si>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</si>
  <si>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</si>
  <si>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</si>
  <si>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</si>
  <si>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</si>
  <si>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</si>
  <si>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</si>
  <si>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</si>
  <si>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</si>
  <si>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</si>
  <si>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</si>
  <si>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</si>
  <si>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</si>
  <si>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</si>
  <si>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</si>
  <si>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</si>
  <si>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</si>
  <si>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</si>
  <si>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</si>
  <si>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</si>
  <si>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</si>
  <si>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</si>
  <si>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</si>
  <si>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</si>
  <si>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</si>
  <si>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</si>
  <si>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</si>
  <si>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</si>
  <si>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</si>
  <si>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</si>
  <si>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</si>
  <si>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</si>
  <si>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</si>
  <si>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</si>
  <si>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</si>
  <si>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</si>
  <si>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</si>
  <si>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</si>
  <si>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</si>
  <si>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</si>
  <si>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</si>
  <si>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</si>
  <si>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</si>
  <si>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</si>
  <si>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</si>
  <si>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</si>
  <si>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</si>
  <si>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</si>
  <si>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</si>
  <si>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</si>
  <si>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</si>
  <si>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</si>
  <si>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</si>
  <si>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</si>
  <si>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</si>
  <si>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</si>
  <si>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</si>
  <si>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</si>
  <si>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</si>
  <si>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</si>
  <si>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</si>
  <si>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</si>
  <si>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</si>
  <si>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</si>
  <si>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</si>
  <si>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</si>
  <si>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</si>
  <si>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</si>
  <si>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</si>
  <si>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</si>
  <si>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</si>
  <si>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</si>
  <si>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</si>
  <si>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</si>
  <si>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</si>
  <si>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</si>
  <si>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</si>
  <si>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</si>
  <si>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</si>
  <si>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</si>
  <si>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</si>
  <si>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</si>
  <si>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</si>
  <si>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</si>
  <si>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</si>
  <si>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</si>
  <si>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</si>
  <si>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</si>
  <si>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</si>
  <si>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</si>
  <si>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</si>
  <si>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</si>
  <si>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</si>
  <si>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</si>
  <si>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</si>
  <si>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</si>
  <si>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</si>
  <si>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</si>
  <si>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</si>
  <si>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</si>
  <si>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</si>
  <si>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</si>
  <si>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</si>
  <si>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</si>
  <si>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</si>
  <si>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</si>
  <si>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</si>
  <si>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</si>
  <si>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</si>
  <si>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</si>
  <si>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</si>
  <si>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</si>
  <si>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</si>
  <si>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</si>
  <si>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</si>
  <si>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</si>
  <si>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</si>
  <si>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</si>
  <si>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</si>
  <si>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</si>
  <si>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</si>
  <si>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</si>
  <si>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</si>
  <si>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</si>
  <si>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</si>
  <si>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</si>
  <si>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</si>
  <si>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</si>
  <si>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</si>
  <si>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</si>
  <si>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</si>
  <si>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</si>
  <si>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</si>
  <si>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</si>
  <si>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</si>
  <si>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</si>
  <si>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</si>
  <si>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</si>
  <si>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</si>
  <si>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</si>
  <si>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</si>
  <si>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</si>
  <si>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</si>
  <si>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</si>
  <si>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</si>
  <si>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</si>
  <si>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</si>
  <si>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</si>
  <si>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</si>
  <si>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</si>
  <si>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</si>
  <si>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</si>
  <si>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</si>
  <si>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</si>
  <si>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</si>
  <si>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</si>
  <si>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</si>
  <si>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</si>
  <si>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</si>
  <si>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</si>
  <si>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</si>
  <si>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</si>
  <si>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</si>
  <si>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</si>
  <si>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</si>
  <si>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</si>
  <si>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</si>
  <si>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</si>
  <si>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</si>
  <si>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</si>
  <si>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</si>
  <si>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</si>
  <si>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</si>
  <si>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</si>
  <si>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</si>
  <si>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</si>
  <si>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</si>
  <si>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</si>
  <si>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</si>
  <si>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</si>
  <si>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</si>
  <si>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</si>
  <si>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</si>
  <si>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</si>
  <si>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</si>
  <si>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</si>
  <si>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</si>
  <si>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</si>
  <si>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</si>
  <si>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</si>
  <si>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</si>
  <si>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</si>
  <si>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</si>
  <si>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</si>
  <si>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</si>
  <si>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</si>
  <si>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</si>
  <si>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</si>
  <si>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</si>
  <si>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</si>
  <si>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</si>
  <si>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</si>
  <si>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</si>
  <si>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</si>
  <si>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</si>
  <si>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</si>
  <si>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</si>
  <si>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</si>
  <si>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</si>
  <si>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</si>
  <si>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</si>
  <si>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</si>
  <si>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</si>
  <si>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</si>
  <si>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</si>
  <si>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</si>
  <si>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</si>
  <si>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</si>
  <si>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</si>
  <si>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</si>
  <si>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</si>
  <si>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</si>
  <si>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</si>
  <si>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</si>
  <si>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</si>
  <si>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</si>
  <si>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</si>
  <si>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</si>
  <si>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</si>
  <si>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</si>
  <si>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</si>
  <si>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</si>
  <si>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</si>
  <si>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</si>
  <si>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</si>
  <si>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</si>
  <si>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</si>
  <si>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</si>
  <si>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</si>
  <si>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</si>
  <si>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</si>
  <si>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</si>
  <si>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</si>
  <si>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</si>
  <si>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</si>
  <si>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</si>
  <si>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</si>
  <si>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</si>
  <si>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</si>
  <si>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</si>
  <si>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</si>
  <si>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</si>
  <si>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</si>
  <si>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</si>
  <si>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</si>
  <si>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</si>
  <si>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</si>
  <si>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</si>
  <si>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</si>
  <si>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</si>
  <si>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</si>
  <si>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</si>
  <si>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</si>
  <si>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</si>
  <si>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</si>
  <si>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</si>
  <si>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</si>
  <si>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</si>
  <si>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</si>
  <si>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</si>
  <si>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</si>
  <si>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</si>
  <si>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</si>
  <si>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</si>
  <si>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</si>
  <si>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</si>
  <si>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</si>
  <si>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</si>
  <si>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</si>
  <si>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</si>
  <si>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</si>
  <si>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</si>
  <si>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</si>
  <si>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</si>
  <si>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</si>
  <si>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</si>
  <si>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</si>
  <si>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</si>
  <si>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</si>
  <si>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</si>
  <si>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</si>
  <si>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</si>
  <si>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</si>
  <si>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</si>
  <si>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</si>
  <si>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</si>
  <si>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</si>
  <si>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</si>
  <si>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</si>
  <si>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</si>
  <si>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</si>
  <si>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</si>
  <si>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</si>
  <si>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</si>
  <si>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</si>
  <si>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</si>
  <si>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</si>
  <si>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</si>
  <si>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</si>
  <si>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</si>
  <si>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</si>
  <si>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</si>
  <si>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</si>
  <si>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</si>
  <si>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</si>
  <si>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</si>
  <si>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</si>
  <si>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</si>
  <si>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</si>
  <si>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</si>
  <si>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</si>
  <si>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</si>
  <si>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</si>
  <si>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</si>
  <si>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</si>
  <si>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</si>
  <si>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</si>
  <si>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</si>
  <si>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</si>
  <si>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</si>
  <si>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</si>
  <si>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</si>
  <si>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</si>
  <si>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</si>
  <si>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</si>
  <si>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</si>
  <si>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</si>
  <si>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</si>
  <si>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</si>
  <si>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</si>
  <si>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</si>
  <si>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</si>
  <si>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</si>
  <si>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</si>
  <si>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</si>
  <si>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</si>
  <si>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</si>
  <si>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</si>
  <si>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</si>
  <si>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</si>
  <si>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</si>
  <si>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</si>
  <si>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</si>
  <si>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</si>
  <si>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</si>
  <si>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</si>
  <si>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</si>
  <si>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</si>
  <si>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</si>
  <si>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</si>
  <si>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</si>
  <si>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</si>
  <si>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</si>
  <si>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</si>
  <si>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</si>
  <si>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</si>
  <si>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</si>
  <si>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</si>
  <si>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</si>
  <si>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</si>
  <si>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</si>
  <si>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</si>
  <si>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</si>
  <si>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</si>
  <si>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</si>
  <si>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</si>
  <si>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</si>
  <si>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</si>
  <si>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</si>
  <si>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</si>
  <si>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</si>
  <si>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</si>
  <si>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</si>
  <si>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</si>
  <si>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</si>
  <si>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</si>
  <si>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</si>
  <si>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</si>
  <si>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</si>
  <si>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</si>
  <si>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</si>
  <si>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</si>
  <si>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</si>
  <si>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</si>
  <si>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</si>
  <si>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</si>
  <si>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</si>
  <si>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</si>
  <si>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</si>
  <si>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</si>
  <si>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</si>
  <si>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</si>
  <si>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</si>
  <si>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</si>
  <si>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</si>
  <si>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</si>
  <si>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</si>
  <si>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</si>
  <si>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</si>
  <si>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</si>
  <si>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</si>
  <si>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</si>
  <si>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</si>
  <si>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</si>
  <si>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</si>
  <si>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</si>
  <si>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</si>
  <si>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</si>
  <si>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</si>
  <si>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</si>
  <si>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</si>
  <si>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</si>
  <si>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</si>
  <si>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</si>
  <si>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</si>
  <si>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</si>
  <si>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</si>
  <si>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</si>
  <si>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</si>
  <si>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</si>
  <si>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</si>
  <si>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</si>
  <si>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</si>
  <si>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</si>
  <si>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</si>
  <si>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</si>
  <si>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</si>
  <si>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</si>
  <si>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</si>
  <si>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</si>
  <si>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</si>
  <si>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</si>
  <si>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</si>
  <si>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</si>
  <si>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</si>
  <si>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</si>
  <si>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</si>
  <si>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</si>
  <si>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</si>
  <si>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</si>
  <si>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</si>
  <si>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</si>
  <si>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</si>
  <si>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</si>
  <si>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</si>
  <si>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</si>
  <si>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</si>
  <si>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</si>
  <si>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</si>
  <si>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</si>
  <si>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</si>
  <si>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</si>
  <si>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</si>
  <si>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</si>
  <si>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</si>
  <si>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</si>
  <si>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</si>
  <si>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</si>
  <si>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</si>
  <si>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</si>
  <si>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</si>
  <si>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</si>
  <si>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</si>
  <si>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</si>
  <si>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</si>
  <si>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</si>
  <si>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</si>
  <si>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</si>
  <si>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</si>
  <si>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</si>
  <si>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</si>
  <si>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</si>
  <si>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</si>
  <si>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</si>
  <si>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</si>
  <si>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</si>
  <si>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</si>
  <si>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</si>
  <si>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</si>
  <si>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</si>
  <si>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</si>
  <si>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</si>
  <si>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</si>
  <si>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</si>
  <si>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</si>
  <si>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</si>
  <si>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</si>
  <si>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</si>
  <si>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</si>
  <si>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</si>
  <si>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</si>
  <si>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</si>
  <si>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</si>
  <si>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</si>
  <si>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</si>
  <si>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</si>
  <si>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</si>
  <si>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</si>
  <si>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</si>
  <si>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</si>
  <si>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</si>
  <si>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</si>
  <si>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</si>
  <si>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</si>
  <si>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</si>
  <si>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</si>
  <si>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</si>
  <si>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</si>
  <si>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</si>
  <si>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</si>
  <si>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</si>
  <si>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</si>
  <si>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</si>
  <si>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</si>
  <si>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</si>
  <si>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</si>
  <si>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</si>
  <si>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</si>
  <si>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</si>
  <si>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</si>
  <si>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</si>
  <si>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</si>
  <si>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</si>
  <si>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</si>
  <si>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</si>
  <si>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</si>
  <si>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</si>
  <si>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</si>
  <si>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</si>
  <si>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</si>
  <si>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</si>
  <si>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</si>
  <si>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</si>
  <si>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</si>
  <si>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</si>
  <si>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</si>
  <si>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</si>
  <si>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</si>
  <si>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</si>
  <si>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</si>
  <si>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</si>
  <si>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</si>
  <si>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</si>
  <si>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</si>
  <si>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</si>
  <si>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</si>
  <si>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</si>
  <si>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</si>
  <si>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</si>
  <si>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</si>
  <si>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</si>
  <si>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</si>
  <si>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</si>
  <si>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</si>
  <si>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</si>
  <si>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</si>
  <si>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</si>
  <si>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</si>
  <si>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</si>
  <si>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</si>
  <si>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</si>
  <si>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</si>
  <si>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</si>
  <si>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</si>
  <si>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</si>
  <si>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</si>
  <si>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</si>
  <si>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</si>
  <si>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</si>
  <si>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</si>
  <si>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</si>
  <si>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</si>
  <si>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</si>
  <si>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</si>
  <si>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</si>
  <si>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</si>
  <si>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</si>
  <si>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</si>
  <si>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</si>
  <si>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</si>
  <si>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</si>
  <si>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</si>
  <si>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</si>
  <si>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</si>
  <si>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</si>
  <si>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</si>
  <si>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</si>
  <si>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</si>
  <si>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</si>
  <si>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</si>
  <si>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</si>
  <si>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</si>
  <si>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</si>
  <si>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</si>
  <si>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</si>
  <si>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</si>
  <si>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</si>
  <si>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</si>
  <si>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</si>
  <si>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</si>
  <si>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</si>
  <si>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</si>
  <si>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</si>
  <si>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</si>
  <si>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</si>
  <si>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</si>
  <si>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</si>
  <si>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</si>
  <si>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</si>
  <si>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</si>
  <si>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</si>
  <si>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</si>
  <si>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</si>
  <si>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</si>
  <si>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</si>
  <si>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</si>
  <si>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</si>
  <si>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</si>
  <si>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</si>
  <si>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</si>
  <si>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</si>
  <si>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</si>
  <si>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</si>
  <si>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</si>
  <si>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</si>
  <si>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</si>
  <si>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</si>
  <si>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</si>
  <si>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</si>
  <si>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</si>
  <si>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</si>
  <si>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</si>
  <si>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</si>
  <si>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</si>
  <si>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</si>
  <si>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</si>
  <si>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</si>
  <si>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</si>
  <si>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</si>
  <si>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</si>
  <si>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</si>
  <si>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</si>
  <si>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</si>
  <si>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</si>
  <si>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</si>
  <si>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</si>
  <si>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</si>
  <si>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</si>
  <si>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</si>
  <si>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</si>
  <si>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</si>
  <si>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</si>
  <si>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</si>
  <si>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</si>
  <si>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</si>
  <si>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</si>
  <si>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</si>
  <si>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</si>
  <si>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</si>
  <si>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</si>
  <si>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</si>
  <si>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</si>
  <si>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</si>
  <si>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</si>
  <si>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</si>
  <si>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</si>
  <si>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</si>
  <si>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</si>
  <si>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</si>
  <si>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</si>
  <si>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</si>
  <si>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</si>
  <si>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</si>
  <si>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</si>
  <si>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</si>
  <si>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</si>
  <si>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</si>
  <si>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</si>
  <si>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</si>
  <si>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</si>
  <si>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</si>
  <si>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</si>
  <si>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</si>
  <si>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</si>
  <si>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</si>
  <si>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</si>
  <si>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</si>
  <si>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</si>
  <si>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</si>
  <si>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</si>
  <si>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</si>
  <si>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</si>
  <si>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</si>
  <si>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</si>
  <si>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</si>
  <si>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</si>
  <si>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</si>
  <si>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</si>
  <si>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</si>
  <si>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</si>
  <si>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</si>
  <si>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</si>
  <si>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</si>
  <si>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</si>
  <si>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</si>
  <si>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</si>
  <si>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</si>
  <si>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</si>
  <si>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</si>
  <si>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</si>
  <si>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</si>
  <si>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</si>
  <si>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</si>
  <si>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</si>
  <si>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</si>
  <si>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</si>
  <si>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</si>
  <si>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</si>
  <si>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</si>
  <si>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</si>
  <si>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</si>
  <si>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</si>
  <si>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</si>
  <si>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</si>
  <si>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</si>
  <si>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</si>
  <si>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</si>
  <si>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</si>
  <si>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</si>
  <si>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</si>
  <si>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</si>
  <si>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</si>
  <si>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</si>
  <si>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</si>
  <si>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</si>
  <si>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</si>
  <si>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</si>
  <si>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</si>
  <si>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</si>
  <si>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</si>
  <si>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</si>
  <si>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</si>
  <si>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</si>
  <si>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</si>
  <si>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</si>
  <si>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</si>
  <si>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</si>
  <si>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</si>
  <si>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</si>
  <si>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</si>
  <si>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</si>
  <si>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</si>
  <si>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</si>
  <si>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</si>
  <si>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</si>
  <si>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</si>
  <si>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</si>
  <si>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</si>
  <si>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</si>
  <si>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</si>
  <si>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</si>
  <si>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</si>
  <si>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</si>
  <si>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</si>
  <si>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</si>
  <si>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</si>
  <si>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</si>
  <si>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</si>
  <si>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</si>
  <si>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</si>
  <si>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</si>
  <si>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</si>
  <si>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</si>
  <si>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</si>
  <si>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</si>
  <si>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</si>
  <si>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</si>
  <si>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</si>
  <si>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</si>
  <si>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DIRECCIÓN DE INVESTIGACIÓN CIENTÍFICA</t>
  </si>
  <si>
    <t>CUADRO DE MANDO ESTRATÉGICO 2016</t>
  </si>
  <si>
    <r>
      <t>a) Las facultades y los centros regionales se insertan en el eje de</t>
    </r>
    <r>
      <rPr>
        <b/>
        <sz val="12"/>
        <color indexed="16"/>
        <rFont val="Arial Narrow"/>
        <family val="2"/>
      </rPr>
      <t xml:space="preserve"> </t>
    </r>
    <r>
      <rPr>
        <b/>
        <sz val="12"/>
        <rFont val="Arial Narrow"/>
        <family val="2"/>
      </rPr>
      <t>fomento de la investigación</t>
    </r>
    <r>
      <rPr>
        <b/>
        <sz val="12"/>
        <color indexed="56"/>
        <rFont val="Arial Narrow"/>
        <family val="2"/>
      </rPr>
      <t>; desarrollo de investigación en el marco de las prioridades de investigación.</t>
    </r>
  </si>
  <si>
    <r>
      <t xml:space="preserve">a.1) La Dirección de Investigación Científica registra proyectos de investigación enmarcados en los temas prioritarios de la UNAH y de la facultad o centro regional a la cual están adscritas.  </t>
    </r>
    <r>
      <rPr>
        <sz val="12"/>
        <color indexed="10"/>
        <rFont val="Arial Narrow"/>
        <family val="2"/>
      </rPr>
      <t/>
    </r>
  </si>
  <si>
    <t xml:space="preserve">Seguimiento, monitoreo y registro de, al menos, 18 proyectos de investigación provenientes de las facultades y centros regionales.
</t>
  </si>
  <si>
    <t>a.1</t>
  </si>
  <si>
    <r>
      <t>1) Dar seguimiento y monitoreo de 18 proyectos de investigación multidisciplinarios o interdisciplinarios entre institutos de investigación y las carreras de grado y posgrado de las facultades y centros regionales.</t>
    </r>
    <r>
      <rPr>
        <i/>
        <sz val="12"/>
        <color indexed="8"/>
        <rFont val="Arial Narrow"/>
        <family val="2"/>
      </rPr>
      <t xml:space="preserve">
</t>
    </r>
  </si>
  <si>
    <t>Participación y compromiso de las  10 facultades y 8 centros regionales a impulsar la investigación como parte de la función académica en las carreras de grado y posgrado, presentando y desarrollando proyectos de investigación básica y aplicada para fomentar la investigación universitaria.</t>
  </si>
  <si>
    <t>Necesidad de producción científica y tecnológica de mayor articulación y pertinencia social.</t>
  </si>
  <si>
    <t xml:space="preserve">Listado de proyectos de investigación en ejecución. </t>
  </si>
  <si>
    <t>Docentes investigadores de las facultades y centros regionales.</t>
  </si>
  <si>
    <t>Departamentos: Proyectos de Investigación, Gestión y Cooperación.</t>
  </si>
  <si>
    <t>Total de becas durante el año.</t>
  </si>
  <si>
    <t>a.2</t>
  </si>
  <si>
    <t xml:space="preserve">2) Organizar y desarrollar los  procesos de financiamiento para el programa de becas de investigación científica y tecnológica.
</t>
  </si>
  <si>
    <t>Recursos financieros disponibles para la ejecución del proceso de adjudicación de becas.
Interés de profesores y estudiantes de grado y posgrado en el aprovechamiento de oferta de financiamiento para realizar proyectos de investigación científica y tecnológica</t>
  </si>
  <si>
    <t>Estimular a los profesores y estudiantes de la UNAH a que se integren a los procesos de investigación científica, tecnológica e innovación sobre la realidad universitaria y nacional.</t>
  </si>
  <si>
    <t>Convocatorias realizadas
Listados de jornadas de inducción
Listado de proyectos presentados
Listado de proyectos aprobados</t>
  </si>
  <si>
    <t>Docentes investigadores y estudiantes de las facultades y centros regionales.</t>
  </si>
  <si>
    <t>Departamento de Proyectos, Departamento de Gestión y Cooperación, Departamento de Administración y Presupuesto y Departamento de Propiedad Intelectual.</t>
  </si>
  <si>
    <t>Total de becas cerradas en el año.</t>
  </si>
  <si>
    <t>a.3</t>
  </si>
  <si>
    <r>
      <t>3) Gestionar el cierre de becas correspondientes de convocatorias anteriores.</t>
    </r>
    <r>
      <rPr>
        <i/>
        <sz val="12"/>
        <color indexed="8"/>
        <rFont val="Arial Narrow"/>
        <family val="2"/>
      </rPr>
      <t xml:space="preserve">
</t>
    </r>
  </si>
  <si>
    <t xml:space="preserve">Liquides de la universidad para pagar compromisos adquiridos y cumplir con el flujo de efectivo de pagos de becas que recaen sus desembolso en este año, los cuales fueron otorgados con  presupuesto asignado en el 2015.
</t>
  </si>
  <si>
    <t xml:space="preserve">Las becas de investigación son adjudicadas mediante concurso con la realización de dos convocatorias al año; de acuerdo al tipo de beca tienen un periodo de ejecución desde 3 hasta los 10 meses, comprendiendo parte del año en que la beca inicia y parte del año siguiente en el cual finaliza. </t>
  </si>
  <si>
    <t>Informe final.</t>
  </si>
  <si>
    <t>a.4</t>
  </si>
  <si>
    <t>4) Acompañar la formulación y presentación de dos propuestas de proyectos de investigación presentados a fondos concursables externos.</t>
  </si>
  <si>
    <t>Cartera de cooperantes externos dispuestos a financiar proyectos de investigación.</t>
  </si>
  <si>
    <t>Necesidad de diversificar las fuentes de financiamiento para poder ofertar recursos que financien la demanda de proyectos presentados por los docentes universitarios.</t>
  </si>
  <si>
    <t>Mapeo de proyectos
Bases de participación de proyectos
Cartas de intención, acuerdos o convenios.</t>
  </si>
  <si>
    <t>Docentes investigadores de las facultades y centros regionales..</t>
  </si>
  <si>
    <t>Departamento de Gestión y Cooperación.</t>
  </si>
  <si>
    <t>Número de premios.</t>
  </si>
  <si>
    <t>a.5</t>
  </si>
  <si>
    <t xml:space="preserve">5) Organización y desarrollo de los procesos de reconocimiento institucional a la labor científica a través de los premios de investigación científica y tecnológica.
</t>
  </si>
  <si>
    <t>Demanda de postulantes que cumplen los criterios de adjudicación de los premios.</t>
  </si>
  <si>
    <t>Reconocimiento institucional a los investigadores de la UNAH que se destacan por los resultados de sus investigaciones.</t>
  </si>
  <si>
    <t>Resolución firmada de las placas y/o certificados de reconocimiento.</t>
  </si>
  <si>
    <r>
      <t>Docentes investigadores</t>
    </r>
    <r>
      <rPr>
        <sz val="12"/>
        <color indexed="16"/>
        <rFont val="Arial Narrow"/>
        <family val="2"/>
      </rPr>
      <t xml:space="preserve"> </t>
    </r>
    <r>
      <rPr>
        <sz val="12"/>
        <rFont val="Arial Narrow"/>
        <family val="2"/>
      </rPr>
      <t>y estudiantes de las facultades y centros regionales.</t>
    </r>
  </si>
  <si>
    <t>Departamento de Proyectos, Departamento de Gestión y Cooperación y Departamento de Propiedad Intelectual.</t>
  </si>
  <si>
    <t>Número de proyectos de investigación dictaminados como carga académica.</t>
  </si>
  <si>
    <t>a.6</t>
  </si>
  <si>
    <t>6) Organizar y desarrollar los procesos de evaluación y dictamen de proyectos presentados para optar a investigación como carga académica y a becas de investigación científica.</t>
  </si>
  <si>
    <t>Disposición de las autoridades de carrera/departamento de involucrar a los profesores en la labor investigativa.</t>
  </si>
  <si>
    <t xml:space="preserve">La capacidad universitaria de enseñar, investigar y brindar diversos servicios técnicos a la sociedad es un recurso estratégico, altamente prioritario para el desarrollo del país. </t>
  </si>
  <si>
    <t>Oficio de dictamen favorable sobre carga académica en investigación</t>
  </si>
  <si>
    <t xml:space="preserve">Departamento de Proyectos de Investigación. </t>
  </si>
  <si>
    <r>
      <t>b) Las Facultades y los Centros Regionales se insertan en el eje de</t>
    </r>
    <r>
      <rPr>
        <b/>
        <sz val="12"/>
        <rFont val="Arial Narrow"/>
        <family val="2"/>
      </rPr>
      <t xml:space="preserve"> publicación, difusión y comunicación</t>
    </r>
    <r>
      <rPr>
        <b/>
        <sz val="12"/>
        <color indexed="56"/>
        <rFont val="Arial Narrow"/>
        <family val="2"/>
      </rPr>
      <t>; promueven y publican las investigaciones realizadas por su personal docente y estudiantil.</t>
    </r>
  </si>
  <si>
    <t>b.1) La Dirección de Investigación Científica publica artículos científicos de investigaciones desarrolladas por docentes de la UNAH provenientes de las facultades y los centros regionales.</t>
  </si>
  <si>
    <t>Números de revistas editadas y diagramadas.</t>
  </si>
  <si>
    <t>b.1</t>
  </si>
  <si>
    <t>Docentes con disponibilidad y capacitados con herramientas para escribir artículos.</t>
  </si>
  <si>
    <t>Las publicaciones deben cumplir con ciertos estándares de calidad, para que la difusión de los resultados sea exitosa y competitiva.</t>
  </si>
  <si>
    <t xml:space="preserve">Departamento de Documentación e Información. </t>
  </si>
  <si>
    <t>b.2) La Dirección de Investigación Científica apoya a las facultades y los centros regionales en la creación y fortalecimiento de revistas científicas para que cumplan con el rol de ser utilizadas para comunicar los resultados de las investigaciones.</t>
  </si>
  <si>
    <t>Número de revistas evaluadas</t>
  </si>
  <si>
    <t>b.2</t>
  </si>
  <si>
    <t>8) Dar seguimiento, monitoreo y evaluación del proceso de indexación de las revistas de las facultades y centros regionales, siguiendo estándares internacionales</t>
  </si>
  <si>
    <t xml:space="preserve">Disponibilidad de las unidades académicas con la labor investigativa.   </t>
  </si>
  <si>
    <t xml:space="preserve">Las publicaciones deben cumplir con ciertos estándares de calidad, para que la difusión de los resultados sea exitosa y competitiva.
</t>
  </si>
  <si>
    <t>Comunidad universitaria</t>
  </si>
  <si>
    <t>Departamentos: Documentación e Información y Política de Investigación.</t>
  </si>
  <si>
    <t xml:space="preserve">b.3) La Dirección de Investigación Científica da a conocer las actividades de investigación y gestión de la investigación de la UNAH. </t>
  </si>
  <si>
    <t>b.3</t>
  </si>
  <si>
    <t>9) Elaborar 5 números del  periódico Investigación y Ciencia.</t>
  </si>
  <si>
    <t>Disponibilidad financiera para la edición e impresión.</t>
  </si>
  <si>
    <t>La actividades de investigación y de gestión de la investigación que se realiza en las distintas instancias de la UNAH deben ser transferidas a la comunidad universitaria.</t>
  </si>
  <si>
    <t>Periódico impreso y difundido.</t>
  </si>
  <si>
    <t xml:space="preserve">Números de boletines editados y diagramados
</t>
  </si>
  <si>
    <t>b.4</t>
  </si>
  <si>
    <t xml:space="preserve">10) Elaborar 10 números del  boletín “Actualidad Científica”                            
</t>
  </si>
  <si>
    <t>Disponibilidad financiera para la edición.</t>
  </si>
  <si>
    <t>Las actividades de investigación y de gestión de la investigación que se realiza en las distintas instancias de la UNAH debe ser transferida a la comunidad universitaria.</t>
  </si>
  <si>
    <t>Boletín cargado a la página web de la universidad, pestaña de investigación</t>
  </si>
  <si>
    <t>Programa editado y diagramado</t>
  </si>
  <si>
    <t>b.5</t>
  </si>
  <si>
    <t>11) Elaborar el programa de investigación científica y tecnológica UNAH 2017</t>
  </si>
  <si>
    <t>Departamento de Política de Investigación y Posgrado, Departamento de Seguimiento y Monitoreo.
Departamento de Documentación.</t>
  </si>
  <si>
    <t>Publicación editada y diagramada</t>
  </si>
  <si>
    <t>b.6</t>
  </si>
  <si>
    <t xml:space="preserve">Departamento de Seguimiento y Monitoreo.
</t>
  </si>
  <si>
    <t>Puntos de información científica en funcionamiento y actualizados constantemente</t>
  </si>
  <si>
    <t>b.7</t>
  </si>
  <si>
    <t>Disponibilidad financiera para la compra y mantenimiento de equipo.</t>
  </si>
  <si>
    <t>Pantallas instaladas y en funcionamiento.</t>
  </si>
  <si>
    <t>Comunidad universitaria.</t>
  </si>
  <si>
    <t>Departamento de Documentación e Información.</t>
  </si>
  <si>
    <t>Catálogo editado y diagramado</t>
  </si>
  <si>
    <t>b.8</t>
  </si>
  <si>
    <t>14) Elaborar Catálogo de Investigadores y Publicaciones UNAH 2015.</t>
  </si>
  <si>
    <t>La política de investigación persigue el fomento de la actividad científica y tecnológica impulsando la asociatividad y colaboración entre investigadores de diversas disciplinas e instituciones nacionales e internacionales.</t>
  </si>
  <si>
    <t>Docentes investigadores de la unidades académicas.</t>
  </si>
  <si>
    <t>Departamentos: Documentación e Información, Gestión y Cooperación, Seguimiento y Monitoreo, Política de Investigación, Propiedad Intelectual y Proyectos.</t>
  </si>
  <si>
    <t>Página web actualizada</t>
  </si>
  <si>
    <t>b.9</t>
  </si>
  <si>
    <t>15) Actualizar contenido de la página WEB de la DICyP utilizando los lineamientos y estándares que la universidad solicita.</t>
  </si>
  <si>
    <t>Inducción y capacitación de la DEGT, dominios proporcionados por la DEGT.</t>
  </si>
  <si>
    <t>Con la finalidad de desarrollar una estructura de información y comunicación</t>
  </si>
  <si>
    <t>Página WEB en funcionamiento con información actualizada.</t>
  </si>
  <si>
    <t>Comunidad Universitaria</t>
  </si>
  <si>
    <t>Departamentos: Documentación e Información y, Seguimiento y Monitoreo.</t>
  </si>
  <si>
    <t>b.10</t>
  </si>
  <si>
    <t>16) Automatizar procesos académicos de la DICYP para ser integrados a la plataforma tecnológica.</t>
  </si>
  <si>
    <t>Recurso humano especializado en las herramientas necesarias para el desarrollo de la aplicación. Canales disponibles para el desarrollo de la misma aplicación: redes, aseguramiento de datos, acceso de programadores al servidor, entre otros aspectos .</t>
  </si>
  <si>
    <t>Base de datos en funcionamiento.</t>
  </si>
  <si>
    <t>Departamento de Seguimiento y Monitoreo.</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</si>
  <si>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</si>
  <si>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 xml:space="preserve">Porcentaje de avance de la preparación del congreso de investigación científica </t>
  </si>
  <si>
    <t>b.11</t>
  </si>
  <si>
    <t>17) Organizar y realizar el X congreso de investigación científica para intercambiar avances, resultados, tratamiento teórico y abordaje metodológico de los diversos temas prioritarios para el desarrollo nacional, científico y tecnológico</t>
  </si>
  <si>
    <t>Necesidad de que las facultades y centros regionales se inserten en la investigación y participen en congresos para intercambiar avances, resultados, tratamiento teórico y abordaje metodológico de los diversos temas prioritarios para el desarrollo nacional, científico y tecnológico.</t>
  </si>
  <si>
    <t>Publicidad, programa de ponencias, listados de investigadores participantes y asistencia al congreso.</t>
  </si>
  <si>
    <t>Comisión Coordinadora.</t>
  </si>
  <si>
    <t>b.5)La Dirección de Investigación Científica organiza encuentros académicos con la participación de las Facultades y los Centros Regionales (congresos,  encuentros, foros y otros eventos de investigación científica).</t>
  </si>
  <si>
    <t>Eventos realizados</t>
  </si>
  <si>
    <t>b.12</t>
  </si>
  <si>
    <t>18) Organizar eventos académicos relacionados con el proceso de fortalecimiento de la investigación científica de la UNAH (conferencias, foros, talleres, cursos, encuentros de investigadores, simposios, mesas redondas y otros)</t>
  </si>
  <si>
    <t>Recursos financieros disponibles, participación y compromiso de 120 unidades académicas que conforman a las 10 facultades y 8 centros regionales (carreras, departamentos, coordinaciones).</t>
  </si>
  <si>
    <t>Necesidad de intercambiar avances, resultados, tratamiento teórico y abordaje metodológico de los diversos temas prioritarios para el desarrollo nacional, científico y tecnológico.</t>
  </si>
  <si>
    <t>Listados de participación.</t>
  </si>
  <si>
    <t>Comunidad docente</t>
  </si>
  <si>
    <t>Departamento de Encuentros Académicos.</t>
  </si>
  <si>
    <t>b.6) La Dirección de Investigación Científica apoya a las facultades y los centros regionales en la organización de encuentros (foros, conversatorios, simposios talleres etc.), para divulgar los resultados de las investigaciones realizadas.</t>
  </si>
  <si>
    <t>Unidades académicas apoyadas</t>
  </si>
  <si>
    <t>b.13</t>
  </si>
  <si>
    <t>19) Dar apoyo en la facilitación de recursos humanos y financieros,  asesoría y logístico para eventos científicos a solicitud de la estructura de investigación.</t>
  </si>
  <si>
    <t>Recursos financieros disponibles, participación activa de las 120 unidades académicas que conforman a las 10 facultades y 8 centros regionales (carreras, departamentos, coordinaciones).</t>
  </si>
  <si>
    <t xml:space="preserve">Listados de asistencia de cada Centro, Facultad y Dirección académica. </t>
  </si>
  <si>
    <t>Unidades académicas.</t>
  </si>
  <si>
    <t>Departamento de Encuentros Académicos, Departamento de Administración y Presupuesto.</t>
  </si>
  <si>
    <t>b.7) La Dirección de Investigación Científica impulsa la representación institucional de la UNAH en eventos científicos a nivel internacional, con la participación de investigadores de diferentes facultades y centros regionales.</t>
  </si>
  <si>
    <t xml:space="preserve">Número de ayudas financiera brindadas para participación en eventos académicos o científicos internacionales.
</t>
  </si>
  <si>
    <t>b.14</t>
  </si>
  <si>
    <t>20) Organizar el proceso de evaluación y dictamen sobre las solicitudes de financiamiento de participaciones de profesores con ponencias en eventos académicos o científicos internacionales</t>
  </si>
  <si>
    <t>Recursos financieros disponibles.</t>
  </si>
  <si>
    <t>Con la participación de investigadores de la UNAH con ponencias en eventos internacionales y en estancias cortas en instituciones científicas internacionales se espera se produzca un artículo científico, un taller, una conferencia u otro.</t>
  </si>
  <si>
    <t>Artículo científico, taller, conferencia u otro.</t>
  </si>
  <si>
    <t>Docentes investigadores.</t>
  </si>
  <si>
    <t>Departamento de proyectos de Investigación, Departamento de Administración y Presupuesto.</t>
  </si>
  <si>
    <t>c.1) La Dirección de Investigación Científica asesora los proyectos de investigación, cuyos resultados sean susceptibles de protección, uso y explotación de la propiedad intelectual.</t>
  </si>
  <si>
    <t>c.1</t>
  </si>
  <si>
    <t>Producción científica-tecnológica en las unidades académicas.</t>
  </si>
  <si>
    <t>Promover el acceso abierto a los resultados de la investigación, protegiendo, cuando proceda, la propiedad intelectual correspondiente</t>
  </si>
  <si>
    <t xml:space="preserve">Listado de proyectos de investigación en ejecución cuyo resultado es susceptible de protección. </t>
  </si>
  <si>
    <t>Departamento de Propiedad Intelectual.</t>
  </si>
  <si>
    <t>1) La Dirección de Investigación Científica ofrece a las facultades y los centros regionales programas de capacitación para apoyo a la investigación.</t>
  </si>
  <si>
    <t>Número de promociones</t>
  </si>
  <si>
    <t>d.1</t>
  </si>
  <si>
    <t>Disponibilidad según recursos financieros y demanda de participantes a optar de la capacitación.</t>
  </si>
  <si>
    <t>Mejora, en cantidad y calidad, del recurso humano de la UNAH dedicado a las actividades de investigación científica, desarrollo tecnológico e innovación.</t>
  </si>
  <si>
    <t>Listado de participantes por tipo de capacitación.</t>
  </si>
  <si>
    <t>d.2</t>
  </si>
  <si>
    <t>Departamento de Proyectos de Investigación y Política de Investigación.</t>
  </si>
  <si>
    <t xml:space="preserve">Número de cursos </t>
  </si>
  <si>
    <t>d.3</t>
  </si>
  <si>
    <t>d.4</t>
  </si>
  <si>
    <t>Departamentos: Gestión y Cooperación, y Proyectos de Investigación.</t>
  </si>
  <si>
    <r>
      <t xml:space="preserve">e) Las facultades y los centros regionales  se insertan en el eje de </t>
    </r>
    <r>
      <rPr>
        <b/>
        <sz val="12"/>
        <rFont val="Arial Narrow"/>
        <family val="2"/>
      </rPr>
      <t>gestión de la investigación</t>
    </r>
    <r>
      <rPr>
        <b/>
        <sz val="12"/>
        <color indexed="56"/>
        <rFont val="Arial Narrow"/>
        <family val="2"/>
      </rPr>
      <t>;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r>
  </si>
  <si>
    <t>Número de unidades acompañadas</t>
  </si>
  <si>
    <t>e.1</t>
  </si>
  <si>
    <t>Presentación de propuestas de creación y compromiso de su funcionalidad en ejercer la función de investigación.</t>
  </si>
  <si>
    <t>Necesidad de fortalecer la estructura de investigación en las facultades y los centros regionales para promover el desarrollo, gestión y calidad de sus proyectos de investigación y de la enseñanza de la investigación en la educación superior.</t>
  </si>
  <si>
    <t>Expediente de cada nueva unidad de gestión de la investigación.</t>
  </si>
  <si>
    <t>Unidades académicas</t>
  </si>
  <si>
    <t>Departamentos: Gestión y cooperación, y Política de Investigación.</t>
  </si>
  <si>
    <t xml:space="preserve">Número de centros experimentales acompañados
</t>
  </si>
  <si>
    <t>e.3</t>
  </si>
  <si>
    <t>La UNAH debe contar con centros académicos especializados en la investigación, el desarrollo y la innovación científica tecnológica y/o artística, vinculados a la docencia.</t>
  </si>
  <si>
    <t>Acta de creación</t>
  </si>
  <si>
    <t xml:space="preserve">Número de grupos de investigación acompañados
</t>
  </si>
  <si>
    <t>e.4</t>
  </si>
  <si>
    <t>Necesidad de integrar a los profesores-investigadores, y estudiantes de grado y posgrado en la reflexión, debate, gestión e investigación de los temas prioritarios de la UNAH.</t>
  </si>
  <si>
    <t>Expediente de creación de cada grupo de investigación.</t>
  </si>
  <si>
    <t xml:space="preserve">Número de observatorio acompañados </t>
  </si>
  <si>
    <t>e.5</t>
  </si>
  <si>
    <t>Expediente de creación del observatorio.</t>
  </si>
  <si>
    <t>e.6</t>
  </si>
  <si>
    <t xml:space="preserve">Número de círculos de creatividad acompañados
</t>
  </si>
  <si>
    <t>e.7</t>
  </si>
  <si>
    <t>Anuencia de los profesores y estudiantes en conformar círculos de creatividad.</t>
  </si>
  <si>
    <t>La UNAH debe crear espacios que impulsan la ciencia y tecnología desde la creatividad e innovación mediante el autodescubrimiento y la interdisciplinariedad de equipos para dar respuesta a los problemas sociales y económicos desde la innovación.</t>
  </si>
  <si>
    <t>Acta de creación del circulo de creatividad.</t>
  </si>
  <si>
    <t>Departamentos: Propiedad Intelectual y Gestión y Cooperación.</t>
  </si>
  <si>
    <t xml:space="preserve">2) La Dirección de Investigación Científica gestiona convenios de cooperación con instituciones nacionales e internacionales.
</t>
  </si>
  <si>
    <t>Número de convenios, acuerdos y contratos acompañados</t>
  </si>
  <si>
    <t>e.8</t>
  </si>
  <si>
    <t>Documentación completa relativa a convenios vigentes suscritos por la UNAH.</t>
  </si>
  <si>
    <t>La gestión nacional e internacional de la investigación requiere de mucho dinamismo para establecer alianzas con los distintos actores en el ámbito nacional e internacional, e impulsar proyectos y convenios que fortalezcan la investigación científica, el desarrollo tecnológico y la innovación.</t>
  </si>
  <si>
    <t>Convenios firmados</t>
  </si>
  <si>
    <t>Instituciones nacionales e internacionales</t>
  </si>
  <si>
    <t>3) La Dirección de Investigación Científica fortalece los vínculos de la UNAH con la gestión de convenios con el gobierno, sectores productivos, sociales y otras universidades, en torno a la investigación científica, para contribuir de forma integral al conocimiento y solución de los principales problemas del país</t>
  </si>
  <si>
    <t>Porcentaje de ejecución de los acuerdos en materia de investigación del Consejo de Investigación</t>
  </si>
  <si>
    <t>e.9</t>
  </si>
  <si>
    <t>Contar con las recursos disponibles.</t>
  </si>
  <si>
    <t>El CSUCA desde su fundación hasta la fecha, ha desarrollado una cantidad de programas y proyectos académicos de cobertura regional, de gran impacto en la modernización de las instituciones universitarias centroamericanas, la movilidad académica y cooperación regional en la educación superior.</t>
  </si>
  <si>
    <t>Convocatorias e informes.</t>
  </si>
  <si>
    <t>Comunidad científica</t>
  </si>
  <si>
    <t xml:space="preserve">Dirección y Coordinación General de la Dirección de Investigación Científica y Posgrado. </t>
  </si>
  <si>
    <t>Porcentaje de recurso humano contratado</t>
  </si>
  <si>
    <t>e.10</t>
  </si>
  <si>
    <t>Acondicionamiento y equipamiento del espacio físico y contratación de personal  como parte de los recursos necesarios para el desarrollo y gestión de la investigación.</t>
  </si>
  <si>
    <t>Equipo adquirido</t>
  </si>
  <si>
    <t>Departamentos de la Dirección de Investigación Científica.</t>
  </si>
  <si>
    <t>Departamento de Administración y Presupuesto.</t>
  </si>
  <si>
    <t>Porcentaje de materiales contratado</t>
  </si>
  <si>
    <t>e.11</t>
  </si>
  <si>
    <t>+Becas y premios</t>
  </si>
  <si>
    <t>Premios</t>
  </si>
  <si>
    <t>Subtotal</t>
  </si>
  <si>
    <t>-Sueldos permanentes</t>
  </si>
  <si>
    <t>Techo POA</t>
  </si>
  <si>
    <t>Becas Sustantivas</t>
  </si>
  <si>
    <t>Becas para docentes de Posgrado.</t>
  </si>
  <si>
    <t>Becas para estudiantes de pregrado.</t>
  </si>
  <si>
    <t>Becas para estudiantes de posgrado.</t>
  </si>
  <si>
    <t xml:space="preserve">2 números de revista ciencia y tecnología </t>
  </si>
  <si>
    <t xml:space="preserve">2 números de revista portal de la ciencia </t>
  </si>
  <si>
    <t xml:space="preserve">2 Periódicos enviados a imprenta </t>
  </si>
  <si>
    <t>Boletines</t>
  </si>
  <si>
    <t>Programa de investigación</t>
  </si>
  <si>
    <t>Todo en cifras 2007-2015</t>
  </si>
  <si>
    <t xml:space="preserve">Servicios de Transporte </t>
  </si>
  <si>
    <t>trifolios</t>
  </si>
  <si>
    <t>separadores</t>
  </si>
  <si>
    <t>carpetas</t>
  </si>
  <si>
    <t>libretas</t>
  </si>
  <si>
    <t>fotocopias</t>
  </si>
  <si>
    <t>afiches grandes</t>
  </si>
  <si>
    <t>afiches medianos</t>
  </si>
  <si>
    <t>Espacio publicitario (videos)</t>
  </si>
  <si>
    <t>banner</t>
  </si>
  <si>
    <t>flores</t>
  </si>
  <si>
    <t>pasajes internacionales</t>
  </si>
  <si>
    <t>viáticos internacionales</t>
  </si>
  <si>
    <t>viáticos nacionales</t>
  </si>
  <si>
    <t>alimentos( eventos)</t>
  </si>
  <si>
    <t>programas</t>
  </si>
  <si>
    <t>alquiler de equipo audiovisual</t>
  </si>
  <si>
    <t>grabaciones y filmaciones</t>
  </si>
  <si>
    <t>Catálogo</t>
  </si>
  <si>
    <t>afiches  grandes</t>
  </si>
  <si>
    <t>pasajes nacionales</t>
  </si>
  <si>
    <t>pasajes internacional</t>
  </si>
  <si>
    <t>Elaboración e instalación de buzones de ideas</t>
  </si>
  <si>
    <t>Pasajes al exterior</t>
  </si>
  <si>
    <t xml:space="preserve">PRODUCTOS DE PAPEL Y CARTON </t>
  </si>
  <si>
    <t>UTILES DE ESCRITORIO( clips, fastenes, archivadores,etc)</t>
  </si>
  <si>
    <t>UTENCILIOS DE COCINA Y COMEDOR (vasos, platos, cubiertos)</t>
  </si>
  <si>
    <t>OTROS SERVICIOS COMERCIALES Y FINANCIEROS (expreco)</t>
  </si>
  <si>
    <t>Folder</t>
  </si>
  <si>
    <t xml:space="preserve">lápices </t>
  </si>
  <si>
    <t>marcadores</t>
  </si>
  <si>
    <t>Materiales impresos</t>
  </si>
  <si>
    <t>papel higiénico</t>
  </si>
  <si>
    <t>Expositores nacionales</t>
  </si>
  <si>
    <t>Expositores internacional</t>
  </si>
  <si>
    <t>Pasajes internacionales</t>
  </si>
  <si>
    <t xml:space="preserve">Expositores nacionales imparten </t>
  </si>
  <si>
    <t>7) Elaborar 2 números de la revista “Ciencia y Tecnología” y 2 de la revista "Portal de la Ciencia". Con 8 artículos para cada una.</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</si>
  <si>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</si>
  <si>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d) Las facultades y los centros regionales  se insertan en el eje de capacitación en investigación y gestión de la investigación; aprovechan la oferta de capacitación y actualización en investigación científica.</t>
  </si>
  <si>
    <t>Informe de evaluación
Listados de asistencia, convocatorias, ayudas memorias</t>
  </si>
  <si>
    <t>Con la finalidad de dar a conocer las actividades que se realizan en la Dirección  para el año 2016.</t>
  </si>
  <si>
    <t>Con la finalidad de dar a conocer la gestión en los ejes de la investigación en el periodo comprendido de 2007-2015</t>
  </si>
  <si>
    <t>Programa impreso y difundido.</t>
  </si>
  <si>
    <t>Es necesario contar con un centro especializado que divulgue, procese, analice, interprete, sistematice la información de un tema específico en apoyo a la fundamentación de la investigación y gestión de la investigación científica.</t>
  </si>
  <si>
    <t>Expediente de  actualización de las unidades de gestión.</t>
  </si>
  <si>
    <t xml:space="preserve">Número de periódicos editados y diagramados </t>
  </si>
  <si>
    <t>12) Elaborar la publicación de "La investigación científica en la UNAH: Todo en cifras 2007-2015"</t>
  </si>
  <si>
    <t>Publicación  impresa y difundida.</t>
  </si>
  <si>
    <t xml:space="preserve">13) Preparar reportajes y presentaciones sobre información concerniente a la actividad científica desarrollada en la universidad por medio de la plataforma visual de 7 Puntos de Información Científica (PICs).   </t>
  </si>
  <si>
    <t>Porcentaje módulos en funcionamiento</t>
  </si>
  <si>
    <t>Departamentos: Proyectos de Investigación, Gestión y Cooperación, Propiedad Intelectual y Política de Investigación.</t>
  </si>
  <si>
    <t>Las facultades y centros regionales cuentan con una estructura de investigación creada y fortalecida:
Institutos de investigación, unidades de gestión de la investigación, grupos de investigación, observatorios académicos, círculos de creatividad, spin off universitarias e incubadoras</t>
  </si>
  <si>
    <t>Departamentos: Gestión y Cooperación, y Política de Investigación.</t>
  </si>
  <si>
    <t>4) La Dirección de Investigación Científica fortalece su funcionamiento a través de la adquisición de diferentes recursos.</t>
  </si>
  <si>
    <t>a.2) Incentivar la participación de los profesores y estudiantes de grado y posgrado en la ejecución de proyectos de investigación.</t>
  </si>
  <si>
    <t>Becas Básicas</t>
  </si>
  <si>
    <t>Decimotercer mes</t>
  </si>
  <si>
    <t>Décimo cuarto mes</t>
  </si>
  <si>
    <t>Monto Total en Contrataciones</t>
  </si>
  <si>
    <t>Viáticos internacionales</t>
  </si>
  <si>
    <t>Departamento de Proyectos, Departamento de Gestión y Cooperación, Departamento de Presupuesto y Administración y Departamento de Propiedad Intelectual.</t>
  </si>
  <si>
    <t>Número de propuestas acompañadas</t>
  </si>
  <si>
    <t xml:space="preserve">DIRECCIÓN DE INVESTIGACIÓN CIENTÍFICA </t>
  </si>
  <si>
    <t xml:space="preserve">BECAS DE INVESTIGACIÓN </t>
  </si>
  <si>
    <t>Otorgadas con presupuesto aprobado 2015</t>
  </si>
  <si>
    <t>No</t>
  </si>
  <si>
    <t>Tipo de Beca</t>
  </si>
  <si>
    <t>Programación de desembolsos ingresados al sistema y no pagados por la UNAH</t>
  </si>
  <si>
    <t>Observacion 
(oficina donde se encuentra el tramite)</t>
  </si>
  <si>
    <t>Numero de becas</t>
  </si>
  <si>
    <t>Monto pendiente de pago</t>
  </si>
  <si>
    <t>Monto reservado y pagadero en el 2016 con presupuesto 2015</t>
  </si>
  <si>
    <t>Basicas</t>
  </si>
  <si>
    <t>Sustantivas</t>
  </si>
  <si>
    <t>Total Becas</t>
  </si>
  <si>
    <t>sustantivas marzo 2do desembolso</t>
  </si>
  <si>
    <t>Sustantivas febrero tercer desembolso</t>
  </si>
  <si>
    <t>Sustantivas abril tercer desembolso</t>
  </si>
  <si>
    <t xml:space="preserve">Números publicados
</t>
  </si>
  <si>
    <t>a.3) Apoyo a las facultades y centros regionales en la gestión de financiamiento de becas de investigación con recursos externos.</t>
  </si>
  <si>
    <t>a.4) La Dirección de Investigación Científica promueve el reconocimiento institucional de profesores-investigadores y estudiantes de las facultades y centros regionales de la UNAH.</t>
  </si>
  <si>
    <t>a.5) La Dirección de Investigación Científica impulsa la asignación de investigación como carga académica en la UNAH, para el desarrollo de proyectos de investigación.</t>
  </si>
  <si>
    <t>Revistas diagramadas</t>
  </si>
  <si>
    <t>Catálogo elaborado</t>
  </si>
  <si>
    <t>b.15</t>
  </si>
  <si>
    <t>Número de proyectos asesorados.</t>
  </si>
  <si>
    <t>1 número de la revista Proyección Científica</t>
  </si>
  <si>
    <t>Número de grupos de investigación fortalecidos</t>
  </si>
  <si>
    <t>Alimentación</t>
  </si>
  <si>
    <t>Imprenta</t>
  </si>
  <si>
    <t>TOTAL INVESTIGACION CIENTÍFICA SEGÚN TECHO PRESUPUESTARIO (RECURRENTE)</t>
  </si>
  <si>
    <t>Actividades POA con presupuesto fuera del Techo Presupuestario (programa proyecto 2016 )</t>
  </si>
  <si>
    <t>Consideraciones a revisar por parte del equipo analista de los POAs de la UNAH</t>
  </si>
  <si>
    <t>Presentación de propuestas de fortalecimiento y compromiso de su funcionalidad en ejercer la función de investigación.</t>
  </si>
  <si>
    <t>Grupos de investigación científica debidamente inscritos en la DICYP</t>
  </si>
  <si>
    <t>Informe del desarrollo de actividades  con documentación de soporte</t>
  </si>
  <si>
    <t xml:space="preserve">Cuadro N. 1 Techo presupuestario </t>
  </si>
  <si>
    <t>Becas para docentes de posgrado.</t>
  </si>
  <si>
    <t>Becas básicas</t>
  </si>
  <si>
    <t>Becas sustantivas</t>
  </si>
  <si>
    <t xml:space="preserve">En la UNAH, los grupos de investigación son actualmente una de las principales instancias de ejecución de la investigación, y su importancia dentro de la estructura de investigación universitaria es creciente. Su flexibilidad y autonomía son propicias para el desarrollo de acciones colaborativas y la efectiva interlocución con redes académicas internacionales. 
En este marco, la segunda convocatoria a presentar propuestas para el fortalecimiento de GICs financia los siguientes rubros: 1. Gastos de movilidad para investigadores visitantes de Centroamérica y México 2. Logística de eventos, 3. Material de Divulgación y Promoción.
Esta convocatoria es parte de una estrategia deliberada para la consolidación de 28 grupos de investigación ya conformados; las facilidades que se brindan para la generación de redes académicas internacionales, para la organización de encuentros académicos y la producción de materiales de divulgación son elementos que soportan a la sostenibilidad de estas unidades funcionales. Esta iniciativa busca limitar la disgregación de capacidades en la UNAH, buscando la convergencia y cooperación sinérgica entre académicos de distintas áreas e instituciones de la región para el desarrollo de proyectos que aumenten el impacto y productividad de la investigación en los temas prioritarios de investigación.
</t>
  </si>
  <si>
    <t>e.12</t>
  </si>
  <si>
    <t>Porcentaje de equipo tecnológico obtenido</t>
  </si>
  <si>
    <t>Acondicionamiento de equipo tecnológico como parte de los recursos necesarios para el desarrollo y gestión de la investigación.</t>
  </si>
  <si>
    <t>Personal adquirido</t>
  </si>
  <si>
    <t>Pantalla para proyectores</t>
  </si>
  <si>
    <t>Micrófono</t>
  </si>
  <si>
    <t>Cafeteras</t>
  </si>
  <si>
    <t>Sistema de audio</t>
  </si>
  <si>
    <t>Scanner de alto rendimiento</t>
  </si>
  <si>
    <t xml:space="preserve">El total para el congreso es L. 1,100,000, la diferencia se trasladó al POA de Posgrado </t>
  </si>
  <si>
    <t xml:space="preserve">Recursos financieros disponibles para la realización del Congreso, participación y compromiso de las 120 unidades académicas que conforman a las 10 facultades y 8 centros regionales (carreras, departamentos, coordinaciones).
</t>
  </si>
  <si>
    <t>e.2</t>
  </si>
  <si>
    <t>21) Publicación de 1 número de la Revista Proyección Científica.</t>
  </si>
  <si>
    <t xml:space="preserve">22) Identificar y asesorar la elaboración de proyectos de investigación tecnológica en Facultades  y Centros Regionales a través de la implementación de buzones de ideas
</t>
  </si>
  <si>
    <t xml:space="preserve">23) Impartir el diplomado en investigación científica con el fin de capacitar a profesores de las unidades académicas.  </t>
  </si>
  <si>
    <t>24) Impartir el diplomado en gestión de la investigación científica para profesionales que gestionan y planifican en cada una de sus instancias académicas</t>
  </si>
  <si>
    <t xml:space="preserve">25) Impartir cursos de apoyo a la investigación referidos a los componentes del proyecto o protocolo de investigación, gestión de la investigación y temas prioritarios. Modalidad Presencial y Virtual.
</t>
  </si>
  <si>
    <t>26) Impartir cursos para el fortalecimiento de capacidades para la gestión de proyectos de investigación.</t>
  </si>
  <si>
    <t>27) Acompañar el proceso de creación y registro de 5 nuevas unidades de gestión de la investigación científica en la UNAH</t>
  </si>
  <si>
    <t>28) Acompañar el proceso de creación y registro de 3 centros experimentales</t>
  </si>
  <si>
    <t>29) Acompañar el proceso de creación y registro de grupos de investigación de gestión de la investigación científica en la UNAH</t>
  </si>
  <si>
    <t>30) Acompañar el proceso de fortalecimiento de los grupos de investigación de científica de la UNAH</t>
  </si>
  <si>
    <t>31) Acompañar en el proceso de creación y registro de observatorio universitario</t>
  </si>
  <si>
    <t>32) Acompañar el proceso de actualización de las unidades de gestión  de la investigación inactivas</t>
  </si>
  <si>
    <t>33) Acompañar a las propuestas de creación de los círculos de creatividad y velar por el correcto funcionamiento de los mismos para fortalecer la estructura de investigación.</t>
  </si>
  <si>
    <t>34) Acompañar los procesos de negociación y suscripción de convenios, acuerdos o contratos que enmarquen colaboraciones entre la UNAH e instancias externas en materia de investigación científica</t>
  </si>
  <si>
    <t xml:space="preserve">35) Apoyar la ejecución de los acuerdos contraídos en investigación científica  en el Consejo de Investigación del CSUCA/SICAR.
</t>
  </si>
  <si>
    <t xml:space="preserve">36) Contar con recurso humano disponible para la ejecución del programa de investigación                     </t>
  </si>
  <si>
    <t xml:space="preserve">37) Contar con insumos de oficina para la ejecución del programa de investigación                     </t>
  </si>
  <si>
    <t>38) Contar con equipo tecnológico apropiado para la ejecución del programa de investigación</t>
  </si>
  <si>
    <t>Estudiante de grado</t>
  </si>
  <si>
    <t>Docente de posgrado</t>
  </si>
  <si>
    <t>Estudiante de posgrado</t>
  </si>
  <si>
    <t>Reemplazo de  computadoras para usuarios de la Dirección debido a que el hardware de las mismas es viejo, no hay partes para su reemplazo o reparación, asi como es necesario tener equipo para instalación y asignación en caso de nuevo personal</t>
  </si>
  <si>
    <t>Computadoras que serán utilizadas por programadores y personal especial de la 
Dirección.</t>
  </si>
  <si>
    <t>Reemplazar la mayoria de computadoras portatiles debido a que su hardware ya 
es muy viejo, no se puede reparar o reemplazar piezas.</t>
  </si>
  <si>
    <t xml:space="preserve">Escaner </t>
  </si>
  <si>
    <t>Protección equipo de cómputo, debido a cortes de energía eléctrica, varios usuarios de la Dirección no cuentan con esta herramienta y tambien se necesitara para el equipo nuevo.</t>
  </si>
  <si>
    <t>Reemplazo de pantalla esta en mal estado.</t>
  </si>
  <si>
    <t>Computadora de escritorio para uso administrativo</t>
  </si>
  <si>
    <t>Computadora de escritorio para técnico especializado</t>
  </si>
  <si>
    <t>Laptop para uso administrativo</t>
  </si>
  <si>
    <t>Impresoras laser</t>
  </si>
  <si>
    <t>Proyector</t>
  </si>
  <si>
    <t>Reemplazo de data show que están en mal estado debido a ser hardware viejo y 
no contar con repuestos existentes para su reparación, de igual forma es necesario equipo que tenga puertos de uso actual para diferentes dispositivos de conexión.</t>
  </si>
  <si>
    <t xml:space="preserve">Reemplado de equipo con varios años de uso </t>
  </si>
  <si>
    <t>Necesario para la digitalización de documentos almacenados en los archivos de la Dirección</t>
  </si>
  <si>
    <t>Se utilizarán en los eventos que organice la Dirección</t>
  </si>
  <si>
    <r>
      <t xml:space="preserve">Justificación actividad e.12 </t>
    </r>
    <r>
      <rPr>
        <sz val="11"/>
        <rFont val="Arial"/>
        <family val="2"/>
      </rPr>
      <t>solicitud de fondos adicionales con un monto de L. 909,500 suplementarios al techo presupuestario de la Dirección de Investigación Científica, destinado para el la ejecución apropiada de las actividades del programa de investigación</t>
    </r>
  </si>
  <si>
    <r>
      <t xml:space="preserve">Justificación actividad e.4 </t>
    </r>
    <r>
      <rPr>
        <sz val="11"/>
        <color theme="1"/>
        <rFont val="Arial"/>
        <family val="2"/>
      </rPr>
      <t>solicitud de fondos adicionales con un monto de L. 800,000 suplementarios al techo presupuestario de la Dirección de Investigación Científica, destinado para el fortalecimiento de los grupos de investigación científica.</t>
    </r>
  </si>
  <si>
    <r>
      <t xml:space="preserve">El Techo Presupuestario de la DICU asciende a L. 21,381,463.00 sin salarios permanentes, ver Cuadro N. 1 Techo presupuestario
Arriba del techo presupuestario, la DICU requiere un monto de </t>
    </r>
    <r>
      <rPr>
        <b/>
        <sz val="12"/>
        <rFont val="Arial Narrow"/>
        <family val="2"/>
      </rPr>
      <t>L.909,500</t>
    </r>
    <r>
      <rPr>
        <sz val="12"/>
        <rFont val="Arial Narrow"/>
        <family val="2"/>
      </rPr>
      <t xml:space="preserve"> de la </t>
    </r>
    <r>
      <rPr>
        <b/>
        <sz val="14"/>
        <rFont val="Arial Narrow"/>
        <family val="2"/>
      </rPr>
      <t xml:space="preserve">actividad e.12 </t>
    </r>
    <r>
      <rPr>
        <sz val="12"/>
        <rFont val="Arial Narrow"/>
        <family val="2"/>
      </rPr>
      <t>para atender la agenda estratégica reflejada en el programa de investigación 2016.
La justificación de este presupuesto adicional se puede revisar en la hoja adjunta "</t>
    </r>
    <r>
      <rPr>
        <b/>
        <sz val="12"/>
        <rFont val="Arial Narrow"/>
        <family val="2"/>
      </rPr>
      <t>Fortalecimiento Prog Invest</t>
    </r>
    <r>
      <rPr>
        <sz val="12"/>
        <rFont val="Arial Narrow"/>
        <family val="2"/>
      </rPr>
      <t>"</t>
    </r>
  </si>
  <si>
    <r>
      <t xml:space="preserve">Una parte del financiamiento de la </t>
    </r>
    <r>
      <rPr>
        <b/>
        <sz val="14"/>
        <rFont val="Arial Narrow"/>
        <family val="2"/>
      </rPr>
      <t>actividad e.4</t>
    </r>
    <r>
      <rPr>
        <sz val="12"/>
        <rFont val="Arial Narrow"/>
        <family val="2"/>
      </rPr>
      <t xml:space="preserve"> tiene un presupuesto de L. 600,000.00 que se encuentra dentro del Techo Presupuestario, adicionalmente para ejecutar la diferencia, se solicita un presupuesto suplementario de L. 1,200,000.00 los cuales se reflejan en el POA mediante </t>
    </r>
    <r>
      <rPr>
        <b/>
        <sz val="12"/>
        <rFont val="Arial Narrow"/>
        <family val="2"/>
      </rPr>
      <t xml:space="preserve">programa proyecto. 
</t>
    </r>
    <r>
      <rPr>
        <sz val="12"/>
        <rFont val="Arial Narrow"/>
        <family val="2"/>
      </rPr>
      <t>La justificación de este presupuesto adicional se puede revisar en la hoja adjunta "</t>
    </r>
    <r>
      <rPr>
        <b/>
        <sz val="12"/>
        <rFont val="Arial Narrow"/>
        <family val="2"/>
      </rPr>
      <t>fortalecimiento de grupos de investigación</t>
    </r>
    <r>
      <rPr>
        <sz val="12"/>
        <rFont val="Arial Narrow"/>
        <family val="2"/>
      </rPr>
      <t xml:space="preserve">" </t>
    </r>
  </si>
  <si>
    <r>
      <rPr>
        <b/>
        <sz val="11"/>
        <rFont val="Arial"/>
        <family val="2"/>
      </rPr>
      <t>Fortalecimiento programa de investigación (equipo de computación y equipos varios de oficina):</t>
    </r>
    <r>
      <rPr>
        <sz val="11"/>
        <rFont val="Arial"/>
        <family val="2"/>
      </rPr>
      <t xml:space="preserve">
Dada la integración de las Direcciones de Investigación Científica y del Sistema de Estudios de Posgrado, las funciones se han visto multiplicadas orientadas a brindar un mejor servicio a profesores, estudiantes e instancias administrativas de la UNAH, en ese sentido, las necesidades de equipamiento tecnológico se han incrementado, dada la enorme demanda en materia de capacitación como en las actividades cotidianas propias de sus funciones. 
Entre sus funciones primordiales, la capacitación es una de ellas, por lo cual el equipo de computación tiene un uso constante, lo que incide en su vida útil. Por las características del equipo, este se deprecia con el paso de los años y va perdiendo consistencia y los proveedores no dan soporte, tanto en piezas como en mantenimiento. Contar con equipo actualizado y en buen estado es de fundamental importancia para cumplir con las metas programadas.
Actualmente la Dirección de Investigación Científica no cuenta con el equipo de computación (computadoras de escritorio, laptops, datashows, pantallas, sistema de audio, etc.) actualizado y suficiente para cubrir la demanda con la que opera, por lo que la adquisición de equipo nuevo y con los requerimientos necesarios vendrá a mejorar el servicio que ya se presta, tanto en condiciones como en calidad.
Adjunto cuadro resumen del equipo solicitado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</si>
</sst>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_ * #,##0_ ;_ * \-#,##0_ ;_ * &quot;-&quot;_ ;_ @_ "/>
    <numFmt numFmtId="165" formatCode="_ &quot;L.&quot;\ * #,##0.00_ ;_ &quot;L.&quot;\ * \-#,##0.00_ ;_ &quot;L.&quot;\ * &quot;-&quot;??_ ;_ @_ "/>
    <numFmt numFmtId="166" formatCode="_ * #,##0.00_ ;_ * \-#,##0.00_ ;_ * &quot;-&quot;??_ ;_ @_ "/>
    <numFmt numFmtId="167" formatCode="_-* #,##0.00\ _P_t_s_-;\-* #,##0.00\ _P_t_s_-;_-* &quot;-&quot;??\ _P_t_s_-;_-@_-"/>
    <numFmt numFmtId="168" formatCode="_(&quot;$&quot;* #,##0.00_);_(&quot;$&quot;* \(#,##0.00\);_(&quot;$&quot;* &quot;-&quot;??_);_(@_)"/>
    <numFmt numFmtId="169" formatCode="_-* #,##0\ _P_t_s_-;\-* #,##0\ _P_t_s_-;_-* &quot;-&quot;\ _P_t_s_-;_-@_-"/>
    <numFmt numFmtId="170" formatCode="_-* #,##0\ &quot;Pts&quot;_-;\-* #,##0\ &quot;Pts&quot;_-;_-* &quot;-&quot;\ &quot;Pts&quot;_-;_-@_-"/>
    <numFmt numFmtId="171" formatCode="_-* #,##0.00\ &quot;Pts&quot;_-;\-* #,##0.00\ &quot;Pts&quot;_-;_-* &quot;-&quot;??\ &quot;Pts&quot;_-;_-@_-"/>
    <numFmt numFmtId="172" formatCode="00"/>
    <numFmt numFmtId="173" formatCode="0#,##0"/>
    <numFmt numFmtId="174" formatCode="_ * #,##0.00_ ;_ * \-#,##0.00_ ;_ * &quot;-&quot;_ ;_ @_ "/>
    <numFmt numFmtId="175" formatCode="_ * #,##0_ ;_ * \-#,##0_ ;_ * &quot;-&quot;??_ ;_ @_ "/>
    <numFmt numFmtId="176" formatCode="_ &quot;L.&quot;\ * #,##0.0000_ ;_ &quot;L.&quot;\ * \-#,##0.0000_ ;_ &quot;L.&quot;\ * &quot;-&quot;??_ ;_ @_ "/>
    <numFmt numFmtId="177" formatCode="_ [$L.-480A]\ * #,##0.00_ ;_ [$L.-480A]\ * \-#,##0.00_ ;_ [$L.-480A]\ * &quot;-&quot;??_ ;_ @_ "/>
    <numFmt numFmtId="178" formatCode="_ [$L.-480A]\ * #,##0_ ;_ [$L.-480A]\ * \-#,##0_ ;_ [$L.-480A]\ * &quot;-&quot;??_ ;_ @_ "/>
    <numFmt numFmtId="179" formatCode="&quot;L.&quot;\ #,##0.00"/>
  </numFmts>
  <fonts count="107" x14ac:knownFonts="1">
    <font>
      <sz val="11"/>
      <color theme="1"/>
      <name val="Calibri"/>
      <family val="2"/>
      <scheme val="minor"/>
    </font>
    <font>
      <sz val="9"/>
      <name val="Times New Roman"/>
      <family val="1"/>
    </font>
    <font>
      <b/>
      <sz val="9"/>
      <name val="Times New Roman"/>
      <family val="1"/>
    </font>
    <font>
      <sz val="12"/>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name val="Calibri"/>
      <family val="2"/>
    </font>
    <font>
      <b/>
      <sz val="12"/>
      <name val="Calibri"/>
      <family val="2"/>
    </font>
    <font>
      <sz val="11"/>
      <name val="Calibri"/>
      <family val="2"/>
    </font>
    <font>
      <sz val="12"/>
      <color indexed="8"/>
      <name val="Calibri"/>
      <family val="2"/>
    </font>
    <font>
      <sz val="12"/>
      <name val="Arial"/>
      <family val="2"/>
    </font>
    <font>
      <b/>
      <sz val="16"/>
      <color indexed="56"/>
      <name val="Calibri"/>
      <family val="2"/>
    </font>
    <font>
      <sz val="11"/>
      <color indexed="56"/>
      <name val="Calibri"/>
      <family val="2"/>
    </font>
    <font>
      <sz val="12"/>
      <color indexed="56"/>
      <name val="Calibri"/>
      <family val="2"/>
    </font>
    <font>
      <sz val="9"/>
      <name val="Arial Narrow"/>
      <family val="2"/>
    </font>
    <font>
      <b/>
      <sz val="14"/>
      <color indexed="56"/>
      <name val="Arial Narrow"/>
      <family val="2"/>
    </font>
    <font>
      <b/>
      <sz val="11"/>
      <color indexed="56"/>
      <name val="Arial Narrow"/>
      <family val="2"/>
    </font>
    <font>
      <b/>
      <sz val="12"/>
      <color indexed="56"/>
      <name val="Arial Narrow"/>
      <family val="2"/>
    </font>
    <font>
      <b/>
      <sz val="10"/>
      <color indexed="56"/>
      <name val="Arial Narrow"/>
      <family val="2"/>
    </font>
    <font>
      <b/>
      <sz val="12"/>
      <color indexed="16"/>
      <name val="Arial Narrow"/>
      <family val="2"/>
    </font>
    <font>
      <b/>
      <sz val="12"/>
      <name val="Arial Narrow"/>
      <family val="2"/>
    </font>
    <font>
      <sz val="12"/>
      <color indexed="8"/>
      <name val="Arial Narrow"/>
      <family val="2"/>
    </font>
    <font>
      <sz val="12"/>
      <color indexed="10"/>
      <name val="Arial Narrow"/>
      <family val="2"/>
    </font>
    <font>
      <i/>
      <sz val="12"/>
      <color indexed="8"/>
      <name val="Arial Narrow"/>
      <family val="2"/>
    </font>
    <font>
      <sz val="11"/>
      <name val="Arial Narrow"/>
      <family val="2"/>
    </font>
    <font>
      <sz val="12"/>
      <name val="Arial Narrow"/>
      <family val="2"/>
    </font>
    <font>
      <sz val="12"/>
      <color indexed="16"/>
      <name val="Arial Narrow"/>
      <family val="2"/>
    </font>
    <font>
      <sz val="11"/>
      <color theme="1"/>
      <name val="Calibri"/>
      <family val="2"/>
      <scheme val="minor"/>
    </font>
    <font>
      <sz val="11"/>
      <name val="Calibri"/>
      <family val="2"/>
      <scheme val="minor"/>
    </font>
    <font>
      <sz val="8"/>
      <name val="Calibri"/>
      <family val="2"/>
      <scheme val="minor"/>
    </font>
    <font>
      <sz val="9"/>
      <color theme="1"/>
      <name val="Times New Roman"/>
      <family val="1"/>
    </font>
    <font>
      <b/>
      <sz val="11"/>
      <color theme="3" tint="-0.499984740745262"/>
      <name val="Calibri"/>
      <family val="2"/>
      <scheme val="minor"/>
    </font>
    <font>
      <b/>
      <sz val="11"/>
      <name val="Calibri"/>
      <family val="2"/>
      <scheme val="minor"/>
    </font>
    <font>
      <sz val="12"/>
      <color theme="1"/>
      <name val="Times New Roman"/>
      <family val="1"/>
    </font>
    <font>
      <sz val="12"/>
      <color theme="1"/>
      <name val="Calibri"/>
      <family val="2"/>
      <scheme val="minor"/>
    </font>
    <font>
      <sz val="11"/>
      <color theme="3"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2"/>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1"/>
      <color theme="0"/>
      <name val="Arial"/>
      <family val="2"/>
    </font>
    <font>
      <sz val="11"/>
      <color theme="1"/>
      <name val="Calibri"/>
      <family val="2"/>
    </font>
    <font>
      <b/>
      <sz val="12"/>
      <color theme="3" tint="-0.499984740745262"/>
      <name val="Calibri"/>
      <family val="2"/>
      <scheme val="minor"/>
    </font>
    <font>
      <sz val="12"/>
      <color indexed="8"/>
      <name val="Calibri"/>
      <family val="2"/>
      <scheme val="minor"/>
    </font>
    <font>
      <b/>
      <sz val="10"/>
      <color theme="3" tint="-0.249977111117893"/>
      <name val="Arial"/>
      <family val="2"/>
    </font>
    <font>
      <b/>
      <sz val="10"/>
      <color theme="0"/>
      <name val="Calibri"/>
      <family val="2"/>
    </font>
    <font>
      <b/>
      <sz val="12"/>
      <color theme="0"/>
      <name val="Calibri"/>
      <family val="2"/>
    </font>
    <font>
      <sz val="20"/>
      <color theme="1"/>
      <name val="Calibri"/>
      <family val="2"/>
      <scheme val="minor"/>
    </font>
    <font>
      <b/>
      <sz val="12"/>
      <color theme="1"/>
      <name val="Arial"/>
      <family val="2"/>
    </font>
    <font>
      <b/>
      <sz val="24"/>
      <color theme="0"/>
      <name val="Calibri"/>
      <family val="2"/>
      <scheme val="minor"/>
    </font>
    <font>
      <b/>
      <sz val="11"/>
      <color theme="0"/>
      <name val="Calibri"/>
      <family val="2"/>
    </font>
    <font>
      <b/>
      <sz val="14"/>
      <color theme="4" tint="-0.499984740745262"/>
      <name val="Arial"/>
      <family val="2"/>
    </font>
    <font>
      <b/>
      <sz val="11"/>
      <color theme="4" tint="-0.499984740745262"/>
      <name val="Calibri"/>
      <family val="2"/>
    </font>
    <font>
      <b/>
      <sz val="12"/>
      <color theme="4" tint="-0.499984740745262"/>
      <name val="Calibri"/>
      <family val="2"/>
      <scheme val="minor"/>
    </font>
    <font>
      <b/>
      <sz val="12"/>
      <color theme="3"/>
      <name val="Calibri"/>
      <family val="2"/>
      <scheme val="minor"/>
    </font>
    <font>
      <b/>
      <sz val="12"/>
      <color theme="0"/>
      <name val="Arial Narrow"/>
      <family val="2"/>
    </font>
    <font>
      <sz val="12"/>
      <color rgb="FFFF0000"/>
      <name val="Arial Narrow"/>
      <family val="2"/>
    </font>
    <font>
      <sz val="12"/>
      <color theme="1"/>
      <name val="Arial Narrow"/>
      <family val="2"/>
    </font>
    <font>
      <sz val="11"/>
      <color rgb="FFFF0000"/>
      <name val="Arial Narrow"/>
      <family val="2"/>
    </font>
    <font>
      <sz val="11"/>
      <color theme="1"/>
      <name val="Arial Narrow"/>
      <family val="2"/>
    </font>
    <font>
      <b/>
      <sz val="12"/>
      <color rgb="FF002060"/>
      <name val="Arial Narrow"/>
      <family val="2"/>
    </font>
    <font>
      <b/>
      <sz val="12"/>
      <color rgb="FFC00000"/>
      <name val="Arial Narrow"/>
      <family val="2"/>
    </font>
    <font>
      <sz val="12"/>
      <color rgb="FFC00000"/>
      <name val="Arial Narrow"/>
      <family val="2"/>
    </font>
    <font>
      <sz val="14"/>
      <color theme="1"/>
      <name val="Arial Black"/>
      <family val="2"/>
    </font>
    <font>
      <b/>
      <sz val="14"/>
      <color theme="1"/>
      <name val="Arial Narrow"/>
      <family val="2"/>
    </font>
    <font>
      <sz val="14"/>
      <color theme="1"/>
      <name val="Arial Narrow"/>
      <family val="2"/>
    </font>
    <font>
      <sz val="12"/>
      <color theme="0"/>
      <name val="Arial Black"/>
      <family val="2"/>
    </font>
    <font>
      <sz val="12"/>
      <color theme="0"/>
      <name val="Arial Narrow"/>
      <family val="2"/>
    </font>
    <font>
      <b/>
      <sz val="12"/>
      <color theme="1"/>
      <name val="Arial Narrow"/>
      <family val="2"/>
    </font>
    <font>
      <b/>
      <sz val="11"/>
      <color theme="1"/>
      <name val="Arial Black"/>
      <family val="2"/>
    </font>
    <font>
      <sz val="11"/>
      <color theme="1"/>
      <name val="Arial"/>
      <family val="2"/>
    </font>
    <font>
      <b/>
      <sz val="14"/>
      <name val="Arial Narrow"/>
      <family val="2"/>
    </font>
    <font>
      <sz val="12"/>
      <color theme="1"/>
      <name val="Tahoma"/>
      <family val="2"/>
    </font>
    <font>
      <b/>
      <u/>
      <sz val="11"/>
      <name val="Arial"/>
      <family val="2"/>
    </font>
    <font>
      <sz val="11"/>
      <name val="Arial"/>
      <family val="2"/>
    </font>
    <font>
      <b/>
      <sz val="11"/>
      <name val="Arial"/>
      <family val="2"/>
    </font>
    <font>
      <b/>
      <u/>
      <sz val="11"/>
      <color theme="1"/>
      <name val="Arial"/>
      <family val="2"/>
    </font>
  </fonts>
  <fills count="2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3" tint="0.79998168889431442"/>
        <bgColor indexed="64"/>
      </patternFill>
    </fill>
    <fill>
      <patternFill patternType="solid">
        <fgColor theme="3" tint="-0.499984740745262"/>
        <bgColor indexed="64"/>
      </patternFill>
    </fill>
    <fill>
      <patternFill patternType="solid">
        <fgColor rgb="FFCCCCFF"/>
        <bgColor indexed="64"/>
      </patternFill>
    </fill>
    <fill>
      <patternFill patternType="solid">
        <fgColor rgb="FFCCCCFF"/>
        <bgColor indexed="22"/>
      </patternFill>
    </fill>
    <fill>
      <patternFill patternType="solid">
        <fgColor theme="3"/>
        <bgColor indexed="22"/>
      </patternFill>
    </fill>
    <fill>
      <patternFill patternType="solid">
        <fgColor theme="4" tint="0.79998168889431442"/>
        <bgColor indexed="64"/>
      </patternFill>
    </fill>
  </fills>
  <borders count="81">
    <border>
      <left/>
      <right/>
      <top/>
      <bottom/>
      <diagonal/>
    </border>
    <border>
      <left style="thin">
        <color indexed="23"/>
      </left>
      <right style="thin">
        <color indexed="23"/>
      </right>
      <top style="thin">
        <color indexed="23"/>
      </top>
      <bottom style="thin">
        <color indexed="23"/>
      </bottom>
      <diagonal/>
    </border>
    <border>
      <left/>
      <right style="medium">
        <color indexed="64"/>
      </right>
      <top/>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ck">
        <color theme="0"/>
      </bottom>
      <diagonal/>
    </border>
    <border>
      <left style="thick">
        <color theme="0"/>
      </left>
      <right style="thin">
        <color theme="0"/>
      </right>
      <top style="thick">
        <color theme="0"/>
      </top>
      <bottom/>
      <diagonal/>
    </border>
    <border>
      <left style="thin">
        <color theme="0"/>
      </left>
      <right style="thin">
        <color theme="0"/>
      </right>
      <top style="thick">
        <color theme="0"/>
      </top>
      <bottom/>
      <diagonal/>
    </border>
    <border>
      <left style="thin">
        <color theme="0"/>
      </left>
      <right/>
      <top style="thick">
        <color theme="0"/>
      </top>
      <bottom style="thin">
        <color theme="0"/>
      </bottom>
      <diagonal/>
    </border>
    <border>
      <left/>
      <right/>
      <top style="thick">
        <color theme="0"/>
      </top>
      <bottom style="thin">
        <color theme="0"/>
      </bottom>
      <diagonal/>
    </border>
    <border>
      <left/>
      <right style="thin">
        <color theme="0"/>
      </right>
      <top style="thick">
        <color theme="0"/>
      </top>
      <bottom style="thin">
        <color theme="0"/>
      </bottom>
      <diagonal/>
    </border>
    <border>
      <left style="thin">
        <color theme="0"/>
      </left>
      <right style="thick">
        <color theme="0"/>
      </right>
      <top style="thick">
        <color theme="0"/>
      </top>
      <bottom/>
      <diagonal/>
    </border>
    <border>
      <left style="thick">
        <color theme="0"/>
      </left>
      <right style="thin">
        <color theme="0"/>
      </right>
      <top/>
      <bottom/>
      <diagonal/>
    </border>
    <border>
      <left style="thin">
        <color theme="0"/>
      </left>
      <right style="thin">
        <color theme="0"/>
      </right>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indexed="64"/>
      </bottom>
      <diagonal/>
    </border>
    <border>
      <left style="thin">
        <color theme="0"/>
      </left>
      <right style="thick">
        <color theme="0"/>
      </right>
      <top/>
      <bottom/>
      <diagonal/>
    </border>
    <border>
      <left style="thick">
        <color theme="0"/>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ck">
        <color theme="0"/>
      </bottom>
      <diagonal/>
    </border>
    <border>
      <left/>
      <right style="thin">
        <color theme="0"/>
      </right>
      <top/>
      <bottom style="thick">
        <color theme="0"/>
      </bottom>
      <diagonal/>
    </border>
    <border>
      <left style="thin">
        <color theme="0"/>
      </left>
      <right/>
      <top style="thin">
        <color indexed="64"/>
      </top>
      <bottom style="thick">
        <color theme="0"/>
      </bottom>
      <diagonal/>
    </border>
    <border>
      <left/>
      <right style="thin">
        <color indexed="64"/>
      </right>
      <top/>
      <bottom style="medium">
        <color indexed="64"/>
      </bottom>
      <diagonal/>
    </border>
    <border>
      <left style="thin">
        <color auto="1"/>
      </left>
      <right/>
      <top/>
      <bottom style="medium">
        <color auto="1"/>
      </bottom>
      <diagonal/>
    </border>
    <border>
      <left style="thin">
        <color indexed="64"/>
      </left>
      <right style="medium">
        <color indexed="64"/>
      </right>
      <top/>
      <bottom style="medium">
        <color indexed="64"/>
      </bottom>
      <diagonal/>
    </border>
  </borders>
  <cellStyleXfs count="20">
    <xf numFmtId="0" fontId="0" fillId="0" borderId="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5"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 fillId="0" borderId="0" applyFont="0" applyFill="0" applyBorder="0" applyAlignment="0" applyProtection="0"/>
    <xf numFmtId="0" fontId="4" fillId="0" borderId="0"/>
    <xf numFmtId="0" fontId="43" fillId="0" borderId="0"/>
    <xf numFmtId="0" fontId="15" fillId="0" borderId="0"/>
    <xf numFmtId="0" fontId="4" fillId="0" borderId="0"/>
    <xf numFmtId="9" fontId="43"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cellStyleXfs>
  <cellXfs count="819">
    <xf numFmtId="0" fontId="0" fillId="0" borderId="0" xfId="0"/>
    <xf numFmtId="0" fontId="44" fillId="4" borderId="0" xfId="0" applyFont="1" applyFill="1"/>
    <xf numFmtId="0" fontId="3" fillId="4" borderId="0" xfId="0" applyFont="1" applyFill="1"/>
    <xf numFmtId="0" fontId="2" fillId="4" borderId="0" xfId="0" applyFont="1" applyFill="1" applyBorder="1" applyAlignment="1">
      <alignment horizontal="left" vertical="top" wrapText="1"/>
    </xf>
    <xf numFmtId="0" fontId="45" fillId="4" borderId="0" xfId="0" applyFont="1" applyFill="1" applyBorder="1" applyAlignment="1">
      <alignment vertical="top" wrapText="1"/>
    </xf>
    <xf numFmtId="0" fontId="45" fillId="4" borderId="0" xfId="0" applyFont="1" applyFill="1" applyBorder="1" applyAlignment="1">
      <alignment horizontal="justify" vertical="top" wrapText="1"/>
    </xf>
    <xf numFmtId="0" fontId="3" fillId="4" borderId="0" xfId="0" applyFont="1" applyFill="1" applyAlignment="1">
      <alignment horizontal="center"/>
    </xf>
    <xf numFmtId="9" fontId="44" fillId="4" borderId="0" xfId="0" applyNumberFormat="1" applyFont="1" applyFill="1"/>
    <xf numFmtId="0" fontId="44" fillId="4" borderId="2" xfId="0" applyFont="1" applyFill="1" applyBorder="1"/>
    <xf numFmtId="0" fontId="44" fillId="4" borderId="0" xfId="0" applyFont="1" applyFill="1" applyBorder="1"/>
    <xf numFmtId="0" fontId="0" fillId="0" borderId="0" xfId="0" applyAlignment="1">
      <alignment vertical="top" wrapText="1"/>
    </xf>
    <xf numFmtId="0" fontId="2" fillId="4" borderId="3" xfId="0" applyFont="1" applyFill="1" applyBorder="1" applyAlignment="1">
      <alignment horizontal="center" wrapText="1"/>
    </xf>
    <xf numFmtId="0" fontId="1" fillId="4" borderId="3" xfId="0" applyFont="1" applyFill="1" applyBorder="1" applyAlignment="1">
      <alignment horizontal="center" vertical="top" wrapText="1"/>
    </xf>
    <xf numFmtId="164" fontId="2" fillId="4" borderId="0" xfId="0" applyNumberFormat="1" applyFont="1" applyFill="1" applyBorder="1" applyAlignment="1">
      <alignment horizontal="center" wrapText="1"/>
    </xf>
    <xf numFmtId="0" fontId="11" fillId="4" borderId="4" xfId="0" applyFont="1" applyFill="1" applyBorder="1" applyAlignment="1">
      <alignment horizontal="center" vertical="center" wrapText="1"/>
    </xf>
    <xf numFmtId="0" fontId="13" fillId="4" borderId="4" xfId="0" applyFont="1" applyFill="1" applyBorder="1" applyAlignment="1">
      <alignment horizontal="justify" vertical="top"/>
    </xf>
    <xf numFmtId="164" fontId="13" fillId="4" borderId="4" xfId="0" applyNumberFormat="1" applyFont="1" applyFill="1" applyBorder="1" applyAlignment="1">
      <alignment horizontal="justify" vertical="top"/>
    </xf>
    <xf numFmtId="164" fontId="13" fillId="4" borderId="4" xfId="0" applyNumberFormat="1" applyFont="1" applyFill="1" applyBorder="1" applyAlignment="1">
      <alignment horizontal="left" vertical="top" wrapText="1"/>
    </xf>
    <xf numFmtId="173" fontId="13" fillId="4" borderId="4" xfId="0" applyNumberFormat="1" applyFont="1" applyFill="1" applyBorder="1" applyAlignment="1">
      <alignment horizontal="center" vertical="top"/>
    </xf>
    <xf numFmtId="164" fontId="13" fillId="4" borderId="4" xfId="0" applyNumberFormat="1" applyFont="1" applyFill="1" applyBorder="1" applyAlignment="1">
      <alignment horizontal="justify" vertical="top" wrapText="1"/>
    </xf>
    <xf numFmtId="0" fontId="1" fillId="4" borderId="4" xfId="0" applyFont="1" applyFill="1" applyBorder="1" applyAlignment="1">
      <alignment horizontal="justify" vertical="top"/>
    </xf>
    <xf numFmtId="0" fontId="1" fillId="4" borderId="4" xfId="0" applyFont="1" applyFill="1" applyBorder="1" applyAlignment="1">
      <alignment horizontal="center" vertical="top" wrapText="1"/>
    </xf>
    <xf numFmtId="164" fontId="1" fillId="4" borderId="4" xfId="0" applyNumberFormat="1" applyFont="1" applyFill="1" applyBorder="1" applyAlignment="1">
      <alignment horizontal="center" vertical="top" wrapText="1"/>
    </xf>
    <xf numFmtId="164" fontId="1" fillId="4" borderId="4" xfId="0" applyNumberFormat="1" applyFont="1" applyFill="1" applyBorder="1" applyAlignment="1">
      <alignment horizontal="justify" vertical="top"/>
    </xf>
    <xf numFmtId="173" fontId="1" fillId="4" borderId="4" xfId="0" applyNumberFormat="1" applyFont="1" applyFill="1" applyBorder="1" applyAlignment="1">
      <alignment horizontal="center" vertical="top"/>
    </xf>
    <xf numFmtId="0" fontId="46" fillId="0" borderId="4" xfId="0" applyFont="1" applyBorder="1" applyAlignment="1">
      <alignment horizontal="justify" vertical="top" wrapText="1"/>
    </xf>
    <xf numFmtId="0" fontId="46" fillId="0" borderId="5" xfId="0" applyFont="1" applyBorder="1" applyAlignment="1">
      <alignment horizontal="justify" vertical="top"/>
    </xf>
    <xf numFmtId="164" fontId="1" fillId="4" borderId="5" xfId="0" applyNumberFormat="1" applyFont="1" applyFill="1" applyBorder="1" applyAlignment="1">
      <alignment horizontal="center" vertical="top" wrapText="1"/>
    </xf>
    <xf numFmtId="0" fontId="46" fillId="0" borderId="5" xfId="0" applyFont="1" applyBorder="1" applyAlignment="1">
      <alignment horizontal="justify" vertical="top" wrapText="1"/>
    </xf>
    <xf numFmtId="164" fontId="47" fillId="5" borderId="6" xfId="0" applyNumberFormat="1" applyFont="1" applyFill="1" applyBorder="1" applyAlignment="1">
      <alignment horizontal="right" vertical="center"/>
    </xf>
    <xf numFmtId="164" fontId="47" fillId="5" borderId="6" xfId="10" applyNumberFormat="1" applyFont="1" applyFill="1" applyBorder="1" applyAlignment="1">
      <alignment horizontal="center" vertical="center"/>
    </xf>
    <xf numFmtId="165" fontId="47" fillId="4" borderId="0" xfId="10" applyFont="1" applyFill="1" applyAlignment="1">
      <alignment horizontal="center" vertical="center"/>
    </xf>
    <xf numFmtId="0" fontId="10" fillId="4" borderId="4" xfId="0" applyFont="1" applyFill="1" applyBorder="1" applyAlignment="1">
      <alignment horizontal="center" vertical="top" wrapText="1"/>
    </xf>
    <xf numFmtId="0" fontId="48" fillId="4" borderId="0" xfId="0" applyFont="1" applyFill="1" applyAlignment="1"/>
    <xf numFmtId="164" fontId="3" fillId="4" borderId="4" xfId="0" applyNumberFormat="1" applyFont="1" applyFill="1" applyBorder="1" applyAlignment="1">
      <alignment horizontal="justify" vertical="top"/>
    </xf>
    <xf numFmtId="164" fontId="3" fillId="4" borderId="4" xfId="0" applyNumberFormat="1" applyFont="1" applyFill="1" applyBorder="1" applyAlignment="1">
      <alignment horizontal="center" vertical="top" wrapText="1"/>
    </xf>
    <xf numFmtId="164" fontId="49" fillId="0" borderId="4" xfId="0" applyNumberFormat="1" applyFont="1" applyBorder="1" applyAlignment="1">
      <alignment horizontal="justify" vertical="top" wrapText="1"/>
    </xf>
    <xf numFmtId="164" fontId="49" fillId="0" borderId="5" xfId="0" applyNumberFormat="1" applyFont="1" applyBorder="1" applyAlignment="1">
      <alignment horizontal="justify" vertical="top"/>
    </xf>
    <xf numFmtId="164" fontId="12" fillId="4" borderId="6" xfId="0" applyNumberFormat="1" applyFont="1" applyFill="1" applyBorder="1" applyAlignment="1">
      <alignment horizontal="center" wrapText="1"/>
    </xf>
    <xf numFmtId="0" fontId="10" fillId="4" borderId="4" xfId="0" applyFont="1" applyFill="1" applyBorder="1" applyAlignment="1">
      <alignment horizontal="left" vertical="top" wrapText="1"/>
    </xf>
    <xf numFmtId="0" fontId="50" fillId="0" borderId="4" xfId="0" applyFont="1" applyBorder="1" applyAlignment="1">
      <alignment vertical="top" wrapText="1"/>
    </xf>
    <xf numFmtId="0" fontId="22" fillId="0" borderId="1" xfId="15" applyFont="1" applyBorder="1" applyAlignment="1">
      <alignment vertical="top" wrapText="1"/>
    </xf>
    <xf numFmtId="0" fontId="3" fillId="4" borderId="4" xfId="0" applyFont="1" applyFill="1" applyBorder="1" applyAlignment="1">
      <alignment horizontal="justify" vertical="top"/>
    </xf>
    <xf numFmtId="0" fontId="3" fillId="4" borderId="4" xfId="0" applyFont="1" applyFill="1" applyBorder="1" applyAlignment="1">
      <alignment vertical="top" wrapText="1"/>
    </xf>
    <xf numFmtId="172" fontId="3" fillId="4" borderId="4" xfId="0" applyNumberFormat="1" applyFont="1" applyFill="1" applyBorder="1" applyAlignment="1">
      <alignment horizontal="center" vertical="top" wrapText="1"/>
    </xf>
    <xf numFmtId="172" fontId="3" fillId="4" borderId="4" xfId="0" applyNumberFormat="1" applyFont="1" applyFill="1" applyBorder="1" applyAlignment="1">
      <alignment horizontal="center" vertical="top"/>
    </xf>
    <xf numFmtId="0" fontId="3" fillId="4" borderId="4" xfId="0" applyFont="1" applyFill="1" applyBorder="1" applyAlignment="1">
      <alignment horizontal="center" vertical="top" wrapText="1"/>
    </xf>
    <xf numFmtId="9" fontId="3" fillId="4" borderId="4" xfId="0" applyNumberFormat="1" applyFont="1" applyFill="1" applyBorder="1" applyAlignment="1">
      <alignment horizontal="center" vertical="top" wrapText="1"/>
    </xf>
    <xf numFmtId="0" fontId="10" fillId="4" borderId="4" xfId="0" applyFont="1" applyFill="1" applyBorder="1" applyAlignment="1">
      <alignment horizontal="justify" vertical="top"/>
    </xf>
    <xf numFmtId="0" fontId="3" fillId="4" borderId="4" xfId="0" applyNumberFormat="1" applyFont="1" applyFill="1" applyBorder="1" applyAlignment="1">
      <alignment vertical="top" wrapText="1"/>
    </xf>
    <xf numFmtId="0" fontId="3" fillId="4" borderId="4" xfId="0" applyFont="1" applyFill="1" applyBorder="1" applyAlignment="1">
      <alignment horizontal="left" vertical="top" wrapText="1"/>
    </xf>
    <xf numFmtId="0" fontId="3" fillId="4" borderId="4" xfId="0" applyFont="1" applyFill="1" applyBorder="1" applyAlignment="1">
      <alignment vertical="top"/>
    </xf>
    <xf numFmtId="0" fontId="50" fillId="4" borderId="4" xfId="0" applyFont="1" applyFill="1" applyBorder="1" applyAlignment="1">
      <alignment vertical="top" wrapText="1"/>
    </xf>
    <xf numFmtId="0" fontId="10" fillId="4" borderId="4" xfId="0" applyFont="1" applyFill="1" applyBorder="1" applyAlignment="1">
      <alignment vertical="top" wrapText="1"/>
    </xf>
    <xf numFmtId="0" fontId="49" fillId="0" borderId="4" xfId="0" applyFont="1" applyBorder="1" applyAlignment="1">
      <alignment horizontal="justify" vertical="top"/>
    </xf>
    <xf numFmtId="172" fontId="49" fillId="0" borderId="4" xfId="0" applyNumberFormat="1" applyFont="1" applyBorder="1" applyAlignment="1">
      <alignment horizontal="center" vertical="top"/>
    </xf>
    <xf numFmtId="172" fontId="49" fillId="0" borderId="4" xfId="0" applyNumberFormat="1" applyFont="1" applyBorder="1" applyAlignment="1">
      <alignment horizontal="center" vertical="top" wrapText="1"/>
    </xf>
    <xf numFmtId="0" fontId="10" fillId="4" borderId="5" xfId="0" applyFont="1" applyFill="1" applyBorder="1" applyAlignment="1">
      <alignment vertical="top" wrapText="1"/>
    </xf>
    <xf numFmtId="0" fontId="50" fillId="0" borderId="5" xfId="0" applyFont="1" applyBorder="1" applyAlignment="1">
      <alignment vertical="top" wrapText="1"/>
    </xf>
    <xf numFmtId="0" fontId="3" fillId="4" borderId="5" xfId="0" applyFont="1" applyFill="1" applyBorder="1" applyAlignment="1">
      <alignment vertical="top" wrapText="1"/>
    </xf>
    <xf numFmtId="0" fontId="49" fillId="0" borderId="5" xfId="0" applyFont="1" applyBorder="1" applyAlignment="1">
      <alignment vertical="top" wrapText="1"/>
    </xf>
    <xf numFmtId="0" fontId="49" fillId="0" borderId="5" xfId="0" applyFont="1" applyBorder="1" applyAlignment="1">
      <alignment horizontal="justify" vertical="top"/>
    </xf>
    <xf numFmtId="172" fontId="49" fillId="0" borderId="5" xfId="0" applyNumberFormat="1" applyFont="1" applyBorder="1" applyAlignment="1">
      <alignment horizontal="center" vertical="top"/>
    </xf>
    <xf numFmtId="0" fontId="3" fillId="4" borderId="5" xfId="0" applyFont="1" applyFill="1" applyBorder="1" applyAlignment="1">
      <alignment horizontal="center" vertical="top" wrapText="1"/>
    </xf>
    <xf numFmtId="9" fontId="3" fillId="4" borderId="5" xfId="0" applyNumberFormat="1" applyFont="1" applyFill="1" applyBorder="1" applyAlignment="1">
      <alignment horizontal="center" vertical="top" wrapText="1"/>
    </xf>
    <xf numFmtId="0" fontId="3" fillId="4" borderId="4" xfId="0" applyFont="1" applyFill="1" applyBorder="1" applyAlignment="1">
      <alignment horizontal="justify" vertical="top" wrapText="1"/>
    </xf>
    <xf numFmtId="0" fontId="17" fillId="0" borderId="0" xfId="0" applyFont="1" applyAlignment="1">
      <alignment vertical="top" wrapText="1"/>
    </xf>
    <xf numFmtId="0" fontId="17" fillId="0" borderId="0" xfId="0" applyFont="1" applyAlignment="1">
      <alignment vertical="center" wrapText="1"/>
    </xf>
    <xf numFmtId="0" fontId="22" fillId="6" borderId="7" xfId="15" applyFont="1" applyFill="1" applyBorder="1" applyAlignment="1">
      <alignment vertical="top" wrapText="1"/>
    </xf>
    <xf numFmtId="164" fontId="47" fillId="5" borderId="6" xfId="0" applyNumberFormat="1" applyFont="1" applyFill="1" applyBorder="1" applyAlignment="1">
      <alignment horizontal="left" vertical="center"/>
    </xf>
    <xf numFmtId="0" fontId="47" fillId="4" borderId="0" xfId="0" applyFont="1" applyFill="1" applyAlignment="1">
      <alignment vertical="center"/>
    </xf>
    <xf numFmtId="0" fontId="22" fillId="0" borderId="7" xfId="15" applyFont="1" applyBorder="1" applyAlignment="1">
      <alignment horizontal="center" vertical="center" wrapText="1"/>
    </xf>
    <xf numFmtId="0" fontId="25" fillId="0" borderId="7" xfId="15" applyFont="1" applyBorder="1" applyAlignment="1">
      <alignment horizontal="center" vertical="center" wrapText="1"/>
    </xf>
    <xf numFmtId="0" fontId="50" fillId="4" borderId="7" xfId="0" applyFont="1" applyFill="1" applyBorder="1" applyAlignment="1">
      <alignment horizontal="center" vertical="center" wrapText="1"/>
    </xf>
    <xf numFmtId="0" fontId="50" fillId="0" borderId="7" xfId="0" applyFont="1" applyBorder="1" applyAlignment="1">
      <alignment vertical="center" wrapText="1"/>
    </xf>
    <xf numFmtId="0" fontId="22" fillId="6" borderId="7" xfId="15" applyFont="1" applyFill="1" applyBorder="1" applyAlignment="1">
      <alignment horizontal="right" wrapText="1"/>
    </xf>
    <xf numFmtId="0" fontId="51" fillId="4" borderId="0" xfId="0" applyFont="1" applyFill="1" applyAlignment="1">
      <alignment horizontal="center" vertical="center"/>
    </xf>
    <xf numFmtId="0" fontId="0" fillId="0" borderId="0" xfId="0" applyAlignment="1">
      <alignment horizontal="center" vertical="center"/>
    </xf>
    <xf numFmtId="0" fontId="47" fillId="4" borderId="0" xfId="0" applyFont="1" applyFill="1" applyBorder="1" applyAlignment="1">
      <alignment horizontal="center" vertical="center"/>
    </xf>
    <xf numFmtId="0" fontId="47" fillId="4" borderId="0" xfId="0" applyFont="1" applyFill="1" applyAlignment="1">
      <alignment horizontal="center" vertical="center"/>
    </xf>
    <xf numFmtId="0" fontId="22" fillId="6" borderId="7" xfId="15" applyFont="1" applyFill="1" applyBorder="1" applyAlignment="1">
      <alignment horizontal="right" vertical="top" wrapText="1"/>
    </xf>
    <xf numFmtId="0" fontId="52" fillId="0" borderId="0" xfId="0" applyFont="1" applyAlignment="1">
      <alignment horizontal="center" vertical="center"/>
    </xf>
    <xf numFmtId="0" fontId="52" fillId="0" borderId="0" xfId="0" applyFont="1" applyAlignment="1">
      <alignment vertical="center"/>
    </xf>
    <xf numFmtId="175" fontId="52" fillId="0" borderId="0" xfId="8" applyNumberFormat="1" applyFont="1" applyAlignment="1">
      <alignment vertical="center"/>
    </xf>
    <xf numFmtId="0" fontId="53" fillId="0" borderId="0" xfId="0" applyFont="1" applyAlignment="1">
      <alignment vertical="center"/>
    </xf>
    <xf numFmtId="175" fontId="54" fillId="0" borderId="0" xfId="8" applyNumberFormat="1" applyFont="1" applyAlignment="1">
      <alignment vertical="center"/>
    </xf>
    <xf numFmtId="0" fontId="0" fillId="0" borderId="0" xfId="0" applyAlignment="1">
      <alignment vertical="center"/>
    </xf>
    <xf numFmtId="0" fontId="55" fillId="7" borderId="0" xfId="0" applyFont="1" applyFill="1" applyAlignment="1">
      <alignment vertical="center" wrapText="1"/>
    </xf>
    <xf numFmtId="0" fontId="56" fillId="0" borderId="0" xfId="0" applyFont="1" applyAlignment="1">
      <alignment horizontal="left" vertical="center"/>
    </xf>
    <xf numFmtId="0" fontId="56" fillId="0" borderId="0" xfId="0" applyFont="1" applyAlignment="1">
      <alignment horizontal="center" vertical="center"/>
    </xf>
    <xf numFmtId="0" fontId="56" fillId="0" borderId="0" xfId="0" applyFont="1" applyAlignment="1">
      <alignment vertical="center"/>
    </xf>
    <xf numFmtId="0" fontId="0" fillId="0" borderId="0" xfId="0" applyAlignment="1">
      <alignment horizontal="left" vertical="center"/>
    </xf>
    <xf numFmtId="0" fontId="52" fillId="0" borderId="0" xfId="0" applyFont="1" applyAlignment="1">
      <alignment vertical="center"/>
    </xf>
    <xf numFmtId="0" fontId="51" fillId="4" borderId="0" xfId="0" applyFont="1" applyFill="1" applyAlignment="1">
      <alignment vertical="center"/>
    </xf>
    <xf numFmtId="0" fontId="47" fillId="4" borderId="0" xfId="0" applyFont="1" applyFill="1" applyAlignment="1">
      <alignment horizontal="left" vertical="center"/>
    </xf>
    <xf numFmtId="0" fontId="51" fillId="4" borderId="8" xfId="0" applyFont="1" applyFill="1" applyBorder="1" applyAlignment="1">
      <alignment vertical="center"/>
    </xf>
    <xf numFmtId="164" fontId="51" fillId="4" borderId="9" xfId="0" applyNumberFormat="1" applyFont="1" applyFill="1" applyBorder="1" applyAlignment="1">
      <alignment vertical="center"/>
    </xf>
    <xf numFmtId="164" fontId="51" fillId="4" borderId="8" xfId="0" applyNumberFormat="1" applyFont="1" applyFill="1" applyBorder="1" applyAlignment="1">
      <alignment vertical="center"/>
    </xf>
    <xf numFmtId="0" fontId="51" fillId="4" borderId="10" xfId="0" applyFont="1" applyFill="1" applyBorder="1" applyAlignment="1">
      <alignment horizontal="center" vertical="center"/>
    </xf>
    <xf numFmtId="0" fontId="51" fillId="4" borderId="4" xfId="0" applyFont="1" applyFill="1" applyBorder="1" applyAlignment="1">
      <alignment vertical="center"/>
    </xf>
    <xf numFmtId="164" fontId="51" fillId="4" borderId="11" xfId="0" applyNumberFormat="1" applyFont="1" applyFill="1" applyBorder="1" applyAlignment="1">
      <alignment vertical="center"/>
    </xf>
    <xf numFmtId="0" fontId="51" fillId="4" borderId="12" xfId="0" applyFont="1" applyFill="1" applyBorder="1" applyAlignment="1">
      <alignment horizontal="center" vertical="center"/>
    </xf>
    <xf numFmtId="0" fontId="51" fillId="4" borderId="5" xfId="0" applyFont="1" applyFill="1" applyBorder="1" applyAlignment="1">
      <alignment vertical="center"/>
    </xf>
    <xf numFmtId="164" fontId="51" fillId="8" borderId="13" xfId="0" applyNumberFormat="1" applyFont="1" applyFill="1" applyBorder="1" applyAlignment="1">
      <alignment vertical="center"/>
    </xf>
    <xf numFmtId="164" fontId="51" fillId="4" borderId="13" xfId="0" applyNumberFormat="1" applyFont="1" applyFill="1" applyBorder="1" applyAlignment="1">
      <alignment vertical="center"/>
    </xf>
    <xf numFmtId="164" fontId="51" fillId="4" borderId="5" xfId="0" applyNumberFormat="1" applyFont="1" applyFill="1" applyBorder="1" applyAlignment="1">
      <alignment vertical="center"/>
    </xf>
    <xf numFmtId="0" fontId="51" fillId="4" borderId="5" xfId="0" applyFont="1" applyFill="1" applyBorder="1" applyAlignment="1">
      <alignment horizontal="center" vertical="center"/>
    </xf>
    <xf numFmtId="0" fontId="47" fillId="4" borderId="0" xfId="0" applyFont="1" applyFill="1" applyBorder="1" applyAlignment="1">
      <alignment vertical="center"/>
    </xf>
    <xf numFmtId="174" fontId="47" fillId="5" borderId="14" xfId="0" applyNumberFormat="1" applyFont="1" applyFill="1" applyBorder="1" applyAlignment="1">
      <alignment vertical="center"/>
    </xf>
    <xf numFmtId="0" fontId="51" fillId="4" borderId="15" xfId="0" applyFont="1" applyFill="1" applyBorder="1" applyAlignment="1">
      <alignment vertical="center"/>
    </xf>
    <xf numFmtId="0" fontId="51" fillId="4" borderId="16" xfId="0" applyFont="1" applyFill="1" applyBorder="1" applyAlignment="1">
      <alignment horizontal="center" vertical="center"/>
    </xf>
    <xf numFmtId="0" fontId="0" fillId="0" borderId="0" xfId="0" applyFill="1" applyAlignment="1">
      <alignment vertical="center"/>
    </xf>
    <xf numFmtId="0" fontId="51" fillId="0" borderId="0" xfId="0" applyFont="1" applyAlignment="1">
      <alignment vertical="center"/>
    </xf>
    <xf numFmtId="0" fontId="51" fillId="9" borderId="14" xfId="0" applyFont="1" applyFill="1" applyBorder="1" applyAlignment="1">
      <alignment horizontal="center" vertical="center"/>
    </xf>
    <xf numFmtId="164" fontId="51" fillId="8" borderId="9" xfId="0" applyNumberFormat="1" applyFont="1" applyFill="1" applyBorder="1" applyAlignment="1">
      <alignment vertical="center"/>
    </xf>
    <xf numFmtId="0" fontId="51" fillId="4" borderId="17" xfId="0" applyFont="1" applyFill="1" applyBorder="1" applyAlignment="1">
      <alignment horizontal="center" vertical="center"/>
    </xf>
    <xf numFmtId="164" fontId="51" fillId="8" borderId="11" xfId="0" applyNumberFormat="1" applyFont="1" applyFill="1" applyBorder="1" applyAlignment="1">
      <alignment vertical="center"/>
    </xf>
    <xf numFmtId="164" fontId="51" fillId="4" borderId="18" xfId="0" applyNumberFormat="1" applyFont="1" applyFill="1" applyBorder="1" applyAlignment="1">
      <alignment vertical="center"/>
    </xf>
    <xf numFmtId="164" fontId="51" fillId="4" borderId="19" xfId="0" applyNumberFormat="1" applyFont="1" applyFill="1" applyBorder="1" applyAlignment="1">
      <alignment vertical="center"/>
    </xf>
    <xf numFmtId="0" fontId="47" fillId="4" borderId="0" xfId="0" applyFont="1" applyFill="1" applyAlignment="1">
      <alignment horizontal="left" vertical="center"/>
    </xf>
    <xf numFmtId="0" fontId="0" fillId="5" borderId="0" xfId="0" applyFill="1" applyAlignment="1">
      <alignment vertical="center"/>
    </xf>
    <xf numFmtId="164" fontId="51" fillId="8" borderId="20" xfId="0" applyNumberFormat="1" applyFont="1" applyFill="1" applyBorder="1" applyAlignment="1">
      <alignment vertical="center"/>
    </xf>
    <xf numFmtId="0" fontId="51" fillId="4" borderId="21" xfId="0" applyFont="1" applyFill="1" applyBorder="1" applyAlignment="1">
      <alignment horizontal="center" vertical="center"/>
    </xf>
    <xf numFmtId="0" fontId="0" fillId="0" borderId="7" xfId="0" applyBorder="1" applyAlignment="1">
      <alignment vertical="center"/>
    </xf>
    <xf numFmtId="0" fontId="57" fillId="10" borderId="6" xfId="0" applyFont="1" applyFill="1" applyBorder="1" applyAlignment="1">
      <alignment horizontal="center" vertical="center"/>
    </xf>
    <xf numFmtId="164" fontId="57" fillId="10" borderId="6" xfId="0" applyNumberFormat="1" applyFont="1" applyFill="1" applyBorder="1" applyAlignment="1">
      <alignment horizontal="center" vertical="center"/>
    </xf>
    <xf numFmtId="0" fontId="57" fillId="10" borderId="14" xfId="0" applyFont="1" applyFill="1" applyBorder="1" applyAlignment="1">
      <alignment horizontal="center" vertical="center"/>
    </xf>
    <xf numFmtId="0" fontId="57" fillId="10" borderId="6" xfId="0" applyFont="1" applyFill="1" applyBorder="1" applyAlignment="1">
      <alignment horizontal="center" vertical="center" wrapText="1"/>
    </xf>
    <xf numFmtId="164" fontId="51" fillId="4" borderId="10" xfId="0" applyNumberFormat="1" applyFont="1" applyFill="1" applyBorder="1" applyAlignment="1">
      <alignment vertical="center"/>
    </xf>
    <xf numFmtId="164" fontId="51" fillId="4" borderId="16" xfId="0" applyNumberFormat="1" applyFont="1" applyFill="1" applyBorder="1" applyAlignment="1">
      <alignment vertical="center"/>
    </xf>
    <xf numFmtId="164" fontId="51" fillId="4" borderId="21" xfId="0" applyNumberFormat="1" applyFont="1" applyFill="1" applyBorder="1" applyAlignment="1">
      <alignment vertical="center"/>
    </xf>
    <xf numFmtId="164" fontId="57" fillId="10" borderId="14" xfId="0" applyNumberFormat="1" applyFont="1" applyFill="1" applyBorder="1" applyAlignment="1">
      <alignment horizontal="center" vertical="center" wrapText="1"/>
    </xf>
    <xf numFmtId="0" fontId="57" fillId="10" borderId="22" xfId="0" applyFont="1" applyFill="1" applyBorder="1" applyAlignment="1">
      <alignment horizontal="center" vertical="center" wrapText="1"/>
    </xf>
    <xf numFmtId="164" fontId="57" fillId="10" borderId="6" xfId="0" applyNumberFormat="1" applyFont="1" applyFill="1" applyBorder="1" applyAlignment="1">
      <alignment horizontal="center" vertical="center" wrapText="1"/>
    </xf>
    <xf numFmtId="0" fontId="57" fillId="10" borderId="14" xfId="0" applyFont="1" applyFill="1" applyBorder="1" applyAlignment="1">
      <alignment horizontal="center" vertical="center" wrapText="1"/>
    </xf>
    <xf numFmtId="0" fontId="57" fillId="10" borderId="23" xfId="0" applyFont="1" applyFill="1" applyBorder="1" applyAlignment="1">
      <alignment horizontal="center" vertical="center" wrapText="1"/>
    </xf>
    <xf numFmtId="0" fontId="47" fillId="9" borderId="22" xfId="0" applyFont="1" applyFill="1" applyBorder="1" applyAlignment="1">
      <alignment vertical="center"/>
    </xf>
    <xf numFmtId="0" fontId="51" fillId="8" borderId="8" xfId="0" applyFont="1" applyFill="1" applyBorder="1" applyAlignment="1">
      <alignment vertical="center"/>
    </xf>
    <xf numFmtId="0" fontId="51" fillId="8" borderId="10" xfId="0" applyFont="1" applyFill="1" applyBorder="1" applyAlignment="1">
      <alignment horizontal="center" vertical="center"/>
    </xf>
    <xf numFmtId="0" fontId="51" fillId="8" borderId="4" xfId="0" applyFont="1" applyFill="1" applyBorder="1" applyAlignment="1">
      <alignment vertical="center"/>
    </xf>
    <xf numFmtId="0" fontId="51" fillId="8" borderId="12" xfId="0" applyFont="1" applyFill="1" applyBorder="1" applyAlignment="1">
      <alignment horizontal="center" vertical="center"/>
    </xf>
    <xf numFmtId="0" fontId="51" fillId="8" borderId="15" xfId="0" applyFont="1" applyFill="1" applyBorder="1" applyAlignment="1">
      <alignment vertical="center"/>
    </xf>
    <xf numFmtId="0" fontId="51" fillId="8" borderId="16" xfId="0" applyFont="1" applyFill="1" applyBorder="1" applyAlignment="1">
      <alignment horizontal="center" vertical="center"/>
    </xf>
    <xf numFmtId="0" fontId="51" fillId="8" borderId="5" xfId="0" applyFont="1" applyFill="1" applyBorder="1" applyAlignment="1">
      <alignment vertical="center"/>
    </xf>
    <xf numFmtId="0" fontId="51" fillId="8" borderId="5" xfId="0" applyFont="1" applyFill="1" applyBorder="1" applyAlignment="1">
      <alignment horizontal="center" vertical="center"/>
    </xf>
    <xf numFmtId="0" fontId="57" fillId="10" borderId="7" xfId="0" applyFont="1" applyFill="1" applyBorder="1" applyAlignment="1">
      <alignment horizontal="center" vertical="center" wrapText="1"/>
    </xf>
    <xf numFmtId="164" fontId="57" fillId="10" borderId="7" xfId="0" applyNumberFormat="1" applyFont="1" applyFill="1" applyBorder="1" applyAlignment="1">
      <alignment horizontal="center" vertical="center" wrapText="1"/>
    </xf>
    <xf numFmtId="0" fontId="51" fillId="8" borderId="24" xfId="0" applyNumberFormat="1" applyFont="1" applyFill="1" applyBorder="1" applyAlignment="1">
      <alignment horizontal="center" vertical="center"/>
    </xf>
    <xf numFmtId="0" fontId="51" fillId="8" borderId="12" xfId="0" applyNumberFormat="1" applyFont="1" applyFill="1" applyBorder="1" applyAlignment="1">
      <alignment horizontal="center" vertical="center"/>
    </xf>
    <xf numFmtId="0" fontId="0" fillId="0" borderId="0" xfId="0" applyBorder="1" applyAlignment="1">
      <alignment vertical="center"/>
    </xf>
    <xf numFmtId="164" fontId="51" fillId="4" borderId="12" xfId="0" applyNumberFormat="1" applyFont="1" applyFill="1" applyBorder="1" applyAlignment="1">
      <alignment vertical="center"/>
    </xf>
    <xf numFmtId="0" fontId="0" fillId="0" borderId="0" xfId="0" applyFill="1" applyBorder="1" applyAlignment="1">
      <alignment vertical="center"/>
    </xf>
    <xf numFmtId="166" fontId="0" fillId="0" borderId="0" xfId="0" applyNumberFormat="1" applyAlignment="1">
      <alignment vertical="center"/>
    </xf>
    <xf numFmtId="0" fontId="47" fillId="5" borderId="22" xfId="0" applyFont="1" applyFill="1" applyBorder="1" applyAlignment="1">
      <alignment horizontal="right" vertical="center"/>
    </xf>
    <xf numFmtId="0" fontId="51" fillId="8" borderId="25" xfId="0" applyNumberFormat="1" applyFont="1" applyFill="1" applyBorder="1" applyAlignment="1">
      <alignment horizontal="center" vertical="center"/>
    </xf>
    <xf numFmtId="0" fontId="51" fillId="8" borderId="13" xfId="0" applyNumberFormat="1" applyFont="1" applyFill="1" applyBorder="1" applyAlignment="1">
      <alignment horizontal="center" vertical="center"/>
    </xf>
    <xf numFmtId="0" fontId="0" fillId="5" borderId="0" xfId="0" applyFill="1" applyAlignment="1">
      <alignment horizontal="center" vertical="center"/>
    </xf>
    <xf numFmtId="164" fontId="51" fillId="4" borderId="10" xfId="0" applyNumberFormat="1" applyFont="1" applyFill="1" applyBorder="1" applyAlignment="1">
      <alignment horizontal="center" vertical="center"/>
    </xf>
    <xf numFmtId="164" fontId="51" fillId="4" borderId="5" xfId="0" applyNumberFormat="1" applyFont="1" applyFill="1" applyBorder="1" applyAlignment="1">
      <alignment horizontal="center" vertical="center"/>
    </xf>
    <xf numFmtId="164" fontId="51" fillId="4" borderId="4" xfId="0" applyNumberFormat="1" applyFont="1" applyFill="1" applyBorder="1" applyAlignment="1">
      <alignment horizontal="center" vertical="center"/>
    </xf>
    <xf numFmtId="164" fontId="51" fillId="4" borderId="8" xfId="0" applyNumberFormat="1" applyFont="1" applyFill="1" applyBorder="1" applyAlignment="1">
      <alignment horizontal="center" vertical="center"/>
    </xf>
    <xf numFmtId="164" fontId="51" fillId="4" borderId="7" xfId="0" applyNumberFormat="1" applyFont="1" applyFill="1" applyBorder="1" applyAlignment="1">
      <alignment horizontal="center" vertical="center"/>
    </xf>
    <xf numFmtId="164" fontId="47" fillId="9" borderId="26" xfId="0" applyNumberFormat="1" applyFont="1" applyFill="1" applyBorder="1" applyAlignment="1">
      <alignment horizontal="center" vertical="center"/>
    </xf>
    <xf numFmtId="175" fontId="52" fillId="0" borderId="0" xfId="8" applyNumberFormat="1" applyFont="1" applyAlignment="1">
      <alignment horizontal="center" vertical="center"/>
    </xf>
    <xf numFmtId="175" fontId="54" fillId="0" borderId="0" xfId="8" applyNumberFormat="1" applyFont="1" applyAlignment="1">
      <alignment horizontal="center" vertical="center"/>
    </xf>
    <xf numFmtId="164" fontId="51" fillId="4" borderId="15" xfId="0" applyNumberFormat="1" applyFont="1" applyFill="1" applyBorder="1" applyAlignment="1">
      <alignment horizontal="center" vertical="center"/>
    </xf>
    <xf numFmtId="0" fontId="57" fillId="10" borderId="27" xfId="0" applyFont="1" applyFill="1" applyBorder="1" applyAlignment="1">
      <alignment horizontal="center" vertical="center" wrapText="1"/>
    </xf>
    <xf numFmtId="0" fontId="51" fillId="4" borderId="11" xfId="0" applyFont="1" applyFill="1" applyBorder="1" applyAlignment="1">
      <alignment vertical="center"/>
    </xf>
    <xf numFmtId="0" fontId="51" fillId="4" borderId="18" xfId="0" applyFont="1" applyFill="1" applyBorder="1" applyAlignment="1">
      <alignment vertical="center"/>
    </xf>
    <xf numFmtId="0" fontId="51" fillId="4" borderId="13" xfId="0" applyFont="1" applyFill="1" applyBorder="1" applyAlignment="1">
      <alignment vertical="center"/>
    </xf>
    <xf numFmtId="0" fontId="51" fillId="0" borderId="0" xfId="0" applyFont="1" applyAlignment="1">
      <alignment horizontal="center" vertical="center"/>
    </xf>
    <xf numFmtId="166" fontId="43" fillId="0" borderId="0" xfId="8" applyFont="1" applyAlignment="1">
      <alignment horizontal="center" vertical="center"/>
    </xf>
    <xf numFmtId="9" fontId="0" fillId="0" borderId="0" xfId="0" applyNumberFormat="1" applyAlignment="1">
      <alignment vertical="center"/>
    </xf>
    <xf numFmtId="0" fontId="47" fillId="4" borderId="0" xfId="0" applyFont="1" applyFill="1" applyAlignment="1">
      <alignment horizontal="left" vertical="center"/>
    </xf>
    <xf numFmtId="0" fontId="58" fillId="10" borderId="7" xfId="0" applyFont="1" applyFill="1" applyBorder="1" applyAlignment="1">
      <alignment horizontal="center" vertical="center"/>
    </xf>
    <xf numFmtId="0" fontId="57" fillId="11" borderId="7" xfId="0" applyFont="1" applyFill="1" applyBorder="1" applyAlignment="1">
      <alignment horizontal="left" vertical="center"/>
    </xf>
    <xf numFmtId="175" fontId="57" fillId="11" borderId="7" xfId="8" applyNumberFormat="1" applyFont="1" applyFill="1" applyBorder="1" applyAlignment="1">
      <alignment horizontal="center" vertical="center"/>
    </xf>
    <xf numFmtId="0" fontId="0" fillId="0" borderId="7" xfId="0" applyBorder="1" applyAlignment="1">
      <alignment horizontal="center" vertical="center"/>
    </xf>
    <xf numFmtId="0" fontId="0" fillId="0" borderId="7" xfId="0" applyFont="1" applyBorder="1" applyAlignment="1">
      <alignment horizontal="left" vertical="center"/>
    </xf>
    <xf numFmtId="175" fontId="43" fillId="0" borderId="7" xfId="8" applyNumberFormat="1" applyFont="1" applyBorder="1" applyAlignment="1">
      <alignment horizontal="center" vertical="center"/>
    </xf>
    <xf numFmtId="0" fontId="59" fillId="10" borderId="7" xfId="0" applyFont="1" applyFill="1" applyBorder="1" applyAlignment="1">
      <alignment horizontal="center" vertical="center"/>
    </xf>
    <xf numFmtId="0" fontId="59" fillId="10" borderId="7" xfId="0" applyFont="1" applyFill="1" applyBorder="1" applyAlignment="1">
      <alignment vertical="center"/>
    </xf>
    <xf numFmtId="175" fontId="59" fillId="10" borderId="7" xfId="8" applyNumberFormat="1" applyFont="1" applyFill="1" applyBorder="1" applyAlignment="1">
      <alignment horizontal="center" vertical="center"/>
    </xf>
    <xf numFmtId="0" fontId="58" fillId="10" borderId="28" xfId="0" applyFont="1" applyFill="1" applyBorder="1" applyAlignment="1">
      <alignment horizontal="center" vertical="center"/>
    </xf>
    <xf numFmtId="0" fontId="57" fillId="11" borderId="28" xfId="0" applyFont="1" applyFill="1" applyBorder="1" applyAlignment="1">
      <alignment horizontal="left" vertical="center"/>
    </xf>
    <xf numFmtId="175" fontId="57" fillId="11" borderId="28" xfId="8" applyNumberFormat="1" applyFont="1" applyFill="1" applyBorder="1" applyAlignment="1">
      <alignment horizontal="center" vertical="center"/>
    </xf>
    <xf numFmtId="0" fontId="60" fillId="5" borderId="7" xfId="0" applyFont="1" applyFill="1" applyBorder="1" applyAlignment="1">
      <alignment horizontal="center" vertical="center"/>
    </xf>
    <xf numFmtId="0" fontId="61" fillId="5" borderId="7" xfId="0" applyFont="1" applyFill="1" applyBorder="1" applyAlignment="1">
      <alignment horizontal="left" vertical="center"/>
    </xf>
    <xf numFmtId="175" fontId="61" fillId="5" borderId="7" xfId="8" applyNumberFormat="1" applyFont="1" applyFill="1" applyBorder="1" applyAlignment="1">
      <alignment horizontal="center" vertical="center"/>
    </xf>
    <xf numFmtId="0" fontId="59" fillId="12" borderId="29" xfId="0" applyFont="1" applyFill="1" applyBorder="1" applyAlignment="1">
      <alignment horizontal="center" vertical="center"/>
    </xf>
    <xf numFmtId="166" fontId="59" fillId="12" borderId="30" xfId="8" applyFont="1" applyFill="1" applyBorder="1" applyAlignment="1">
      <alignment horizontal="center" vertical="center"/>
    </xf>
    <xf numFmtId="0" fontId="55" fillId="7" borderId="0" xfId="0" applyFont="1" applyFill="1" applyAlignment="1">
      <alignment horizontal="center" vertical="center" wrapText="1"/>
    </xf>
    <xf numFmtId="165" fontId="0" fillId="0" borderId="0" xfId="0" applyNumberFormat="1" applyAlignment="1">
      <alignment vertical="center"/>
    </xf>
    <xf numFmtId="0" fontId="56" fillId="0" borderId="0" xfId="0" applyFont="1" applyAlignment="1">
      <alignment horizontal="left" vertical="center" indent="11"/>
    </xf>
    <xf numFmtId="174" fontId="62" fillId="5" borderId="14" xfId="0" applyNumberFormat="1" applyFont="1" applyFill="1" applyBorder="1" applyAlignment="1">
      <alignment vertical="center"/>
    </xf>
    <xf numFmtId="0" fontId="51" fillId="8" borderId="4" xfId="0" applyNumberFormat="1" applyFont="1" applyFill="1" applyBorder="1" applyAlignment="1">
      <alignment horizontal="center" vertical="center"/>
    </xf>
    <xf numFmtId="175" fontId="52" fillId="0" borderId="0" xfId="8" applyNumberFormat="1" applyFont="1" applyAlignment="1">
      <alignment vertical="center"/>
    </xf>
    <xf numFmtId="0" fontId="63" fillId="10" borderId="0" xfId="0" applyFont="1" applyFill="1" applyAlignment="1">
      <alignment horizontal="left" vertical="center"/>
    </xf>
    <xf numFmtId="9" fontId="22" fillId="0" borderId="7" xfId="15" applyNumberFormat="1" applyFont="1" applyBorder="1" applyAlignment="1">
      <alignment horizontal="center" vertical="center" wrapText="1"/>
    </xf>
    <xf numFmtId="4" fontId="22" fillId="0" borderId="7" xfId="15" applyNumberFormat="1" applyFont="1" applyBorder="1" applyAlignment="1">
      <alignment horizontal="center" vertical="center" wrapText="1"/>
    </xf>
    <xf numFmtId="0" fontId="22" fillId="4" borderId="7" xfId="15" applyFont="1" applyFill="1" applyBorder="1" applyAlignment="1">
      <alignment horizontal="center" vertical="center" wrapText="1"/>
    </xf>
    <xf numFmtId="0" fontId="22" fillId="6" borderId="7" xfId="15" applyFont="1" applyFill="1" applyBorder="1" applyAlignment="1">
      <alignment vertical="center" wrapText="1"/>
    </xf>
    <xf numFmtId="0" fontId="16" fillId="2" borderId="0" xfId="15" applyFont="1" applyFill="1" applyBorder="1" applyAlignment="1">
      <alignment vertical="center" wrapText="1"/>
    </xf>
    <xf numFmtId="0" fontId="16" fillId="2" borderId="0" xfId="15" applyFont="1" applyFill="1" applyBorder="1" applyAlignment="1">
      <alignment vertical="center"/>
    </xf>
    <xf numFmtId="0" fontId="20" fillId="6" borderId="7" xfId="15" applyFont="1" applyFill="1" applyBorder="1" applyAlignment="1">
      <alignment vertical="center" wrapText="1"/>
    </xf>
    <xf numFmtId="0" fontId="64" fillId="0" borderId="0" xfId="0" applyNumberFormat="1" applyFont="1" applyFill="1" applyAlignment="1">
      <alignment horizontal="left" vertical="center"/>
    </xf>
    <xf numFmtId="166" fontId="59" fillId="12" borderId="30" xfId="8" applyFont="1" applyFill="1" applyBorder="1" applyAlignment="1">
      <alignment horizontal="center" vertical="center" wrapText="1"/>
    </xf>
    <xf numFmtId="0" fontId="56" fillId="5" borderId="0" xfId="0" applyFont="1" applyFill="1" applyAlignment="1">
      <alignment horizontal="center" vertical="center"/>
    </xf>
    <xf numFmtId="175" fontId="56" fillId="5" borderId="0" xfId="8" applyNumberFormat="1" applyFont="1" applyFill="1" applyAlignment="1">
      <alignment horizontal="center" vertical="center"/>
    </xf>
    <xf numFmtId="175" fontId="43" fillId="5" borderId="0" xfId="8" applyNumberFormat="1" applyFont="1" applyFill="1" applyAlignment="1">
      <alignment vertical="center"/>
    </xf>
    <xf numFmtId="0" fontId="57" fillId="13" borderId="5" xfId="0" applyFont="1" applyFill="1" applyBorder="1" applyAlignment="1">
      <alignment vertical="center"/>
    </xf>
    <xf numFmtId="0" fontId="57" fillId="13" borderId="31" xfId="0" applyFont="1" applyFill="1" applyBorder="1" applyAlignment="1">
      <alignment horizontal="center" vertical="center"/>
    </xf>
    <xf numFmtId="0" fontId="58" fillId="13" borderId="10" xfId="0" applyFont="1" applyFill="1" applyBorder="1" applyAlignment="1">
      <alignment horizontal="center" vertical="center"/>
    </xf>
    <xf numFmtId="164" fontId="51" fillId="0" borderId="9" xfId="0" applyNumberFormat="1" applyFont="1" applyFill="1" applyBorder="1" applyAlignment="1">
      <alignment vertical="center"/>
    </xf>
    <xf numFmtId="0" fontId="57" fillId="13" borderId="8" xfId="0" applyFont="1" applyFill="1" applyBorder="1" applyAlignment="1">
      <alignment vertical="center"/>
    </xf>
    <xf numFmtId="0" fontId="57" fillId="13" borderId="25" xfId="0" applyNumberFormat="1" applyFont="1" applyFill="1" applyBorder="1" applyAlignment="1">
      <alignment horizontal="center" vertical="center"/>
    </xf>
    <xf numFmtId="0" fontId="51" fillId="8" borderId="5" xfId="0" applyNumberFormat="1" applyFont="1" applyFill="1" applyBorder="1" applyAlignment="1">
      <alignment horizontal="center" vertical="center"/>
    </xf>
    <xf numFmtId="0" fontId="57" fillId="14" borderId="6" xfId="0" applyFont="1" applyFill="1" applyBorder="1" applyAlignment="1">
      <alignment horizontal="center" vertical="center" wrapText="1"/>
    </xf>
    <xf numFmtId="0" fontId="57" fillId="14" borderId="14" xfId="0" applyFont="1" applyFill="1" applyBorder="1" applyAlignment="1">
      <alignment horizontal="center" vertical="center" wrapText="1"/>
    </xf>
    <xf numFmtId="164" fontId="57" fillId="14" borderId="6" xfId="0" applyNumberFormat="1" applyFont="1" applyFill="1" applyBorder="1" applyAlignment="1">
      <alignment horizontal="center" vertical="center" wrapText="1"/>
    </xf>
    <xf numFmtId="0" fontId="58" fillId="10" borderId="0" xfId="0" applyFont="1" applyFill="1" applyAlignment="1">
      <alignment vertical="center"/>
    </xf>
    <xf numFmtId="0" fontId="65" fillId="10" borderId="0" xfId="0" applyFont="1" applyFill="1" applyAlignment="1">
      <alignment horizontal="left" vertical="center" indent="5"/>
    </xf>
    <xf numFmtId="9" fontId="57" fillId="14" borderId="6" xfId="17" applyFont="1" applyFill="1" applyBorder="1" applyAlignment="1">
      <alignment horizontal="center" vertical="center" wrapText="1"/>
    </xf>
    <xf numFmtId="0" fontId="65" fillId="10" borderId="0" xfId="0" applyFont="1" applyFill="1" applyAlignment="1">
      <alignment horizontal="center" vertical="center" wrapText="1"/>
    </xf>
    <xf numFmtId="166" fontId="22" fillId="0" borderId="7" xfId="8" applyFont="1" applyBorder="1" applyAlignment="1">
      <alignment horizontal="center" vertical="center" wrapText="1"/>
    </xf>
    <xf numFmtId="166" fontId="22" fillId="6" borderId="7" xfId="8" applyFont="1" applyFill="1" applyBorder="1" applyAlignment="1">
      <alignment vertical="center" wrapText="1"/>
    </xf>
    <xf numFmtId="166" fontId="22" fillId="6" borderId="7" xfId="8" applyFont="1" applyFill="1" applyBorder="1" applyAlignment="1">
      <alignment vertical="top" wrapText="1"/>
    </xf>
    <xf numFmtId="166" fontId="43" fillId="0" borderId="0" xfId="8" applyFont="1"/>
    <xf numFmtId="166" fontId="22" fillId="6" borderId="7" xfId="8" applyFont="1" applyFill="1" applyBorder="1" applyAlignment="1">
      <alignment horizontal="right" vertical="top" wrapText="1"/>
    </xf>
    <xf numFmtId="166" fontId="22" fillId="6" borderId="7" xfId="8" applyFont="1" applyFill="1" applyBorder="1" applyAlignment="1">
      <alignment horizontal="right" wrapText="1"/>
    </xf>
    <xf numFmtId="0" fontId="52" fillId="0" borderId="0" xfId="0" applyFont="1" applyAlignment="1">
      <alignment horizontal="center" vertical="center"/>
    </xf>
    <xf numFmtId="166" fontId="52" fillId="0" borderId="0" xfId="8" applyFont="1" applyAlignment="1">
      <alignment vertical="center"/>
    </xf>
    <xf numFmtId="175" fontId="52" fillId="0" borderId="0" xfId="8" applyNumberFormat="1" applyFont="1" applyAlignment="1">
      <alignment vertical="center"/>
    </xf>
    <xf numFmtId="175" fontId="52" fillId="0" borderId="0" xfId="0" applyNumberFormat="1" applyFont="1" applyAlignment="1">
      <alignment vertical="center"/>
    </xf>
    <xf numFmtId="0" fontId="16" fillId="2" borderId="0" xfId="15" applyFont="1" applyFill="1" applyBorder="1" applyAlignment="1">
      <alignment horizontal="center" vertical="center" wrapText="1"/>
    </xf>
    <xf numFmtId="0" fontId="16" fillId="2" borderId="0" xfId="15" applyFont="1" applyFill="1" applyBorder="1" applyAlignment="1">
      <alignment horizontal="center" vertical="top" wrapText="1"/>
    </xf>
    <xf numFmtId="0" fontId="20" fillId="6" borderId="7" xfId="15" applyFont="1" applyFill="1" applyBorder="1" applyAlignment="1">
      <alignment horizontal="left" vertical="top" wrapText="1"/>
    </xf>
    <xf numFmtId="0" fontId="18" fillId="2" borderId="25" xfId="16" applyFont="1" applyFill="1" applyBorder="1" applyAlignment="1">
      <alignment horizontal="center" vertical="center" wrapText="1"/>
    </xf>
    <xf numFmtId="0" fontId="22" fillId="0" borderId="7" xfId="16" applyFont="1" applyBorder="1" applyAlignment="1">
      <alignment horizontal="center" vertical="center" wrapText="1"/>
    </xf>
    <xf numFmtId="9" fontId="22" fillId="0" borderId="7" xfId="16" applyNumberFormat="1" applyFont="1" applyBorder="1" applyAlignment="1">
      <alignment horizontal="center" vertical="center" wrapText="1"/>
    </xf>
    <xf numFmtId="0" fontId="17" fillId="0" borderId="0" xfId="16" applyFont="1" applyBorder="1" applyAlignment="1">
      <alignment vertical="center" wrapText="1"/>
    </xf>
    <xf numFmtId="0" fontId="22" fillId="4" borderId="7" xfId="16" applyFont="1" applyFill="1" applyBorder="1" applyAlignment="1">
      <alignment horizontal="center" vertical="center" wrapText="1"/>
    </xf>
    <xf numFmtId="0" fontId="22" fillId="0" borderId="0" xfId="16" applyFont="1" applyBorder="1" applyAlignment="1">
      <alignment horizontal="center" vertical="center" wrapText="1"/>
    </xf>
    <xf numFmtId="0" fontId="17" fillId="0" borderId="0" xfId="16" applyFont="1" applyBorder="1" applyAlignment="1">
      <alignment vertical="top" wrapText="1"/>
    </xf>
    <xf numFmtId="0" fontId="17" fillId="0" borderId="0" xfId="16" applyFont="1" applyBorder="1" applyAlignment="1">
      <alignment horizontal="center" vertical="center" wrapText="1"/>
    </xf>
    <xf numFmtId="0" fontId="4" fillId="0" borderId="0" xfId="16" applyAlignment="1">
      <alignment vertical="top"/>
    </xf>
    <xf numFmtId="166" fontId="22" fillId="6" borderId="7" xfId="16" applyNumberFormat="1" applyFont="1" applyFill="1" applyBorder="1" applyAlignment="1">
      <alignment vertical="top" wrapText="1"/>
    </xf>
    <xf numFmtId="0" fontId="22" fillId="6" borderId="7" xfId="16" applyFont="1" applyFill="1" applyBorder="1" applyAlignment="1">
      <alignment vertical="top" wrapText="1"/>
    </xf>
    <xf numFmtId="0" fontId="17" fillId="4" borderId="0" xfId="16" applyFont="1" applyFill="1" applyBorder="1" applyAlignment="1">
      <alignment vertical="top" wrapText="1"/>
    </xf>
    <xf numFmtId="0" fontId="21" fillId="0" borderId="0" xfId="16" applyFont="1" applyAlignment="1">
      <alignment horizontal="left" vertical="top" wrapText="1"/>
    </xf>
    <xf numFmtId="0" fontId="23" fillId="4" borderId="0" xfId="16" applyFont="1" applyFill="1" applyBorder="1" applyAlignment="1">
      <alignment horizontal="center" vertical="top" wrapText="1"/>
    </xf>
    <xf numFmtId="0" fontId="19" fillId="2" borderId="25" xfId="16" applyFont="1" applyFill="1" applyBorder="1" applyAlignment="1">
      <alignment vertical="top"/>
    </xf>
    <xf numFmtId="0" fontId="18" fillId="3" borderId="25" xfId="16" applyFont="1" applyFill="1" applyBorder="1" applyAlignment="1" applyProtection="1">
      <alignment vertical="top"/>
      <protection locked="0"/>
    </xf>
    <xf numFmtId="166" fontId="22" fillId="4" borderId="7" xfId="8" applyFont="1" applyFill="1" applyBorder="1" applyAlignment="1">
      <alignment horizontal="center" vertical="center" wrapText="1"/>
    </xf>
    <xf numFmtId="164" fontId="66" fillId="4" borderId="7" xfId="0" applyNumberFormat="1" applyFont="1" applyFill="1" applyBorder="1" applyAlignment="1">
      <alignment horizontal="center" vertical="center" wrapText="1"/>
    </xf>
    <xf numFmtId="0" fontId="66" fillId="4" borderId="7" xfId="0" applyFont="1" applyFill="1" applyBorder="1" applyAlignment="1">
      <alignment horizontal="center" vertical="center" wrapText="1"/>
    </xf>
    <xf numFmtId="166" fontId="22" fillId="6" borderId="7" xfId="8" applyNumberFormat="1" applyFont="1" applyFill="1" applyBorder="1" applyAlignment="1">
      <alignment vertical="top" wrapText="1"/>
    </xf>
    <xf numFmtId="166" fontId="22" fillId="6" borderId="7" xfId="16" applyNumberFormat="1" applyFont="1" applyFill="1" applyBorder="1" applyAlignment="1">
      <alignment horizontal="right" vertical="top" wrapText="1"/>
    </xf>
    <xf numFmtId="166" fontId="22" fillId="6" borderId="7" xfId="8" applyNumberFormat="1" applyFont="1" applyFill="1" applyBorder="1" applyAlignment="1">
      <alignment horizontal="right" vertical="top" wrapText="1"/>
    </xf>
    <xf numFmtId="0" fontId="17" fillId="0" borderId="0" xfId="16" applyFont="1" applyAlignment="1">
      <alignment wrapText="1"/>
    </xf>
    <xf numFmtId="0" fontId="50" fillId="0" borderId="7" xfId="0" applyFont="1" applyFill="1" applyBorder="1" applyAlignment="1">
      <alignment horizontal="center" vertical="center" wrapText="1"/>
    </xf>
    <xf numFmtId="0" fontId="20" fillId="6" borderId="7" xfId="16" applyFont="1" applyFill="1" applyBorder="1" applyAlignment="1">
      <alignment vertical="top" wrapText="1"/>
    </xf>
    <xf numFmtId="0" fontId="16" fillId="2" borderId="0" xfId="16" applyFont="1" applyFill="1" applyBorder="1" applyAlignment="1"/>
    <xf numFmtId="0" fontId="20" fillId="0" borderId="7" xfId="16" applyFont="1" applyFill="1" applyBorder="1" applyAlignment="1">
      <alignment horizontal="center" vertical="center" wrapText="1"/>
    </xf>
    <xf numFmtId="0" fontId="22" fillId="0" borderId="7" xfId="16" applyFont="1" applyFill="1" applyBorder="1" applyAlignment="1">
      <alignment horizontal="center" vertical="center" wrapText="1"/>
    </xf>
    <xf numFmtId="166" fontId="22" fillId="6" borderId="7" xfId="16" applyNumberFormat="1" applyFont="1" applyFill="1" applyBorder="1" applyAlignment="1">
      <alignment horizontal="right" wrapText="1"/>
    </xf>
    <xf numFmtId="166" fontId="22" fillId="6" borderId="7" xfId="8" applyNumberFormat="1" applyFont="1" applyFill="1" applyBorder="1" applyAlignment="1">
      <alignment horizontal="right" wrapText="1"/>
    </xf>
    <xf numFmtId="0" fontId="16" fillId="2" borderId="0" xfId="16" applyFont="1" applyFill="1" applyBorder="1" applyAlignment="1">
      <alignment vertical="top"/>
    </xf>
    <xf numFmtId="0" fontId="4" fillId="0" borderId="0" xfId="16"/>
    <xf numFmtId="0" fontId="17" fillId="0" borderId="0" xfId="16" applyFont="1" applyBorder="1" applyAlignment="1">
      <alignment wrapText="1"/>
    </xf>
    <xf numFmtId="0" fontId="22" fillId="6" borderId="7" xfId="16" applyFont="1" applyFill="1" applyBorder="1" applyAlignment="1">
      <alignment horizontal="right" wrapText="1"/>
    </xf>
    <xf numFmtId="0" fontId="18" fillId="3" borderId="25" xfId="16" applyFont="1" applyFill="1" applyBorder="1" applyAlignment="1" applyProtection="1">
      <alignment vertical="center"/>
      <protection locked="0"/>
    </xf>
    <xf numFmtId="0" fontId="16" fillId="2" borderId="0" xfId="16" applyFont="1" applyFill="1" applyBorder="1" applyAlignment="1">
      <alignment vertical="center"/>
    </xf>
    <xf numFmtId="0" fontId="16" fillId="2" borderId="0" xfId="15" applyFont="1" applyFill="1" applyBorder="1" applyAlignment="1">
      <alignment vertical="top"/>
    </xf>
    <xf numFmtId="0" fontId="16" fillId="2" borderId="0" xfId="15" applyFont="1" applyFill="1" applyBorder="1" applyAlignment="1">
      <alignment horizontal="left" vertical="center"/>
    </xf>
    <xf numFmtId="0" fontId="20" fillId="6" borderId="32" xfId="16" applyFont="1" applyFill="1" applyBorder="1" applyAlignment="1">
      <alignment vertical="center"/>
    </xf>
    <xf numFmtId="0" fontId="20" fillId="6" borderId="24" xfId="16" applyFont="1" applyFill="1" applyBorder="1" applyAlignment="1">
      <alignment vertical="center"/>
    </xf>
    <xf numFmtId="0" fontId="20" fillId="6" borderId="33" xfId="16" applyFont="1" applyFill="1" applyBorder="1" applyAlignment="1">
      <alignment vertical="center"/>
    </xf>
    <xf numFmtId="0" fontId="20" fillId="6" borderId="32" xfId="15" applyFont="1" applyFill="1" applyBorder="1" applyAlignment="1">
      <alignment vertical="center"/>
    </xf>
    <xf numFmtId="0" fontId="20" fillId="6" borderId="24" xfId="15" applyFont="1" applyFill="1" applyBorder="1" applyAlignment="1">
      <alignment vertical="center"/>
    </xf>
    <xf numFmtId="0" fontId="20" fillId="6" borderId="33" xfId="15" applyFont="1" applyFill="1" applyBorder="1" applyAlignment="1">
      <alignment vertical="center"/>
    </xf>
    <xf numFmtId="0" fontId="20" fillId="6" borderId="32" xfId="16" applyFont="1" applyFill="1" applyBorder="1" applyAlignment="1">
      <alignment vertical="top"/>
    </xf>
    <xf numFmtId="0" fontId="20" fillId="6" borderId="24" xfId="16" applyFont="1" applyFill="1" applyBorder="1" applyAlignment="1">
      <alignment vertical="top"/>
    </xf>
    <xf numFmtId="0" fontId="20" fillId="6" borderId="33" xfId="16" applyFont="1" applyFill="1" applyBorder="1" applyAlignment="1">
      <alignment vertical="top"/>
    </xf>
    <xf numFmtId="0" fontId="20" fillId="6" borderId="7" xfId="15" applyFont="1" applyFill="1" applyBorder="1" applyAlignment="1">
      <alignment horizontal="left" vertical="top"/>
    </xf>
    <xf numFmtId="0" fontId="63" fillId="10" borderId="0" xfId="0" applyFont="1" applyFill="1" applyAlignment="1">
      <alignment horizontal="center" vertical="center" wrapText="1"/>
    </xf>
    <xf numFmtId="166" fontId="43" fillId="0" borderId="0" xfId="8" applyFont="1" applyAlignment="1">
      <alignment vertical="center"/>
    </xf>
    <xf numFmtId="0" fontId="57" fillId="15" borderId="8" xfId="0" applyFont="1" applyFill="1" applyBorder="1" applyAlignment="1">
      <alignment vertical="center"/>
    </xf>
    <xf numFmtId="0" fontId="52" fillId="0" borderId="0" xfId="0" applyFont="1" applyAlignment="1">
      <alignment vertical="center" wrapText="1"/>
    </xf>
    <xf numFmtId="0" fontId="25" fillId="0" borderId="7" xfId="16" applyFont="1" applyBorder="1" applyAlignment="1">
      <alignment horizontal="center" vertical="center" wrapText="1"/>
    </xf>
    <xf numFmtId="0" fontId="0" fillId="0" borderId="7" xfId="0" applyBorder="1" applyAlignment="1">
      <alignment vertical="center" wrapText="1"/>
    </xf>
    <xf numFmtId="0" fontId="0" fillId="0" borderId="7" xfId="0" applyBorder="1" applyAlignment="1">
      <alignment horizontal="center" vertical="center" wrapText="1"/>
    </xf>
    <xf numFmtId="0" fontId="18" fillId="3" borderId="0" xfId="15" applyFont="1" applyFill="1" applyBorder="1" applyAlignment="1" applyProtection="1">
      <alignment vertical="center"/>
      <protection locked="0"/>
    </xf>
    <xf numFmtId="0" fontId="44" fillId="0" borderId="7" xfId="0" applyFont="1" applyBorder="1" applyAlignment="1">
      <alignment horizontal="center" vertical="center" wrapText="1"/>
    </xf>
    <xf numFmtId="0" fontId="18" fillId="2" borderId="0" xfId="16" applyFont="1" applyFill="1" applyBorder="1" applyAlignment="1">
      <alignment horizontal="left" vertical="top"/>
    </xf>
    <xf numFmtId="0" fontId="18" fillId="2" borderId="0" xfId="16" applyFont="1" applyFill="1" applyBorder="1" applyAlignment="1">
      <alignment horizontal="center" vertical="top"/>
    </xf>
    <xf numFmtId="0" fontId="67" fillId="0" borderId="0" xfId="0" applyFont="1"/>
    <xf numFmtId="0" fontId="47" fillId="0" borderId="0" xfId="0" applyFont="1"/>
    <xf numFmtId="0" fontId="68" fillId="0" borderId="0" xfId="16" applyFont="1" applyAlignment="1">
      <alignment vertical="top"/>
    </xf>
    <xf numFmtId="0" fontId="68" fillId="0" borderId="0" xfId="0" applyFont="1"/>
    <xf numFmtId="0" fontId="68" fillId="0" borderId="0" xfId="16" applyFont="1"/>
    <xf numFmtId="0" fontId="17" fillId="0" borderId="0" xfId="16" applyFont="1" applyAlignment="1">
      <alignment vertical="top"/>
    </xf>
    <xf numFmtId="0" fontId="69" fillId="0" borderId="0" xfId="16" applyFont="1" applyAlignment="1">
      <alignment wrapText="1"/>
    </xf>
    <xf numFmtId="0" fontId="59" fillId="12" borderId="34" xfId="0" applyFont="1" applyFill="1" applyBorder="1" applyAlignment="1">
      <alignment horizontal="center" vertical="center" wrapText="1"/>
    </xf>
    <xf numFmtId="0" fontId="24" fillId="0" borderId="7" xfId="16" applyFont="1" applyBorder="1" applyAlignment="1">
      <alignment horizontal="center" vertical="center" wrapText="1"/>
    </xf>
    <xf numFmtId="0" fontId="20" fillId="0" borderId="7" xfId="16" applyFont="1" applyBorder="1" applyAlignment="1">
      <alignment horizontal="center" vertical="center" wrapText="1"/>
    </xf>
    <xf numFmtId="0" fontId="50" fillId="0" borderId="7" xfId="0" applyFont="1" applyBorder="1" applyAlignment="1">
      <alignment horizontal="center" vertical="center" wrapText="1"/>
    </xf>
    <xf numFmtId="0" fontId="51" fillId="4" borderId="35" xfId="0" applyFont="1" applyFill="1" applyBorder="1" applyAlignment="1">
      <alignment vertical="center"/>
    </xf>
    <xf numFmtId="0" fontId="51" fillId="8" borderId="36" xfId="0" applyNumberFormat="1" applyFont="1" applyFill="1" applyBorder="1" applyAlignment="1">
      <alignment horizontal="center" vertical="center"/>
    </xf>
    <xf numFmtId="164" fontId="51" fillId="4" borderId="35" xfId="0" applyNumberFormat="1" applyFont="1" applyFill="1" applyBorder="1" applyAlignment="1">
      <alignment vertical="center"/>
    </xf>
    <xf numFmtId="164" fontId="51" fillId="4" borderId="17" xfId="0" applyNumberFormat="1" applyFont="1" applyFill="1" applyBorder="1" applyAlignment="1">
      <alignment horizontal="center" vertical="center"/>
    </xf>
    <xf numFmtId="0" fontId="58" fillId="13" borderId="17" xfId="0" applyFont="1" applyFill="1" applyBorder="1" applyAlignment="1">
      <alignment horizontal="center" vertical="center"/>
    </xf>
    <xf numFmtId="0" fontId="57" fillId="13" borderId="37" xfId="0" applyNumberFormat="1" applyFont="1" applyFill="1" applyBorder="1" applyAlignment="1">
      <alignment horizontal="center" vertical="center"/>
    </xf>
    <xf numFmtId="164" fontId="51" fillId="4" borderId="38" xfId="0" applyNumberFormat="1" applyFont="1" applyFill="1" applyBorder="1" applyAlignment="1">
      <alignment horizontal="center" vertical="center"/>
    </xf>
    <xf numFmtId="0" fontId="51" fillId="13" borderId="38" xfId="0" applyFont="1" applyFill="1" applyBorder="1" applyAlignment="1">
      <alignment horizontal="center" vertical="center"/>
    </xf>
    <xf numFmtId="0" fontId="51" fillId="4" borderId="38" xfId="0" applyFont="1" applyFill="1" applyBorder="1" applyAlignment="1">
      <alignment horizontal="center" vertical="center"/>
    </xf>
    <xf numFmtId="164" fontId="47" fillId="0" borderId="0" xfId="0" applyNumberFormat="1" applyFont="1" applyFill="1" applyBorder="1" applyAlignment="1">
      <alignment horizontal="right" vertical="center"/>
    </xf>
    <xf numFmtId="164" fontId="47" fillId="0" borderId="0" xfId="10" applyNumberFormat="1" applyFont="1" applyFill="1" applyBorder="1" applyAlignment="1">
      <alignment horizontal="center" vertical="center"/>
    </xf>
    <xf numFmtId="0" fontId="47" fillId="0" borderId="0" xfId="0" applyFont="1" applyFill="1" applyBorder="1" applyAlignment="1">
      <alignment horizontal="left" vertical="center"/>
    </xf>
    <xf numFmtId="0" fontId="47" fillId="0" borderId="0" xfId="0" applyFont="1" applyFill="1" applyBorder="1" applyAlignment="1">
      <alignment horizontal="center" vertical="center"/>
    </xf>
    <xf numFmtId="166" fontId="59" fillId="12" borderId="14" xfId="8" applyFont="1" applyFill="1" applyBorder="1" applyAlignment="1">
      <alignment horizontal="center" vertical="center" wrapText="1"/>
    </xf>
    <xf numFmtId="0" fontId="65" fillId="12" borderId="6" xfId="0" applyFont="1" applyFill="1" applyBorder="1" applyAlignment="1">
      <alignment horizontal="center" vertical="center" wrapText="1"/>
    </xf>
    <xf numFmtId="0" fontId="70" fillId="0" borderId="0" xfId="0" applyFont="1" applyFill="1" applyBorder="1" applyAlignment="1">
      <alignment vertical="center"/>
    </xf>
    <xf numFmtId="165" fontId="70" fillId="0" borderId="0" xfId="0" applyNumberFormat="1" applyFont="1" applyFill="1" applyBorder="1" applyAlignment="1">
      <alignment vertical="center"/>
    </xf>
    <xf numFmtId="0" fontId="71" fillId="0" borderId="7" xfId="16" applyFont="1" applyBorder="1" applyAlignment="1">
      <alignment horizontal="center" vertical="center" wrapText="1"/>
    </xf>
    <xf numFmtId="3" fontId="22" fillId="0" borderId="7" xfId="15" applyNumberFormat="1" applyFont="1" applyBorder="1" applyAlignment="1">
      <alignment horizontal="center" vertical="center" wrapText="1"/>
    </xf>
    <xf numFmtId="0" fontId="26" fillId="0" borderId="7" xfId="16" applyFont="1" applyBorder="1" applyAlignment="1" applyProtection="1">
      <alignment horizontal="center" vertical="center" wrapText="1"/>
      <protection locked="0"/>
    </xf>
    <xf numFmtId="0" fontId="26" fillId="0" borderId="7" xfId="16" applyFont="1" applyBorder="1" applyAlignment="1">
      <alignment horizontal="center" vertical="center" wrapText="1"/>
    </xf>
    <xf numFmtId="3" fontId="26" fillId="0" borderId="7" xfId="16" applyNumberFormat="1" applyFont="1" applyBorder="1" applyAlignment="1">
      <alignment horizontal="center" vertical="center" wrapText="1"/>
    </xf>
    <xf numFmtId="9" fontId="26" fillId="0" borderId="7" xfId="16" applyNumberFormat="1" applyFont="1" applyBorder="1" applyAlignment="1">
      <alignment horizontal="center" vertical="center" wrapText="1"/>
    </xf>
    <xf numFmtId="0" fontId="50" fillId="0" borderId="7" xfId="0" applyFont="1" applyBorder="1" applyAlignment="1">
      <alignment horizontal="center" vertical="center"/>
    </xf>
    <xf numFmtId="166" fontId="72" fillId="4" borderId="7" xfId="8" applyFont="1" applyFill="1" applyBorder="1" applyAlignment="1">
      <alignment horizontal="center" vertical="center" wrapText="1"/>
    </xf>
    <xf numFmtId="0" fontId="18" fillId="2" borderId="0" xfId="16" applyFont="1" applyFill="1" applyBorder="1" applyAlignment="1">
      <alignment vertical="center"/>
    </xf>
    <xf numFmtId="166" fontId="50" fillId="0" borderId="7" xfId="8" applyFont="1" applyBorder="1" applyAlignment="1">
      <alignment horizontal="center" vertical="center"/>
    </xf>
    <xf numFmtId="9" fontId="50" fillId="0" borderId="7" xfId="0" applyNumberFormat="1" applyFont="1" applyBorder="1" applyAlignment="1">
      <alignment horizontal="center" vertical="center" wrapText="1"/>
    </xf>
    <xf numFmtId="166" fontId="50" fillId="0" borderId="7" xfId="8" applyFont="1" applyBorder="1" applyAlignment="1">
      <alignment horizontal="center" vertical="center" wrapText="1"/>
    </xf>
    <xf numFmtId="9" fontId="50" fillId="0" borderId="7" xfId="0" applyNumberFormat="1" applyFont="1" applyBorder="1" applyAlignment="1">
      <alignment horizontal="center" vertical="center"/>
    </xf>
    <xf numFmtId="166" fontId="22" fillId="0" borderId="7" xfId="8" applyFont="1" applyFill="1" applyBorder="1" applyAlignment="1">
      <alignment horizontal="center" vertical="center" wrapText="1"/>
    </xf>
    <xf numFmtId="0" fontId="25" fillId="0" borderId="7" xfId="16" applyFont="1" applyFill="1" applyBorder="1" applyAlignment="1">
      <alignment horizontal="center" vertical="center" wrapText="1"/>
    </xf>
    <xf numFmtId="10" fontId="22" fillId="0" borderId="7" xfId="16" applyNumberFormat="1" applyFont="1" applyFill="1" applyBorder="1" applyAlignment="1">
      <alignment horizontal="center" vertical="center" wrapText="1"/>
    </xf>
    <xf numFmtId="0" fontId="66" fillId="0" borderId="7" xfId="0" applyFont="1" applyFill="1" applyBorder="1" applyAlignment="1">
      <alignment horizontal="center" vertical="center" wrapText="1"/>
    </xf>
    <xf numFmtId="9" fontId="50" fillId="0" borderId="7" xfId="0" applyNumberFormat="1" applyFont="1" applyFill="1" applyBorder="1" applyAlignment="1">
      <alignment horizontal="center" vertical="center" wrapText="1"/>
    </xf>
    <xf numFmtId="166" fontId="50" fillId="0" borderId="7" xfId="8" applyFont="1" applyFill="1" applyBorder="1" applyAlignment="1">
      <alignment horizontal="center" vertical="center" wrapText="1"/>
    </xf>
    <xf numFmtId="0" fontId="29" fillId="0" borderId="7" xfId="16" applyFont="1" applyBorder="1" applyAlignment="1">
      <alignment horizontal="center" vertical="center" wrapText="1"/>
    </xf>
    <xf numFmtId="0" fontId="0" fillId="0" borderId="0" xfId="0"/>
    <xf numFmtId="0" fontId="73" fillId="0" borderId="7" xfId="15" applyFont="1" applyBorder="1" applyAlignment="1">
      <alignment horizontal="center" vertical="center" wrapText="1"/>
    </xf>
    <xf numFmtId="0" fontId="44" fillId="0" borderId="7" xfId="0" applyFont="1" applyBorder="1" applyAlignment="1">
      <alignment vertical="center" wrapText="1"/>
    </xf>
    <xf numFmtId="0" fontId="63" fillId="10" borderId="0" xfId="10" applyNumberFormat="1" applyFont="1" applyFill="1" applyAlignment="1">
      <alignment horizontal="center" vertical="center"/>
    </xf>
    <xf numFmtId="0" fontId="20" fillId="0" borderId="28" xfId="16" applyFont="1" applyFill="1" applyBorder="1" applyAlignment="1">
      <alignment horizontal="center" vertical="center" wrapText="1"/>
    </xf>
    <xf numFmtId="0" fontId="74" fillId="0" borderId="0" xfId="16" applyFont="1" applyAlignment="1">
      <alignment horizontal="left" vertical="top"/>
    </xf>
    <xf numFmtId="174" fontId="47" fillId="5" borderId="6" xfId="0" applyNumberFormat="1" applyFont="1" applyFill="1" applyBorder="1" applyAlignment="1">
      <alignment vertical="center"/>
    </xf>
    <xf numFmtId="0" fontId="0" fillId="0" borderId="39" xfId="0" applyBorder="1" applyAlignment="1">
      <alignment vertical="center"/>
    </xf>
    <xf numFmtId="0" fontId="0" fillId="0" borderId="10" xfId="0" applyBorder="1" applyAlignment="1">
      <alignment vertical="center"/>
    </xf>
    <xf numFmtId="0" fontId="18" fillId="3" borderId="0" xfId="16" applyFont="1" applyFill="1" applyBorder="1" applyAlignment="1" applyProtection="1">
      <alignment horizontal="left" vertical="top" wrapText="1"/>
      <protection locked="0"/>
    </xf>
    <xf numFmtId="0" fontId="18" fillId="3" borderId="0" xfId="16" applyFont="1" applyFill="1" applyBorder="1" applyAlignment="1" applyProtection="1">
      <alignment horizontal="left" vertical="top"/>
      <protection locked="0"/>
    </xf>
    <xf numFmtId="166" fontId="22" fillId="0" borderId="7" xfId="15" applyNumberFormat="1" applyFont="1" applyBorder="1" applyAlignment="1">
      <alignment horizontal="center" vertical="center" wrapText="1"/>
    </xf>
    <xf numFmtId="166" fontId="22" fillId="0" borderId="7" xfId="16" applyNumberFormat="1" applyFont="1" applyBorder="1" applyAlignment="1">
      <alignment horizontal="center" vertical="center" wrapText="1"/>
    </xf>
    <xf numFmtId="166" fontId="22" fillId="0" borderId="7" xfId="8" applyNumberFormat="1" applyFont="1" applyBorder="1" applyAlignment="1">
      <alignment horizontal="center" vertical="center" wrapText="1"/>
    </xf>
    <xf numFmtId="166" fontId="22" fillId="0" borderId="7" xfId="17" applyNumberFormat="1" applyFont="1" applyBorder="1" applyAlignment="1">
      <alignment horizontal="center" vertical="center" wrapText="1"/>
    </xf>
    <xf numFmtId="166" fontId="26" fillId="0" borderId="7" xfId="16" applyNumberFormat="1" applyFont="1" applyBorder="1" applyAlignment="1">
      <alignment horizontal="center" vertical="center" wrapText="1"/>
    </xf>
    <xf numFmtId="166" fontId="26" fillId="0" borderId="7" xfId="8" applyNumberFormat="1" applyFont="1" applyBorder="1" applyAlignment="1">
      <alignment horizontal="center" vertical="center" wrapText="1"/>
    </xf>
    <xf numFmtId="166" fontId="26" fillId="0" borderId="7" xfId="8" applyNumberFormat="1" applyFont="1" applyFill="1" applyBorder="1" applyAlignment="1">
      <alignment horizontal="center" vertical="center" wrapText="1"/>
    </xf>
    <xf numFmtId="166" fontId="22" fillId="4" borderId="7" xfId="16" applyNumberFormat="1" applyFont="1" applyFill="1" applyBorder="1" applyAlignment="1">
      <alignment horizontal="center" vertical="center" wrapText="1"/>
    </xf>
    <xf numFmtId="166" fontId="22" fillId="4" borderId="7" xfId="8" applyNumberFormat="1" applyFont="1" applyFill="1" applyBorder="1" applyAlignment="1">
      <alignment horizontal="center" vertical="center" wrapText="1"/>
    </xf>
    <xf numFmtId="166" fontId="16" fillId="2" borderId="0" xfId="16" applyNumberFormat="1" applyFont="1" applyFill="1" applyBorder="1" applyAlignment="1">
      <alignment vertical="top"/>
    </xf>
    <xf numFmtId="166" fontId="18" fillId="3" borderId="25" xfId="16" applyNumberFormat="1" applyFont="1" applyFill="1" applyBorder="1" applyAlignment="1" applyProtection="1">
      <alignment vertical="top"/>
      <protection locked="0"/>
    </xf>
    <xf numFmtId="166" fontId="72" fillId="4" borderId="7" xfId="8" applyNumberFormat="1" applyFont="1" applyFill="1" applyBorder="1" applyAlignment="1">
      <alignment horizontal="center" vertical="center" wrapText="1"/>
    </xf>
    <xf numFmtId="166" fontId="0" fillId="0" borderId="0" xfId="0" applyNumberFormat="1"/>
    <xf numFmtId="166" fontId="43" fillId="0" borderId="0" xfId="8" applyNumberFormat="1" applyFont="1"/>
    <xf numFmtId="166" fontId="26" fillId="0" borderId="7" xfId="16" applyNumberFormat="1" applyFont="1" applyFill="1" applyBorder="1" applyAlignment="1">
      <alignment horizontal="center" vertical="center"/>
    </xf>
    <xf numFmtId="166" fontId="26" fillId="0" borderId="7" xfId="8" applyNumberFormat="1" applyFont="1" applyFill="1" applyBorder="1" applyAlignment="1">
      <alignment horizontal="center" vertical="center"/>
    </xf>
    <xf numFmtId="166" fontId="50" fillId="0" borderId="7" xfId="0" applyNumberFormat="1" applyFont="1" applyBorder="1" applyAlignment="1">
      <alignment horizontal="center" vertical="center" wrapText="1"/>
    </xf>
    <xf numFmtId="166" fontId="50" fillId="0" borderId="7" xfId="8" applyNumberFormat="1" applyFont="1" applyBorder="1" applyAlignment="1">
      <alignment horizontal="center" vertical="center" wrapText="1"/>
    </xf>
    <xf numFmtId="166" fontId="22" fillId="0" borderId="7" xfId="16" applyNumberFormat="1" applyFont="1" applyFill="1" applyBorder="1" applyAlignment="1">
      <alignment horizontal="center" vertical="center" wrapText="1"/>
    </xf>
    <xf numFmtId="166" fontId="22" fillId="0" borderId="7" xfId="8" applyNumberFormat="1" applyFont="1" applyFill="1" applyBorder="1" applyAlignment="1">
      <alignment horizontal="center" vertical="center" wrapText="1"/>
    </xf>
    <xf numFmtId="166" fontId="22" fillId="0" borderId="7" xfId="17" applyNumberFormat="1" applyFont="1" applyFill="1" applyBorder="1" applyAlignment="1">
      <alignment horizontal="center" vertical="center" wrapText="1"/>
    </xf>
    <xf numFmtId="166" fontId="22" fillId="0" borderId="7" xfId="15" applyNumberFormat="1" applyFont="1" applyFill="1" applyBorder="1" applyAlignment="1">
      <alignment horizontal="center" vertical="center" wrapText="1"/>
    </xf>
    <xf numFmtId="166" fontId="66" fillId="0" borderId="7" xfId="15" applyNumberFormat="1" applyFont="1" applyFill="1" applyBorder="1" applyAlignment="1">
      <alignment horizontal="center" vertical="center" wrapText="1"/>
    </xf>
    <xf numFmtId="166" fontId="66" fillId="0" borderId="7" xfId="8" applyNumberFormat="1" applyFont="1" applyFill="1" applyBorder="1" applyAlignment="1">
      <alignment horizontal="center" vertical="center" wrapText="1"/>
    </xf>
    <xf numFmtId="0" fontId="68" fillId="0" borderId="0" xfId="0" applyFont="1" applyFill="1"/>
    <xf numFmtId="0" fontId="0" fillId="0" borderId="0" xfId="0" applyFill="1"/>
    <xf numFmtId="0" fontId="16" fillId="0" borderId="0" xfId="15" applyFont="1" applyFill="1" applyBorder="1" applyAlignment="1">
      <alignment vertical="top"/>
    </xf>
    <xf numFmtId="166" fontId="43" fillId="0" borderId="0" xfId="8" applyFont="1" applyFill="1"/>
    <xf numFmtId="0" fontId="18" fillId="0" borderId="25" xfId="15" applyFont="1" applyFill="1" applyBorder="1" applyAlignment="1" applyProtection="1">
      <alignment vertical="top" wrapText="1"/>
      <protection locked="0"/>
    </xf>
    <xf numFmtId="0" fontId="18" fillId="0" borderId="25" xfId="15" applyFont="1" applyFill="1" applyBorder="1" applyAlignment="1" applyProtection="1">
      <alignment vertical="top"/>
      <protection locked="0"/>
    </xf>
    <xf numFmtId="0" fontId="20" fillId="0" borderId="7" xfId="15" applyFont="1" applyBorder="1" applyAlignment="1">
      <alignment vertical="center" wrapText="1"/>
    </xf>
    <xf numFmtId="0" fontId="0" fillId="0" borderId="17" xfId="0" applyBorder="1" applyAlignment="1">
      <alignment vertical="center"/>
    </xf>
    <xf numFmtId="0" fontId="0" fillId="0" borderId="12" xfId="0" applyBorder="1" applyAlignment="1">
      <alignment vertical="center"/>
    </xf>
    <xf numFmtId="0" fontId="0" fillId="0" borderId="16" xfId="0" applyFill="1" applyBorder="1" applyAlignment="1">
      <alignment vertical="center"/>
    </xf>
    <xf numFmtId="165" fontId="43" fillId="0" borderId="9" xfId="8" applyNumberFormat="1" applyFont="1" applyBorder="1" applyAlignment="1">
      <alignment vertical="center"/>
    </xf>
    <xf numFmtId="165" fontId="43" fillId="0" borderId="11" xfId="8" applyNumberFormat="1" applyFont="1" applyBorder="1" applyAlignment="1">
      <alignment vertical="center"/>
    </xf>
    <xf numFmtId="165" fontId="43" fillId="0" borderId="11" xfId="8" applyNumberFormat="1" applyFont="1" applyFill="1" applyBorder="1" applyAlignment="1">
      <alignment vertical="center"/>
    </xf>
    <xf numFmtId="165" fontId="43" fillId="0" borderId="18" xfId="8" applyNumberFormat="1" applyFont="1" applyFill="1" applyBorder="1" applyAlignment="1">
      <alignment vertical="center"/>
    </xf>
    <xf numFmtId="0" fontId="56" fillId="0" borderId="38" xfId="0" applyFont="1" applyBorder="1" applyAlignment="1">
      <alignment horizontal="center" vertical="center"/>
    </xf>
    <xf numFmtId="165" fontId="56" fillId="0" borderId="40" xfId="0" applyNumberFormat="1" applyFont="1" applyBorder="1" applyAlignment="1">
      <alignment horizontal="center" vertical="center"/>
    </xf>
    <xf numFmtId="0" fontId="56" fillId="0" borderId="27" xfId="0" applyFont="1" applyFill="1" applyBorder="1" applyAlignment="1">
      <alignment vertical="center"/>
    </xf>
    <xf numFmtId="165" fontId="56" fillId="0" borderId="41" xfId="8" applyNumberFormat="1" applyFont="1" applyFill="1" applyBorder="1" applyAlignment="1">
      <alignment vertical="center"/>
    </xf>
    <xf numFmtId="0" fontId="56" fillId="0" borderId="40" xfId="0" applyFont="1" applyBorder="1" applyAlignment="1">
      <alignment horizontal="center" vertical="center"/>
    </xf>
    <xf numFmtId="165" fontId="56" fillId="0" borderId="42" xfId="0" applyNumberFormat="1" applyFont="1" applyBorder="1" applyAlignment="1">
      <alignment horizontal="center" vertical="center"/>
    </xf>
    <xf numFmtId="0" fontId="70" fillId="16" borderId="22" xfId="0" applyFont="1" applyFill="1" applyBorder="1" applyAlignment="1">
      <alignment vertical="center"/>
    </xf>
    <xf numFmtId="165" fontId="70" fillId="16" borderId="6" xfId="0" applyNumberFormat="1" applyFont="1" applyFill="1" applyBorder="1" applyAlignment="1">
      <alignment vertical="center"/>
    </xf>
    <xf numFmtId="175" fontId="53" fillId="0" borderId="0" xfId="8" applyNumberFormat="1" applyFont="1" applyAlignment="1">
      <alignment vertical="center"/>
    </xf>
    <xf numFmtId="0" fontId="0" fillId="0" borderId="43" xfId="0" applyFont="1" applyBorder="1" applyAlignment="1">
      <alignment horizontal="left" vertical="center"/>
    </xf>
    <xf numFmtId="165" fontId="0" fillId="0" borderId="44" xfId="0" applyNumberFormat="1" applyBorder="1" applyAlignment="1">
      <alignment vertical="center"/>
    </xf>
    <xf numFmtId="0" fontId="0" fillId="0" borderId="39" xfId="0" applyFont="1" applyBorder="1" applyAlignment="1">
      <alignment horizontal="left" vertical="center"/>
    </xf>
    <xf numFmtId="165" fontId="0" fillId="0" borderId="45" xfId="0" applyNumberFormat="1" applyBorder="1" applyAlignment="1">
      <alignment vertical="center"/>
    </xf>
    <xf numFmtId="165" fontId="0" fillId="0" borderId="42" xfId="0" applyNumberFormat="1" applyFill="1" applyBorder="1" applyAlignment="1">
      <alignment horizontal="center" vertical="center"/>
    </xf>
    <xf numFmtId="0" fontId="0" fillId="0" borderId="46" xfId="0" applyFont="1" applyBorder="1" applyAlignment="1">
      <alignment horizontal="left" vertical="center"/>
    </xf>
    <xf numFmtId="165" fontId="0" fillId="0" borderId="47" xfId="0" applyNumberFormat="1" applyBorder="1" applyAlignment="1">
      <alignment vertical="center"/>
    </xf>
    <xf numFmtId="0" fontId="0" fillId="0" borderId="46" xfId="0" applyFont="1" applyBorder="1" applyAlignment="1">
      <alignment horizontal="left" vertical="center"/>
    </xf>
    <xf numFmtId="165" fontId="0" fillId="0" borderId="47" xfId="0" applyNumberFormat="1" applyFill="1" applyBorder="1" applyAlignment="1">
      <alignment vertical="center"/>
    </xf>
    <xf numFmtId="0" fontId="75" fillId="17" borderId="7" xfId="0" applyFont="1" applyFill="1" applyBorder="1" applyAlignment="1" applyProtection="1">
      <alignment horizontal="center" vertical="center" wrapText="1"/>
      <protection locked="0"/>
    </xf>
    <xf numFmtId="0" fontId="18" fillId="18" borderId="48" xfId="0" applyFont="1" applyFill="1" applyBorder="1" applyAlignment="1">
      <alignment horizontal="center" vertical="center" wrapText="1"/>
    </xf>
    <xf numFmtId="0" fontId="18" fillId="18" borderId="49" xfId="0" applyFont="1" applyFill="1" applyBorder="1" applyAlignment="1">
      <alignment horizontal="center" vertical="center" wrapText="1"/>
    </xf>
    <xf numFmtId="0" fontId="20" fillId="19" borderId="28" xfId="0" applyFont="1" applyFill="1" applyBorder="1" applyAlignment="1" applyProtection="1">
      <alignment horizontal="center" vertical="center" wrapText="1"/>
      <protection locked="0"/>
    </xf>
    <xf numFmtId="0" fontId="76" fillId="19" borderId="28" xfId="0" applyFont="1" applyFill="1" applyBorder="1" applyAlignment="1" applyProtection="1">
      <alignment horizontal="center" vertical="center" wrapText="1"/>
      <protection locked="0"/>
    </xf>
    <xf numFmtId="0" fontId="19" fillId="19" borderId="7" xfId="0" applyFont="1" applyFill="1" applyBorder="1" applyAlignment="1" applyProtection="1">
      <alignment horizontal="center" vertical="center" wrapText="1"/>
      <protection locked="0"/>
    </xf>
    <xf numFmtId="0" fontId="18" fillId="18" borderId="28" xfId="0" applyFont="1" applyFill="1" applyBorder="1" applyAlignment="1">
      <alignment horizontal="center" vertical="center" wrapText="1"/>
    </xf>
    <xf numFmtId="0" fontId="19" fillId="19" borderId="28" xfId="0" applyFont="1" applyFill="1" applyBorder="1" applyAlignment="1" applyProtection="1">
      <alignment horizontal="center" vertical="center" wrapText="1"/>
      <protection locked="0"/>
    </xf>
    <xf numFmtId="0" fontId="0" fillId="0" borderId="0" xfId="0" applyAlignment="1">
      <alignment vertical="center"/>
    </xf>
    <xf numFmtId="165" fontId="0" fillId="5"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56" fillId="5" borderId="0" xfId="0" applyFont="1" applyFill="1" applyAlignment="1">
      <alignment horizontal="left" vertical="center"/>
    </xf>
    <xf numFmtId="175" fontId="56" fillId="5" borderId="0" xfId="8" applyNumberFormat="1" applyFont="1" applyFill="1" applyAlignment="1">
      <alignment horizontal="left" vertical="center"/>
    </xf>
    <xf numFmtId="175" fontId="43" fillId="5" borderId="0" xfId="8" applyNumberFormat="1" applyFont="1" applyFill="1" applyAlignment="1">
      <alignment horizontal="left" vertical="center"/>
    </xf>
    <xf numFmtId="0" fontId="0" fillId="5" borderId="0" xfId="0" applyFill="1" applyAlignment="1">
      <alignment horizontal="left" vertical="center"/>
    </xf>
    <xf numFmtId="164" fontId="77" fillId="5" borderId="0" xfId="10" applyNumberFormat="1" applyFont="1" applyFill="1" applyAlignment="1">
      <alignment vertical="center"/>
    </xf>
    <xf numFmtId="166" fontId="0" fillId="5" borderId="0" xfId="0" applyNumberFormat="1" applyFill="1" applyAlignment="1">
      <alignment vertical="center"/>
    </xf>
    <xf numFmtId="166" fontId="77" fillId="5"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5" borderId="0" xfId="0" applyFill="1" applyAlignment="1">
      <alignment vertical="center"/>
    </xf>
    <xf numFmtId="0" fontId="0" fillId="5" borderId="0" xfId="0" applyFill="1" applyAlignment="1">
      <alignment horizontal="center" vertical="center"/>
    </xf>
    <xf numFmtId="0" fontId="58" fillId="10" borderId="7" xfId="0" applyFont="1" applyFill="1" applyBorder="1" applyAlignment="1">
      <alignment horizontal="center" vertical="center"/>
    </xf>
    <xf numFmtId="0" fontId="0" fillId="0" borderId="7" xfId="0" applyBorder="1" applyAlignment="1">
      <alignment horizontal="center" vertical="center"/>
    </xf>
    <xf numFmtId="0" fontId="58" fillId="10" borderId="28" xfId="0" applyFont="1" applyFill="1" applyBorder="1" applyAlignment="1">
      <alignment horizontal="center" vertical="center"/>
    </xf>
    <xf numFmtId="0" fontId="60" fillId="5" borderId="7" xfId="0" applyFont="1" applyFill="1" applyBorder="1" applyAlignment="1">
      <alignment horizontal="center" vertical="center"/>
    </xf>
    <xf numFmtId="0" fontId="57" fillId="20" borderId="0" xfId="0" applyFont="1" applyFill="1" applyAlignment="1">
      <alignment vertical="center"/>
    </xf>
    <xf numFmtId="176" fontId="57" fillId="20" borderId="0" xfId="0" applyNumberFormat="1" applyFont="1" applyFill="1" applyAlignment="1">
      <alignment vertical="center"/>
    </xf>
    <xf numFmtId="0" fontId="56" fillId="20" borderId="0" xfId="0" applyFont="1" applyFill="1" applyAlignment="1">
      <alignment vertical="center"/>
    </xf>
    <xf numFmtId="176" fontId="0" fillId="0" borderId="0" xfId="0" applyNumberFormat="1"/>
    <xf numFmtId="0" fontId="56" fillId="0" borderId="22" xfId="0" applyFont="1" applyFill="1" applyBorder="1" applyAlignment="1">
      <alignment vertical="center"/>
    </xf>
    <xf numFmtId="165" fontId="56" fillId="0" borderId="6" xfId="0" applyNumberFormat="1" applyFont="1" applyFill="1" applyBorder="1" applyAlignment="1">
      <alignment vertical="center"/>
    </xf>
    <xf numFmtId="0" fontId="0" fillId="0" borderId="9" xfId="0" applyBorder="1" applyAlignment="1">
      <alignment vertical="center"/>
    </xf>
    <xf numFmtId="165" fontId="0" fillId="0" borderId="35" xfId="0" applyNumberFormat="1" applyBorder="1" applyAlignment="1">
      <alignment vertical="center"/>
    </xf>
    <xf numFmtId="0" fontId="0" fillId="0" borderId="11" xfId="0" applyBorder="1" applyAlignment="1">
      <alignment vertical="center"/>
    </xf>
    <xf numFmtId="165" fontId="0" fillId="0" borderId="4" xfId="0" applyNumberFormat="1" applyBorder="1" applyAlignment="1">
      <alignment vertical="center"/>
    </xf>
    <xf numFmtId="0" fontId="0" fillId="0" borderId="18" xfId="0" applyBorder="1" applyAlignment="1">
      <alignment vertical="center"/>
    </xf>
    <xf numFmtId="165" fontId="0" fillId="0" borderId="15" xfId="0" applyNumberFormat="1" applyBorder="1" applyAlignment="1">
      <alignment vertical="center"/>
    </xf>
    <xf numFmtId="0" fontId="0" fillId="0" borderId="50" xfId="0" applyBorder="1" applyAlignment="1">
      <alignment vertical="center"/>
    </xf>
    <xf numFmtId="165" fontId="0" fillId="0" borderId="51" xfId="0" applyNumberFormat="1" applyBorder="1" applyAlignment="1">
      <alignment vertical="center"/>
    </xf>
    <xf numFmtId="0" fontId="0" fillId="0" borderId="52" xfId="0" applyBorder="1" applyAlignment="1">
      <alignment vertical="center"/>
    </xf>
    <xf numFmtId="165" fontId="0" fillId="0" borderId="53" xfId="0" applyNumberFormat="1" applyBorder="1" applyAlignment="1">
      <alignment vertical="center"/>
    </xf>
    <xf numFmtId="0" fontId="66" fillId="0" borderId="7" xfId="0" applyFont="1" applyBorder="1" applyAlignment="1">
      <alignment horizontal="center" vertical="center" wrapText="1"/>
    </xf>
    <xf numFmtId="9" fontId="66" fillId="0" borderId="7" xfId="0" applyNumberFormat="1" applyFont="1" applyFill="1" applyBorder="1" applyAlignment="1">
      <alignment horizontal="center" vertical="center" wrapText="1"/>
    </xf>
    <xf numFmtId="166" fontId="66" fillId="0" borderId="7" xfId="8" applyFont="1" applyFill="1" applyBorder="1" applyAlignment="1">
      <alignment horizontal="center" vertical="center" wrapText="1"/>
    </xf>
    <xf numFmtId="0" fontId="22" fillId="0" borderId="7" xfId="15" applyFont="1" applyFill="1" applyBorder="1" applyAlignment="1">
      <alignment horizontal="center" vertical="center" wrapText="1"/>
    </xf>
    <xf numFmtId="0" fontId="20" fillId="21" borderId="28" xfId="0" applyFont="1" applyFill="1" applyBorder="1" applyAlignment="1" applyProtection="1">
      <alignment horizontal="center" vertical="center" wrapText="1"/>
      <protection locked="0"/>
    </xf>
    <xf numFmtId="0" fontId="76" fillId="21" borderId="28" xfId="0" applyFont="1" applyFill="1" applyBorder="1" applyAlignment="1" applyProtection="1">
      <alignment horizontal="center" vertical="center" wrapText="1"/>
      <protection locked="0"/>
    </xf>
    <xf numFmtId="0" fontId="19" fillId="21" borderId="7" xfId="0" applyFont="1" applyFill="1" applyBorder="1" applyAlignment="1" applyProtection="1">
      <alignment horizontal="center" vertical="center" wrapText="1"/>
      <protection locked="0"/>
    </xf>
    <xf numFmtId="0" fontId="18" fillId="4" borderId="28" xfId="0" applyFont="1" applyFill="1" applyBorder="1" applyAlignment="1">
      <alignment horizontal="center" vertical="center" wrapText="1"/>
    </xf>
    <xf numFmtId="0" fontId="19" fillId="21" borderId="28" xfId="0" applyFont="1" applyFill="1" applyBorder="1" applyAlignment="1" applyProtection="1">
      <alignment horizontal="center" vertical="center" wrapText="1"/>
      <protection locked="0"/>
    </xf>
    <xf numFmtId="0" fontId="0" fillId="4" borderId="0" xfId="0" applyFill="1"/>
    <xf numFmtId="0" fontId="18" fillId="18" borderId="33" xfId="0" applyFont="1" applyFill="1" applyBorder="1" applyAlignment="1">
      <alignment horizontal="center" vertical="center" wrapText="1"/>
    </xf>
    <xf numFmtId="0" fontId="18" fillId="18" borderId="7" xfId="0" applyFont="1" applyFill="1" applyBorder="1" applyAlignment="1">
      <alignment horizontal="center" vertical="center" wrapText="1"/>
    </xf>
    <xf numFmtId="0" fontId="51" fillId="8" borderId="23" xfId="0" applyFont="1" applyFill="1" applyBorder="1" applyAlignment="1">
      <alignment horizontal="center" vertical="center"/>
    </xf>
    <xf numFmtId="0" fontId="57" fillId="10" borderId="41" xfId="0" applyFont="1" applyFill="1" applyBorder="1" applyAlignment="1">
      <alignment horizontal="center" vertical="center" wrapText="1"/>
    </xf>
    <xf numFmtId="164" fontId="57" fillId="10" borderId="23" xfId="0" applyNumberFormat="1" applyFont="1" applyFill="1" applyBorder="1" applyAlignment="1">
      <alignment horizontal="center" vertical="center" wrapText="1"/>
    </xf>
    <xf numFmtId="164" fontId="57" fillId="10" borderId="27" xfId="0" applyNumberFormat="1" applyFont="1" applyFill="1" applyBorder="1" applyAlignment="1">
      <alignment horizontal="center" vertical="center" wrapText="1"/>
    </xf>
    <xf numFmtId="0" fontId="51" fillId="8" borderId="35" xfId="0" applyNumberFormat="1" applyFont="1" applyFill="1" applyBorder="1" applyAlignment="1">
      <alignment horizontal="center" vertical="center"/>
    </xf>
    <xf numFmtId="0" fontId="51" fillId="8" borderId="17" xfId="0" applyNumberFormat="1" applyFont="1" applyFill="1" applyBorder="1" applyAlignment="1">
      <alignment horizontal="center" vertical="center"/>
    </xf>
    <xf numFmtId="164" fontId="47" fillId="9" borderId="6" xfId="0" applyNumberFormat="1" applyFont="1" applyFill="1" applyBorder="1" applyAlignment="1">
      <alignment vertical="center"/>
    </xf>
    <xf numFmtId="0" fontId="51" fillId="4" borderId="7" xfId="0" applyFont="1" applyFill="1" applyBorder="1" applyAlignment="1">
      <alignment vertical="center"/>
    </xf>
    <xf numFmtId="164" fontId="51" fillId="4" borderId="12" xfId="0" applyNumberFormat="1" applyFont="1" applyFill="1" applyBorder="1" applyAlignment="1">
      <alignment horizontal="center" vertical="center"/>
    </xf>
    <xf numFmtId="164" fontId="0" fillId="0" borderId="0" xfId="0" applyNumberFormat="1" applyAlignment="1">
      <alignment vertical="center"/>
    </xf>
    <xf numFmtId="0" fontId="30" fillId="0" borderId="0" xfId="16" applyFont="1" applyAlignment="1">
      <alignment vertical="center" wrapText="1"/>
    </xf>
    <xf numFmtId="0" fontId="31" fillId="2" borderId="0" xfId="16" applyFont="1" applyFill="1" applyBorder="1" applyAlignment="1">
      <alignment vertical="center"/>
    </xf>
    <xf numFmtId="0" fontId="31" fillId="2" borderId="0" xfId="16" applyFont="1" applyFill="1" applyBorder="1" applyAlignment="1">
      <alignment horizontal="left" vertical="top"/>
    </xf>
    <xf numFmtId="0" fontId="31" fillId="2" borderId="0" xfId="16" applyFont="1" applyFill="1" applyBorder="1" applyAlignment="1">
      <alignment horizontal="center" vertical="center"/>
    </xf>
    <xf numFmtId="0" fontId="31" fillId="2" borderId="0" xfId="16" applyFont="1" applyFill="1" applyBorder="1" applyAlignment="1">
      <alignment horizontal="left" vertical="center"/>
    </xf>
    <xf numFmtId="0" fontId="32" fillId="2" borderId="0" xfId="16" applyFont="1" applyFill="1" applyBorder="1" applyAlignment="1">
      <alignment vertical="top"/>
    </xf>
    <xf numFmtId="0" fontId="32" fillId="2" borderId="25" xfId="16" applyFont="1" applyFill="1" applyBorder="1" applyAlignment="1">
      <alignment vertical="top"/>
    </xf>
    <xf numFmtId="0" fontId="32" fillId="2" borderId="25" xfId="16" applyFont="1" applyFill="1" applyBorder="1" applyAlignment="1">
      <alignment vertical="center" wrapText="1"/>
    </xf>
    <xf numFmtId="0" fontId="32" fillId="2" borderId="25" xfId="16" applyFont="1" applyFill="1" applyBorder="1" applyAlignment="1">
      <alignment horizontal="left" vertical="top" wrapText="1"/>
    </xf>
    <xf numFmtId="0" fontId="32" fillId="2" borderId="25" xfId="16" applyFont="1" applyFill="1" applyBorder="1" applyAlignment="1">
      <alignment horizontal="center" vertical="center" wrapText="1"/>
    </xf>
    <xf numFmtId="0" fontId="32" fillId="2" borderId="25" xfId="16" applyFont="1" applyFill="1" applyBorder="1" applyAlignment="1">
      <alignment horizontal="left" vertical="center" wrapText="1"/>
    </xf>
    <xf numFmtId="0" fontId="30" fillId="0" borderId="0" xfId="0" applyFont="1" applyAlignment="1">
      <alignment vertical="center" wrapText="1"/>
    </xf>
    <xf numFmtId="0" fontId="34" fillId="25" borderId="54" xfId="0" applyFont="1" applyFill="1" applyBorder="1" applyAlignment="1" applyProtection="1">
      <alignment horizontal="center" vertical="center" wrapText="1"/>
      <protection locked="0"/>
    </xf>
    <xf numFmtId="0" fontId="37" fillId="4" borderId="7" xfId="16" applyFont="1" applyFill="1" applyBorder="1" applyAlignment="1">
      <alignment horizontal="left" vertical="top" wrapText="1"/>
    </xf>
    <xf numFmtId="2" fontId="40" fillId="4" borderId="7" xfId="0" applyNumberFormat="1" applyFont="1" applyFill="1" applyBorder="1" applyAlignment="1" applyProtection="1">
      <alignment vertical="top" wrapText="1"/>
      <protection locked="0"/>
    </xf>
    <xf numFmtId="177" fontId="40" fillId="4" borderId="7" xfId="0" applyNumberFormat="1" applyFont="1" applyFill="1" applyBorder="1" applyAlignment="1" applyProtection="1">
      <alignment vertical="top" wrapText="1"/>
      <protection locked="0"/>
    </xf>
    <xf numFmtId="0" fontId="41" fillId="4" borderId="7" xfId="16" applyFont="1" applyFill="1" applyBorder="1" applyAlignment="1">
      <alignment vertical="top" wrapText="1"/>
    </xf>
    <xf numFmtId="0" fontId="41" fillId="0" borderId="7" xfId="16" applyFont="1" applyBorder="1" applyAlignment="1">
      <alignment vertical="top" wrapText="1"/>
    </xf>
    <xf numFmtId="0" fontId="37" fillId="0" borderId="7" xfId="16" applyFont="1" applyBorder="1" applyAlignment="1">
      <alignment vertical="top" wrapText="1"/>
    </xf>
    <xf numFmtId="0" fontId="30" fillId="0" borderId="0" xfId="16" applyFont="1" applyBorder="1" applyAlignment="1">
      <alignment vertical="center" wrapText="1"/>
    </xf>
    <xf numFmtId="2" fontId="88" fillId="4" borderId="7" xfId="0" applyNumberFormat="1" applyFont="1" applyFill="1" applyBorder="1" applyAlignment="1" applyProtection="1">
      <alignment vertical="top" wrapText="1"/>
      <protection locked="0"/>
    </xf>
    <xf numFmtId="0" fontId="87" fillId="0" borderId="7" xfId="16" applyFont="1" applyBorder="1" applyAlignment="1">
      <alignment horizontal="left" vertical="top" wrapText="1"/>
    </xf>
    <xf numFmtId="0" fontId="41" fillId="0" borderId="7" xfId="16" applyFont="1" applyBorder="1" applyAlignment="1">
      <alignment horizontal="left" vertical="top" wrapText="1"/>
    </xf>
    <xf numFmtId="2" fontId="40" fillId="4" borderId="7" xfId="16" applyNumberFormat="1" applyFont="1" applyFill="1" applyBorder="1" applyAlignment="1">
      <alignment vertical="top" wrapText="1"/>
    </xf>
    <xf numFmtId="177" fontId="40" fillId="4" borderId="7" xfId="16" applyNumberFormat="1" applyFont="1" applyFill="1" applyBorder="1" applyAlignment="1">
      <alignment vertical="top" wrapText="1"/>
    </xf>
    <xf numFmtId="0" fontId="37" fillId="4" borderId="7" xfId="16" applyFont="1" applyFill="1" applyBorder="1" applyAlignment="1">
      <alignment horizontal="center" vertical="top" wrapText="1"/>
    </xf>
    <xf numFmtId="2" fontId="89" fillId="4" borderId="7" xfId="0" applyNumberFormat="1" applyFont="1" applyFill="1" applyBorder="1" applyAlignment="1" applyProtection="1">
      <alignment vertical="top" wrapText="1"/>
      <protection locked="0"/>
    </xf>
    <xf numFmtId="0" fontId="41" fillId="0" borderId="7" xfId="16" applyFont="1" applyBorder="1" applyAlignment="1">
      <alignment horizontal="center" vertical="top" wrapText="1"/>
    </xf>
    <xf numFmtId="9" fontId="40" fillId="4" borderId="7" xfId="0" quotePrefix="1" applyNumberFormat="1" applyFont="1" applyFill="1" applyBorder="1" applyAlignment="1" applyProtection="1">
      <alignment vertical="top" wrapText="1"/>
      <protection locked="0"/>
    </xf>
    <xf numFmtId="0" fontId="41" fillId="4" borderId="7" xfId="16" applyFont="1" applyFill="1" applyBorder="1" applyAlignment="1">
      <alignment horizontal="center" vertical="top" wrapText="1"/>
    </xf>
    <xf numFmtId="0" fontId="37" fillId="4" borderId="7" xfId="16" applyFont="1" applyFill="1" applyBorder="1" applyAlignment="1">
      <alignment vertical="top" wrapText="1"/>
    </xf>
    <xf numFmtId="9" fontId="40" fillId="4" borderId="7" xfId="17" applyFont="1" applyFill="1" applyBorder="1" applyAlignment="1" applyProtection="1">
      <alignment vertical="top" wrapText="1"/>
      <protection locked="0"/>
    </xf>
    <xf numFmtId="178" fontId="40" fillId="4" borderId="7" xfId="0" applyNumberFormat="1" applyFont="1" applyFill="1" applyBorder="1" applyAlignment="1" applyProtection="1">
      <alignment vertical="top" wrapText="1"/>
      <protection locked="0"/>
    </xf>
    <xf numFmtId="2" fontId="40" fillId="4" borderId="7" xfId="17" applyNumberFormat="1" applyFont="1" applyFill="1" applyBorder="1" applyAlignment="1" applyProtection="1">
      <alignment vertical="top" wrapText="1"/>
      <protection locked="0"/>
    </xf>
    <xf numFmtId="9" fontId="30" fillId="4" borderId="0" xfId="16" applyNumberFormat="1" applyFont="1" applyFill="1" applyBorder="1" applyAlignment="1">
      <alignment horizontal="center" vertical="top" wrapText="1"/>
    </xf>
    <xf numFmtId="9" fontId="40" fillId="4" borderId="7" xfId="17" applyFont="1" applyFill="1" applyBorder="1" applyAlignment="1" applyProtection="1">
      <alignment horizontal="left" vertical="top" wrapText="1"/>
      <protection locked="0"/>
    </xf>
    <xf numFmtId="179" fontId="40" fillId="4" borderId="7" xfId="17" applyNumberFormat="1" applyFont="1" applyFill="1" applyBorder="1" applyAlignment="1" applyProtection="1">
      <alignment vertical="top" wrapText="1"/>
      <protection locked="0"/>
    </xf>
    <xf numFmtId="177" fontId="40" fillId="0" borderId="7" xfId="0" applyNumberFormat="1" applyFont="1" applyFill="1" applyBorder="1" applyAlignment="1" applyProtection="1">
      <alignment vertical="top" wrapText="1"/>
      <protection locked="0"/>
    </xf>
    <xf numFmtId="0" fontId="30" fillId="4" borderId="7" xfId="16" applyFont="1" applyFill="1" applyBorder="1" applyAlignment="1">
      <alignment horizontal="center" vertical="center" wrapText="1"/>
    </xf>
    <xf numFmtId="177" fontId="30" fillId="4" borderId="7" xfId="16" applyNumberFormat="1" applyFont="1" applyFill="1" applyBorder="1" applyAlignment="1">
      <alignment vertical="center" wrapText="1"/>
    </xf>
    <xf numFmtId="0" fontId="41" fillId="0" borderId="54" xfId="16" applyFont="1" applyBorder="1" applyAlignment="1">
      <alignment vertical="top" wrapText="1"/>
    </xf>
    <xf numFmtId="0" fontId="41" fillId="0" borderId="7" xfId="16" applyFont="1" applyFill="1" applyBorder="1" applyAlignment="1">
      <alignment vertical="top" wrapText="1"/>
    </xf>
    <xf numFmtId="0" fontId="41" fillId="0" borderId="7" xfId="16" applyFont="1" applyFill="1" applyBorder="1" applyAlignment="1">
      <alignment horizontal="center" vertical="top" wrapText="1"/>
    </xf>
    <xf numFmtId="2" fontId="40" fillId="0" borderId="7" xfId="0" applyNumberFormat="1" applyFont="1" applyFill="1" applyBorder="1" applyAlignment="1" applyProtection="1">
      <alignment vertical="top" wrapText="1"/>
      <protection locked="0"/>
    </xf>
    <xf numFmtId="9" fontId="40" fillId="4" borderId="7" xfId="17" applyNumberFormat="1" applyFont="1" applyFill="1" applyBorder="1" applyAlignment="1">
      <alignment vertical="top" wrapText="1"/>
    </xf>
    <xf numFmtId="165" fontId="40" fillId="4" borderId="7" xfId="0" applyNumberFormat="1" applyFont="1" applyFill="1" applyBorder="1" applyAlignment="1" applyProtection="1">
      <alignment vertical="top" wrapText="1"/>
      <protection locked="0"/>
    </xf>
    <xf numFmtId="9" fontId="40" fillId="4" borderId="7" xfId="17" applyFont="1" applyFill="1" applyBorder="1" applyAlignment="1">
      <alignment vertical="top" wrapText="1"/>
    </xf>
    <xf numFmtId="0" fontId="41" fillId="0" borderId="0" xfId="16" applyFont="1" applyBorder="1" applyAlignment="1">
      <alignment vertical="top" wrapText="1"/>
    </xf>
    <xf numFmtId="0" fontId="41" fillId="0" borderId="0" xfId="16" applyFont="1" applyBorder="1" applyAlignment="1">
      <alignment vertical="center" wrapText="1"/>
    </xf>
    <xf numFmtId="0" fontId="41" fillId="0" borderId="0" xfId="16" applyFont="1" applyBorder="1" applyAlignment="1">
      <alignment horizontal="left" vertical="top" wrapText="1"/>
    </xf>
    <xf numFmtId="0" fontId="41" fillId="0" borderId="0" xfId="16" applyFont="1" applyBorder="1" applyAlignment="1">
      <alignment horizontal="center" vertical="center" wrapText="1"/>
    </xf>
    <xf numFmtId="0" fontId="41" fillId="0" borderId="0" xfId="16" applyFont="1" applyBorder="1" applyAlignment="1">
      <alignment horizontal="left" vertical="center" wrapText="1"/>
    </xf>
    <xf numFmtId="177" fontId="41" fillId="0" borderId="0" xfId="16" applyNumberFormat="1" applyFont="1" applyBorder="1" applyAlignment="1">
      <alignment vertical="center" wrapText="1"/>
    </xf>
    <xf numFmtId="166" fontId="41" fillId="0" borderId="0" xfId="16" applyNumberFormat="1" applyFont="1" applyBorder="1" applyAlignment="1">
      <alignment vertical="center" wrapText="1"/>
    </xf>
    <xf numFmtId="9" fontId="41" fillId="0" borderId="0" xfId="17" applyFont="1" applyBorder="1" applyAlignment="1">
      <alignment vertical="center" wrapText="1"/>
    </xf>
    <xf numFmtId="0" fontId="36" fillId="0" borderId="7" xfId="16" applyFont="1" applyBorder="1" applyAlignment="1">
      <alignment vertical="center" wrapText="1"/>
    </xf>
    <xf numFmtId="0" fontId="41" fillId="0" borderId="7" xfId="16" quotePrefix="1" applyFont="1" applyBorder="1" applyAlignment="1">
      <alignment vertical="center" wrapText="1"/>
    </xf>
    <xf numFmtId="0" fontId="41" fillId="0" borderId="7" xfId="16" applyFont="1" applyBorder="1" applyAlignment="1">
      <alignment vertical="center" wrapText="1"/>
    </xf>
    <xf numFmtId="0" fontId="36" fillId="8" borderId="7" xfId="16" applyFont="1" applyFill="1" applyBorder="1" applyAlignment="1">
      <alignment vertical="center" wrapText="1"/>
    </xf>
    <xf numFmtId="2" fontId="41" fillId="0" borderId="0" xfId="16" applyNumberFormat="1" applyFont="1" applyBorder="1" applyAlignment="1">
      <alignment vertical="center" wrapText="1"/>
    </xf>
    <xf numFmtId="0" fontId="30" fillId="0" borderId="0" xfId="16" applyFont="1" applyBorder="1" applyAlignment="1">
      <alignment vertical="top" wrapText="1"/>
    </xf>
    <xf numFmtId="0" fontId="30" fillId="0" borderId="0" xfId="16" applyFont="1" applyBorder="1" applyAlignment="1">
      <alignment horizontal="left" vertical="top" wrapText="1"/>
    </xf>
    <xf numFmtId="0" fontId="30" fillId="0" borderId="0" xfId="16" applyFont="1" applyBorder="1" applyAlignment="1">
      <alignment horizontal="center" vertical="center" wrapText="1"/>
    </xf>
    <xf numFmtId="0" fontId="30" fillId="0" borderId="0" xfId="16" applyFont="1" applyBorder="1" applyAlignment="1">
      <alignment horizontal="left" vertical="center" wrapText="1"/>
    </xf>
    <xf numFmtId="0" fontId="51" fillId="8" borderId="17" xfId="0" applyFont="1" applyFill="1" applyBorder="1" applyAlignment="1">
      <alignment horizontal="center" vertical="center"/>
    </xf>
    <xf numFmtId="0" fontId="51" fillId="4" borderId="2" xfId="0" applyFont="1" applyFill="1" applyBorder="1" applyAlignment="1">
      <alignment horizontal="center" vertical="center"/>
    </xf>
    <xf numFmtId="0" fontId="51" fillId="8" borderId="7" xfId="0" applyFont="1" applyFill="1" applyBorder="1" applyAlignment="1">
      <alignment vertical="center"/>
    </xf>
    <xf numFmtId="0" fontId="51" fillId="8" borderId="7" xfId="0" applyNumberFormat="1" applyFont="1" applyFill="1" applyBorder="1" applyAlignment="1">
      <alignment horizontal="center" vertical="center"/>
    </xf>
    <xf numFmtId="164" fontId="51" fillId="8" borderId="7" xfId="0" applyNumberFormat="1" applyFont="1" applyFill="1" applyBorder="1" applyAlignment="1">
      <alignment vertical="center"/>
    </xf>
    <xf numFmtId="164" fontId="51" fillId="4" borderId="7" xfId="0" applyNumberFormat="1" applyFont="1" applyFill="1" applyBorder="1" applyAlignment="1">
      <alignment vertical="center"/>
    </xf>
    <xf numFmtId="0" fontId="51" fillId="8" borderId="7" xfId="0" applyFont="1" applyFill="1" applyBorder="1" applyAlignment="1">
      <alignment horizontal="center" vertical="center"/>
    </xf>
    <xf numFmtId="0" fontId="58" fillId="13" borderId="7" xfId="0" applyFont="1" applyFill="1" applyBorder="1" applyAlignment="1">
      <alignment horizontal="center" vertical="center"/>
    </xf>
    <xf numFmtId="0" fontId="51" fillId="4" borderId="7" xfId="0" applyFont="1" applyFill="1" applyBorder="1" applyAlignment="1">
      <alignment horizontal="center" vertical="center"/>
    </xf>
    <xf numFmtId="0" fontId="51" fillId="8" borderId="35" xfId="0" applyFont="1" applyFill="1" applyBorder="1" applyAlignment="1">
      <alignment vertical="center"/>
    </xf>
    <xf numFmtId="0" fontId="51" fillId="8" borderId="6" xfId="0" applyFont="1" applyFill="1" applyBorder="1" applyAlignment="1">
      <alignment vertical="center"/>
    </xf>
    <xf numFmtId="0" fontId="51" fillId="8" borderId="26" xfId="0" applyNumberFormat="1" applyFont="1" applyFill="1" applyBorder="1" applyAlignment="1">
      <alignment horizontal="center" vertical="center"/>
    </xf>
    <xf numFmtId="164" fontId="51" fillId="8" borderId="22" xfId="0" applyNumberFormat="1" applyFont="1" applyFill="1" applyBorder="1" applyAlignment="1">
      <alignment vertical="center"/>
    </xf>
    <xf numFmtId="164" fontId="51" fillId="4" borderId="6" xfId="0" applyNumberFormat="1" applyFont="1" applyFill="1" applyBorder="1" applyAlignment="1">
      <alignment vertical="center"/>
    </xf>
    <xf numFmtId="0" fontId="51" fillId="8" borderId="14" xfId="0" applyFont="1" applyFill="1" applyBorder="1" applyAlignment="1">
      <alignment horizontal="center" vertical="center"/>
    </xf>
    <xf numFmtId="164" fontId="51" fillId="8" borderId="20" xfId="0" applyNumberFormat="1" applyFont="1" applyFill="1" applyBorder="1" applyAlignment="1">
      <alignment horizontal="center"/>
    </xf>
    <xf numFmtId="0" fontId="51" fillId="8" borderId="31" xfId="0" applyFont="1" applyFill="1" applyBorder="1" applyAlignment="1">
      <alignment vertical="center"/>
    </xf>
    <xf numFmtId="0" fontId="51" fillId="8" borderId="40" xfId="0" applyNumberFormat="1" applyFont="1" applyFill="1" applyBorder="1" applyAlignment="1">
      <alignment horizontal="center" vertical="center"/>
    </xf>
    <xf numFmtId="164" fontId="51" fillId="8" borderId="42" xfId="0" applyNumberFormat="1" applyFont="1" applyFill="1" applyBorder="1" applyAlignment="1">
      <alignment vertical="center"/>
    </xf>
    <xf numFmtId="164" fontId="51" fillId="4" borderId="31" xfId="0" applyNumberFormat="1" applyFont="1" applyFill="1" applyBorder="1" applyAlignment="1">
      <alignment vertical="center"/>
    </xf>
    <xf numFmtId="0" fontId="51" fillId="8" borderId="38" xfId="0" applyFont="1" applyFill="1" applyBorder="1" applyAlignment="1">
      <alignment horizontal="center" vertical="center"/>
    </xf>
    <xf numFmtId="0" fontId="51" fillId="8" borderId="37" xfId="0" applyNumberFormat="1" applyFont="1" applyFill="1" applyBorder="1" applyAlignment="1">
      <alignment horizontal="center" vertical="center"/>
    </xf>
    <xf numFmtId="0" fontId="51" fillId="8" borderId="21" xfId="0" applyFont="1" applyFill="1" applyBorder="1" applyAlignment="1">
      <alignment horizontal="center" vertical="center"/>
    </xf>
    <xf numFmtId="0" fontId="48" fillId="4" borderId="35" xfId="0" applyFont="1" applyFill="1" applyBorder="1" applyAlignment="1">
      <alignment vertical="center"/>
    </xf>
    <xf numFmtId="0" fontId="48" fillId="4" borderId="50" xfId="0" applyFont="1" applyFill="1" applyBorder="1" applyAlignment="1">
      <alignment vertical="center"/>
    </xf>
    <xf numFmtId="0" fontId="0" fillId="0" borderId="57" xfId="0" applyBorder="1" applyAlignment="1">
      <alignment vertical="center"/>
    </xf>
    <xf numFmtId="0" fontId="51" fillId="8" borderId="58" xfId="0" applyNumberFormat="1" applyFont="1" applyFill="1" applyBorder="1" applyAlignment="1">
      <alignment horizontal="center" vertical="center"/>
    </xf>
    <xf numFmtId="164" fontId="51" fillId="8" borderId="58" xfId="0" applyNumberFormat="1" applyFont="1" applyFill="1" applyBorder="1" applyAlignment="1">
      <alignment vertical="center"/>
    </xf>
    <xf numFmtId="164" fontId="51" fillId="4" borderId="58" xfId="0" applyNumberFormat="1" applyFont="1" applyFill="1" applyBorder="1" applyAlignment="1">
      <alignment vertical="center"/>
    </xf>
    <xf numFmtId="0" fontId="51" fillId="8" borderId="58" xfId="0" applyFont="1" applyFill="1" applyBorder="1" applyAlignment="1">
      <alignment horizontal="center" vertical="center"/>
    </xf>
    <xf numFmtId="0" fontId="51" fillId="8" borderId="59" xfId="0" applyNumberFormat="1" applyFont="1" applyFill="1" applyBorder="1" applyAlignment="1">
      <alignment horizontal="center" vertical="center"/>
    </xf>
    <xf numFmtId="164" fontId="51" fillId="8" borderId="18" xfId="0" applyNumberFormat="1" applyFont="1" applyFill="1" applyBorder="1" applyAlignment="1">
      <alignment vertical="center"/>
    </xf>
    <xf numFmtId="0" fontId="51" fillId="8" borderId="5" xfId="0" applyFont="1" applyFill="1" applyBorder="1" applyAlignment="1">
      <alignment vertical="center"/>
    </xf>
    <xf numFmtId="0" fontId="51" fillId="8" borderId="13" xfId="0" applyNumberFormat="1" applyFont="1" applyFill="1" applyBorder="1" applyAlignment="1">
      <alignment horizontal="center" vertical="center"/>
    </xf>
    <xf numFmtId="164" fontId="51" fillId="8" borderId="13" xfId="0" applyNumberFormat="1" applyFont="1" applyFill="1" applyBorder="1" applyAlignment="1">
      <alignment vertical="center"/>
    </xf>
    <xf numFmtId="164" fontId="51" fillId="4" borderId="5" xfId="0" applyNumberFormat="1" applyFont="1" applyFill="1" applyBorder="1" applyAlignment="1">
      <alignment vertical="center"/>
    </xf>
    <xf numFmtId="0" fontId="51" fillId="8" borderId="16" xfId="0" applyFont="1" applyFill="1" applyBorder="1" applyAlignment="1">
      <alignment horizontal="center" vertical="center"/>
    </xf>
    <xf numFmtId="0" fontId="51" fillId="8" borderId="5" xfId="0" applyFont="1" applyFill="1" applyBorder="1" applyAlignment="1">
      <alignment horizontal="center" vertical="center"/>
    </xf>
    <xf numFmtId="0" fontId="51" fillId="4" borderId="21" xfId="0" applyFont="1" applyFill="1" applyBorder="1" applyAlignment="1">
      <alignment horizontal="center" vertical="center"/>
    </xf>
    <xf numFmtId="0" fontId="51" fillId="4" borderId="4" xfId="0" applyFont="1" applyFill="1" applyBorder="1" applyAlignment="1">
      <alignment vertical="center"/>
    </xf>
    <xf numFmtId="164" fontId="51" fillId="4" borderId="20" xfId="0" applyNumberFormat="1" applyFont="1" applyFill="1" applyBorder="1" applyAlignment="1">
      <alignment vertical="center"/>
    </xf>
    <xf numFmtId="0" fontId="51" fillId="4" borderId="24" xfId="0" applyNumberFormat="1" applyFont="1" applyFill="1" applyBorder="1" applyAlignment="1">
      <alignment horizontal="center" vertical="center"/>
    </xf>
    <xf numFmtId="164" fontId="51" fillId="4" borderId="11" xfId="0" applyNumberFormat="1" applyFont="1" applyFill="1" applyBorder="1" applyAlignment="1">
      <alignment vertical="center"/>
    </xf>
    <xf numFmtId="0" fontId="44" fillId="4" borderId="35" xfId="0" applyFont="1" applyFill="1" applyBorder="1" applyAlignment="1">
      <alignment vertical="center"/>
    </xf>
    <xf numFmtId="0" fontId="44" fillId="4" borderId="4" xfId="0" applyFont="1" applyFill="1" applyBorder="1" applyAlignment="1">
      <alignment vertical="center"/>
    </xf>
    <xf numFmtId="0" fontId="44" fillId="8" borderId="36" xfId="0" applyNumberFormat="1" applyFont="1" applyFill="1" applyBorder="1" applyAlignment="1">
      <alignment horizontal="center" vertical="center"/>
    </xf>
    <xf numFmtId="164" fontId="44" fillId="8" borderId="9" xfId="0" applyNumberFormat="1" applyFont="1" applyFill="1" applyBorder="1" applyAlignment="1">
      <alignment vertical="center"/>
    </xf>
    <xf numFmtId="0" fontId="44" fillId="4" borderId="24" xfId="0" applyNumberFormat="1" applyFont="1" applyFill="1" applyBorder="1" applyAlignment="1">
      <alignment horizontal="center" vertical="center"/>
    </xf>
    <xf numFmtId="164" fontId="44" fillId="4" borderId="11" xfId="0" applyNumberFormat="1" applyFont="1" applyFill="1" applyBorder="1" applyAlignment="1">
      <alignment vertical="center"/>
    </xf>
    <xf numFmtId="0" fontId="44" fillId="4" borderId="9" xfId="0" applyFont="1" applyFill="1" applyBorder="1" applyAlignment="1">
      <alignment vertical="center"/>
    </xf>
    <xf numFmtId="164" fontId="44" fillId="4" borderId="9" xfId="0" applyNumberFormat="1" applyFont="1" applyFill="1" applyBorder="1" applyAlignment="1">
      <alignment vertical="center"/>
    </xf>
    <xf numFmtId="0" fontId="30" fillId="4" borderId="0" xfId="16" applyFont="1" applyFill="1" applyBorder="1" applyAlignment="1">
      <alignment vertical="center" wrapText="1"/>
    </xf>
    <xf numFmtId="0" fontId="87" fillId="4" borderId="7" xfId="16" applyFont="1" applyFill="1" applyBorder="1" applyAlignment="1">
      <alignment horizontal="center" vertical="top" wrapText="1"/>
    </xf>
    <xf numFmtId="0" fontId="87" fillId="4" borderId="7" xfId="16" applyFont="1" applyFill="1" applyBorder="1" applyAlignment="1">
      <alignment vertical="top" wrapText="1"/>
    </xf>
    <xf numFmtId="2" fontId="40" fillId="4" borderId="7" xfId="17" applyNumberFormat="1" applyFont="1" applyFill="1" applyBorder="1" applyAlignment="1">
      <alignment vertical="top" wrapText="1"/>
    </xf>
    <xf numFmtId="0" fontId="40" fillId="4" borderId="7" xfId="17" applyNumberFormat="1" applyFont="1" applyFill="1" applyBorder="1" applyAlignment="1">
      <alignment vertical="top" wrapText="1"/>
    </xf>
    <xf numFmtId="0" fontId="97" fillId="23" borderId="71" xfId="0" applyFont="1" applyFill="1" applyBorder="1" applyAlignment="1"/>
    <xf numFmtId="0" fontId="85" fillId="23" borderId="75" xfId="0" applyFont="1" applyFill="1" applyBorder="1" applyAlignment="1">
      <alignment horizontal="center" vertical="top" wrapText="1"/>
    </xf>
    <xf numFmtId="0" fontId="85" fillId="23" borderId="76" xfId="0" applyFont="1" applyFill="1" applyBorder="1" applyAlignment="1">
      <alignment horizontal="center" vertical="top" wrapText="1"/>
    </xf>
    <xf numFmtId="0" fontId="85" fillId="23" borderId="77" xfId="0" applyFont="1" applyFill="1" applyBorder="1" applyAlignment="1">
      <alignment horizontal="center" vertical="top" wrapText="1"/>
    </xf>
    <xf numFmtId="0" fontId="85" fillId="23" borderId="28" xfId="0" applyFont="1" applyFill="1" applyBorder="1" applyAlignment="1">
      <alignment horizontal="center"/>
    </xf>
    <xf numFmtId="0" fontId="87" fillId="0" borderId="28" xfId="0" applyFont="1" applyBorder="1" applyAlignment="1">
      <alignment wrapText="1"/>
    </xf>
    <xf numFmtId="0" fontId="86" fillId="4" borderId="7" xfId="0" applyFont="1" applyFill="1" applyBorder="1" applyAlignment="1">
      <alignment horizontal="left" vertical="top" wrapText="1"/>
    </xf>
    <xf numFmtId="0" fontId="85" fillId="23" borderId="7" xfId="0" applyFont="1" applyFill="1" applyBorder="1" applyAlignment="1">
      <alignment horizontal="center"/>
    </xf>
    <xf numFmtId="0" fontId="87" fillId="0" borderId="7" xfId="0" applyFont="1" applyBorder="1" applyAlignment="1">
      <alignment wrapText="1"/>
    </xf>
    <xf numFmtId="0" fontId="0" fillId="18" borderId="31" xfId="0" applyFill="1" applyBorder="1"/>
    <xf numFmtId="0" fontId="98" fillId="18" borderId="78" xfId="0" applyFont="1" applyFill="1" applyBorder="1"/>
    <xf numFmtId="0" fontId="98" fillId="18" borderId="79" xfId="0" applyFont="1" applyFill="1" applyBorder="1"/>
    <xf numFmtId="165" fontId="99" fillId="18" borderId="79" xfId="0" applyNumberFormat="1" applyFont="1" applyFill="1" applyBorder="1"/>
    <xf numFmtId="0" fontId="0" fillId="0" borderId="7" xfId="0" applyBorder="1"/>
    <xf numFmtId="177" fontId="100" fillId="22" borderId="32" xfId="0" applyNumberFormat="1" applyFont="1" applyFill="1" applyBorder="1"/>
    <xf numFmtId="0" fontId="0" fillId="0" borderId="7" xfId="0" applyFill="1" applyBorder="1"/>
    <xf numFmtId="177" fontId="0" fillId="0" borderId="32" xfId="0" applyNumberFormat="1" applyBorder="1"/>
    <xf numFmtId="0" fontId="33" fillId="5" borderId="32" xfId="16" applyFont="1" applyFill="1" applyBorder="1" applyAlignment="1">
      <alignment horizontal="left" vertical="top"/>
    </xf>
    <xf numFmtId="0" fontId="33" fillId="5" borderId="24" xfId="16" applyFont="1" applyFill="1" applyBorder="1" applyAlignment="1">
      <alignment vertical="center"/>
    </xf>
    <xf numFmtId="0" fontId="33" fillId="5" borderId="24" xfId="16" applyFont="1" applyFill="1" applyBorder="1" applyAlignment="1">
      <alignment horizontal="center" vertical="center"/>
    </xf>
    <xf numFmtId="0" fontId="33" fillId="5" borderId="33" xfId="16" applyFont="1" applyFill="1" applyBorder="1" applyAlignment="1">
      <alignment horizontal="left" vertical="center"/>
    </xf>
    <xf numFmtId="166" fontId="41" fillId="5" borderId="7" xfId="8" applyNumberFormat="1" applyFont="1" applyFill="1" applyBorder="1" applyAlignment="1">
      <alignment vertical="center" wrapText="1"/>
    </xf>
    <xf numFmtId="166" fontId="41" fillId="5" borderId="7" xfId="16" applyNumberFormat="1" applyFont="1" applyFill="1" applyBorder="1" applyAlignment="1">
      <alignment vertical="center" wrapText="1"/>
    </xf>
    <xf numFmtId="0" fontId="41" fillId="0" borderId="0" xfId="16" applyFont="1" applyFill="1" applyBorder="1" applyAlignment="1">
      <alignment vertical="center" wrapText="1"/>
    </xf>
    <xf numFmtId="0" fontId="41" fillId="0" borderId="0" xfId="16" applyFont="1" applyFill="1" applyBorder="1" applyAlignment="1">
      <alignment vertical="top" wrapText="1"/>
    </xf>
    <xf numFmtId="0" fontId="41" fillId="0" borderId="0" xfId="16" applyFont="1" applyFill="1" applyBorder="1" applyAlignment="1">
      <alignment horizontal="left" vertical="top" wrapText="1"/>
    </xf>
    <xf numFmtId="0" fontId="41" fillId="0" borderId="0" xfId="16" applyFont="1" applyFill="1" applyBorder="1" applyAlignment="1">
      <alignment horizontal="center" vertical="center" wrapText="1"/>
    </xf>
    <xf numFmtId="0" fontId="41" fillId="0" borderId="0" xfId="16" applyFont="1" applyFill="1" applyBorder="1" applyAlignment="1">
      <alignment horizontal="left" vertical="center" wrapText="1"/>
    </xf>
    <xf numFmtId="166" fontId="41" fillId="0" borderId="0" xfId="16" applyNumberFormat="1" applyFont="1" applyFill="1" applyBorder="1" applyAlignment="1">
      <alignment vertical="center" wrapText="1"/>
    </xf>
    <xf numFmtId="0" fontId="30" fillId="0" borderId="0" xfId="16" applyFont="1" applyFill="1" applyBorder="1" applyAlignment="1">
      <alignment vertical="center" wrapText="1"/>
    </xf>
    <xf numFmtId="166" fontId="51" fillId="4" borderId="0" xfId="0" applyNumberFormat="1" applyFont="1" applyFill="1" applyAlignment="1">
      <alignment vertical="center"/>
    </xf>
    <xf numFmtId="164" fontId="0" fillId="0" borderId="0" xfId="0" applyNumberFormat="1" applyAlignment="1">
      <alignment horizontal="center" vertical="center"/>
    </xf>
    <xf numFmtId="0" fontId="102" fillId="0" borderId="0" xfId="0" applyFont="1" applyAlignment="1">
      <alignment vertical="top"/>
    </xf>
    <xf numFmtId="166" fontId="30" fillId="0" borderId="0" xfId="16" applyNumberFormat="1" applyFont="1" applyBorder="1" applyAlignment="1">
      <alignment vertical="center" wrapText="1"/>
    </xf>
    <xf numFmtId="0" fontId="51" fillId="8" borderId="54" xfId="0" applyNumberFormat="1" applyFont="1" applyFill="1" applyBorder="1" applyAlignment="1">
      <alignment horizontal="center" vertical="center"/>
    </xf>
    <xf numFmtId="164" fontId="51" fillId="8" borderId="54" xfId="0" applyNumberFormat="1" applyFont="1" applyFill="1" applyBorder="1" applyAlignment="1">
      <alignment vertical="center"/>
    </xf>
    <xf numFmtId="164" fontId="51" fillId="4" borderId="54" xfId="0" applyNumberFormat="1" applyFont="1" applyFill="1" applyBorder="1" applyAlignment="1">
      <alignment vertical="center"/>
    </xf>
    <xf numFmtId="164" fontId="51" fillId="4" borderId="2" xfId="0" applyNumberFormat="1" applyFont="1" applyFill="1" applyBorder="1" applyAlignment="1">
      <alignment horizontal="center" vertical="center"/>
    </xf>
    <xf numFmtId="164" fontId="51" fillId="4" borderId="2" xfId="0" applyNumberFormat="1" applyFont="1" applyFill="1" applyBorder="1" applyAlignment="1">
      <alignment vertical="center"/>
    </xf>
    <xf numFmtId="0" fontId="0" fillId="9" borderId="7" xfId="0" applyFill="1" applyBorder="1" applyAlignment="1">
      <alignment vertical="center"/>
    </xf>
    <xf numFmtId="0" fontId="51" fillId="9" borderId="7" xfId="0" applyNumberFormat="1" applyFont="1" applyFill="1" applyBorder="1" applyAlignment="1">
      <alignment horizontal="center" vertical="center"/>
    </xf>
    <xf numFmtId="164" fontId="51" fillId="9" borderId="7" xfId="0" applyNumberFormat="1" applyFont="1" applyFill="1" applyBorder="1" applyAlignment="1">
      <alignment vertical="center"/>
    </xf>
    <xf numFmtId="164" fontId="51" fillId="9" borderId="7" xfId="0" applyNumberFormat="1" applyFont="1" applyFill="1" applyBorder="1" applyAlignment="1">
      <alignment horizontal="center" vertical="center"/>
    </xf>
    <xf numFmtId="0" fontId="51" fillId="9" borderId="7" xfId="0" applyFont="1" applyFill="1" applyBorder="1" applyAlignment="1">
      <alignment horizontal="center" vertical="center"/>
    </xf>
    <xf numFmtId="0" fontId="0" fillId="0" borderId="0" xfId="0" applyAlignment="1">
      <alignment wrapText="1"/>
    </xf>
    <xf numFmtId="0" fontId="85" fillId="23" borderId="48" xfId="0" applyFont="1" applyFill="1" applyBorder="1" applyAlignment="1">
      <alignment horizontal="center"/>
    </xf>
    <xf numFmtId="0" fontId="104" fillId="0" borderId="7" xfId="0" applyFont="1" applyBorder="1" applyAlignment="1">
      <alignment horizontal="center" vertical="center"/>
    </xf>
    <xf numFmtId="0" fontId="104" fillId="0" borderId="7" xfId="0" applyFont="1" applyBorder="1" applyAlignment="1">
      <alignment wrapText="1"/>
    </xf>
    <xf numFmtId="3" fontId="104" fillId="0" borderId="7" xfId="0" applyNumberFormat="1" applyFont="1" applyBorder="1" applyAlignment="1">
      <alignment wrapText="1"/>
    </xf>
    <xf numFmtId="0" fontId="104" fillId="4" borderId="7" xfId="0" applyFont="1" applyFill="1" applyBorder="1" applyAlignment="1">
      <alignment vertical="center"/>
    </xf>
    <xf numFmtId="0" fontId="104" fillId="0" borderId="7" xfId="0" applyFont="1" applyBorder="1"/>
    <xf numFmtId="0" fontId="41" fillId="5" borderId="7" xfId="16" applyFont="1" applyFill="1" applyBorder="1" applyAlignment="1">
      <alignment vertical="center" wrapText="1"/>
    </xf>
    <xf numFmtId="0" fontId="33" fillId="5" borderId="7" xfId="16" applyFont="1" applyFill="1" applyBorder="1" applyAlignment="1">
      <alignment vertical="center"/>
    </xf>
    <xf numFmtId="0" fontId="37" fillId="0" borderId="7" xfId="16" applyFont="1" applyBorder="1" applyAlignment="1">
      <alignment horizontal="left" vertical="top" wrapText="1"/>
    </xf>
    <xf numFmtId="0" fontId="33" fillId="0" borderId="7" xfId="16" applyFont="1" applyBorder="1" applyAlignment="1">
      <alignment horizontal="left" vertical="top" wrapText="1"/>
    </xf>
    <xf numFmtId="0" fontId="36" fillId="0" borderId="7" xfId="16" applyFont="1" applyBorder="1" applyAlignment="1">
      <alignment horizontal="left" vertical="top" wrapText="1"/>
    </xf>
    <xf numFmtId="0" fontId="44" fillId="8" borderId="35" xfId="0" applyFont="1" applyFill="1" applyBorder="1" applyAlignment="1">
      <alignment vertical="center"/>
    </xf>
    <xf numFmtId="164" fontId="44" fillId="4" borderId="35" xfId="0" applyNumberFormat="1" applyFont="1" applyFill="1" applyBorder="1" applyAlignment="1">
      <alignment vertical="center"/>
    </xf>
    <xf numFmtId="164" fontId="44" fillId="4" borderId="10" xfId="0" applyNumberFormat="1" applyFont="1" applyFill="1" applyBorder="1" applyAlignment="1">
      <alignment horizontal="center" vertical="center"/>
    </xf>
    <xf numFmtId="0" fontId="44" fillId="8" borderId="17" xfId="0" applyFont="1" applyFill="1" applyBorder="1" applyAlignment="1">
      <alignment horizontal="center" vertical="center"/>
    </xf>
    <xf numFmtId="164" fontId="44" fillId="4" borderId="10" xfId="0" applyNumberFormat="1" applyFont="1" applyFill="1" applyBorder="1" applyAlignment="1">
      <alignment vertical="center"/>
    </xf>
    <xf numFmtId="0" fontId="44" fillId="4" borderId="10" xfId="0" applyFont="1" applyFill="1" applyBorder="1" applyAlignment="1">
      <alignment horizontal="center" vertical="center"/>
    </xf>
    <xf numFmtId="0" fontId="44" fillId="4" borderId="17" xfId="0" applyFont="1" applyFill="1" applyBorder="1" applyAlignment="1">
      <alignment horizontal="center" vertical="center"/>
    </xf>
    <xf numFmtId="0" fontId="44" fillId="8" borderId="8" xfId="0" applyFont="1" applyFill="1" applyBorder="1" applyAlignment="1">
      <alignment vertical="center"/>
    </xf>
    <xf numFmtId="0" fontId="44" fillId="8" borderId="10" xfId="0" applyFont="1" applyFill="1" applyBorder="1" applyAlignment="1">
      <alignment horizontal="center" vertical="center"/>
    </xf>
    <xf numFmtId="0" fontId="41" fillId="0" borderId="28" xfId="0" applyFont="1" applyBorder="1"/>
    <xf numFmtId="179" fontId="41" fillId="0" borderId="28" xfId="0" applyNumberFormat="1" applyFont="1" applyBorder="1"/>
    <xf numFmtId="179" fontId="41" fillId="18" borderId="56" xfId="0" applyNumberFormat="1" applyFont="1" applyFill="1" applyBorder="1"/>
    <xf numFmtId="0" fontId="41" fillId="0" borderId="7" xfId="0" applyFont="1" applyBorder="1"/>
    <xf numFmtId="179" fontId="41" fillId="0" borderId="7" xfId="0" applyNumberFormat="1" applyFont="1" applyBorder="1"/>
    <xf numFmtId="0" fontId="48" fillId="4" borderId="0" xfId="0" applyFont="1" applyFill="1" applyAlignment="1">
      <alignment horizontal="center"/>
    </xf>
    <xf numFmtId="0" fontId="10" fillId="4" borderId="3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22" borderId="35" xfId="0" applyFont="1" applyFill="1" applyBorder="1" applyAlignment="1">
      <alignment horizontal="center" vertical="center" wrapText="1"/>
    </xf>
    <xf numFmtId="0" fontId="10" fillId="22" borderId="4"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2" fillId="4" borderId="22" xfId="0" applyFont="1" applyFill="1" applyBorder="1" applyAlignment="1">
      <alignment horizontal="center" wrapText="1"/>
    </xf>
    <xf numFmtId="0" fontId="2" fillId="4" borderId="14" xfId="0" applyFont="1" applyFill="1" applyBorder="1" applyAlignment="1">
      <alignment horizontal="center" wrapText="1"/>
    </xf>
    <xf numFmtId="0" fontId="10" fillId="4" borderId="4" xfId="0" applyFont="1" applyFill="1" applyBorder="1" applyAlignment="1">
      <alignment horizontal="center" vertical="top" wrapText="1"/>
    </xf>
    <xf numFmtId="0" fontId="10" fillId="5" borderId="35"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78" fillId="0" borderId="40" xfId="0" applyFont="1" applyBorder="1" applyAlignment="1">
      <alignment horizontal="center" vertical="center"/>
    </xf>
    <xf numFmtId="0" fontId="78" fillId="0" borderId="0" xfId="0" applyFont="1" applyFill="1" applyBorder="1" applyAlignment="1">
      <alignment horizontal="center" vertical="center"/>
    </xf>
    <xf numFmtId="0" fontId="78" fillId="0" borderId="40"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6" fontId="79" fillId="10" borderId="40" xfId="8" applyFont="1" applyFill="1" applyBorder="1" applyAlignment="1">
      <alignment horizontal="center" vertical="center"/>
    </xf>
    <xf numFmtId="0" fontId="51" fillId="8" borderId="23" xfId="0" applyFont="1" applyFill="1" applyBorder="1" applyAlignment="1">
      <alignment horizontal="center" vertical="center"/>
    </xf>
    <xf numFmtId="0" fontId="51" fillId="8" borderId="19" xfId="0" applyFont="1" applyFill="1" applyBorder="1" applyAlignment="1">
      <alignment horizontal="center" vertical="center"/>
    </xf>
    <xf numFmtId="0" fontId="0" fillId="0" borderId="0" xfId="0" applyAlignment="1">
      <alignment horizontal="center" wrapText="1"/>
    </xf>
    <xf numFmtId="0" fontId="98" fillId="18" borderId="34" xfId="0" applyFont="1" applyFill="1" applyBorder="1" applyAlignment="1">
      <alignment horizontal="center"/>
    </xf>
    <xf numFmtId="0" fontId="98" fillId="18" borderId="80" xfId="0" applyFont="1" applyFill="1" applyBorder="1" applyAlignment="1">
      <alignment horizontal="center"/>
    </xf>
    <xf numFmtId="0" fontId="0" fillId="0" borderId="0" xfId="0" applyAlignment="1">
      <alignment horizontal="center" vertical="top" wrapText="1"/>
    </xf>
    <xf numFmtId="0" fontId="93" fillId="0" borderId="0" xfId="0" applyFont="1" applyAlignment="1">
      <alignment horizontal="center"/>
    </xf>
    <xf numFmtId="0" fontId="94" fillId="0" borderId="0" xfId="0" applyFont="1" applyAlignment="1">
      <alignment horizontal="center"/>
    </xf>
    <xf numFmtId="0" fontId="95" fillId="0" borderId="60" xfId="0" applyFont="1" applyBorder="1" applyAlignment="1">
      <alignment horizontal="center"/>
    </xf>
    <xf numFmtId="0" fontId="85" fillId="23" borderId="61" xfId="0" applyFont="1" applyFill="1" applyBorder="1" applyAlignment="1">
      <alignment horizontal="center" vertical="center" wrapText="1"/>
    </xf>
    <xf numFmtId="0" fontId="85" fillId="23" borderId="67" xfId="0" applyFont="1" applyFill="1" applyBorder="1" applyAlignment="1">
      <alignment horizontal="center" vertical="center" wrapText="1"/>
    </xf>
    <xf numFmtId="0" fontId="85" fillId="23" borderId="73" xfId="0" applyFont="1" applyFill="1" applyBorder="1" applyAlignment="1">
      <alignment horizontal="center" vertical="center" wrapText="1"/>
    </xf>
    <xf numFmtId="0" fontId="85" fillId="23" borderId="62" xfId="0" applyFont="1" applyFill="1" applyBorder="1" applyAlignment="1">
      <alignment horizontal="center" vertical="center" wrapText="1"/>
    </xf>
    <xf numFmtId="0" fontId="85" fillId="23" borderId="68" xfId="0" applyFont="1" applyFill="1" applyBorder="1" applyAlignment="1">
      <alignment horizontal="center" vertical="center" wrapText="1"/>
    </xf>
    <xf numFmtId="0" fontId="85" fillId="23" borderId="74" xfId="0" applyFont="1" applyFill="1" applyBorder="1" applyAlignment="1">
      <alignment horizontal="center" vertical="center" wrapText="1"/>
    </xf>
    <xf numFmtId="0" fontId="96" fillId="23" borderId="63" xfId="0" applyFont="1" applyFill="1" applyBorder="1" applyAlignment="1">
      <alignment horizontal="center" vertical="center" wrapText="1"/>
    </xf>
    <xf numFmtId="0" fontId="96" fillId="23" borderId="64" xfId="0" applyFont="1" applyFill="1" applyBorder="1" applyAlignment="1">
      <alignment horizontal="center" vertical="center" wrapText="1"/>
    </xf>
    <xf numFmtId="0" fontId="96" fillId="23" borderId="65" xfId="0" applyFont="1" applyFill="1" applyBorder="1" applyAlignment="1">
      <alignment horizontal="center" vertical="center" wrapText="1"/>
    </xf>
    <xf numFmtId="0" fontId="85" fillId="23" borderId="66" xfId="0" applyFont="1" applyFill="1" applyBorder="1" applyAlignment="1">
      <alignment horizontal="center" vertical="top" wrapText="1"/>
    </xf>
    <xf numFmtId="0" fontId="85" fillId="23" borderId="72" xfId="0" applyFont="1" applyFill="1" applyBorder="1" applyAlignment="1">
      <alignment horizontal="center" vertical="top" wrapText="1"/>
    </xf>
    <xf numFmtId="0" fontId="85" fillId="23" borderId="69" xfId="0" applyFont="1" applyFill="1" applyBorder="1" applyAlignment="1">
      <alignment horizontal="center"/>
    </xf>
    <xf numFmtId="0" fontId="85" fillId="23" borderId="70" xfId="0" applyFont="1" applyFill="1" applyBorder="1" applyAlignment="1">
      <alignment horizontal="center"/>
    </xf>
    <xf numFmtId="0" fontId="75" fillId="17" borderId="54" xfId="0" applyFont="1" applyFill="1" applyBorder="1" applyAlignment="1" applyProtection="1">
      <alignment horizontal="center" vertical="center" wrapText="1"/>
      <protection locked="0"/>
    </xf>
    <xf numFmtId="0" fontId="75" fillId="17" borderId="49" xfId="0" applyFont="1" applyFill="1" applyBorder="1" applyAlignment="1" applyProtection="1">
      <alignment horizontal="center" vertical="center" wrapText="1"/>
      <protection locked="0"/>
    </xf>
    <xf numFmtId="0" fontId="75" fillId="17" borderId="28" xfId="0" applyFont="1" applyFill="1" applyBorder="1" applyAlignment="1" applyProtection="1">
      <alignment horizontal="center" vertical="center" wrapText="1"/>
      <protection locked="0"/>
    </xf>
    <xf numFmtId="0" fontId="80" fillId="23" borderId="54" xfId="0" applyFont="1" applyFill="1" applyBorder="1" applyAlignment="1">
      <alignment horizontal="center" vertical="center" wrapText="1"/>
    </xf>
    <xf numFmtId="0" fontId="80" fillId="23" borderId="49" xfId="0" applyFont="1" applyFill="1" applyBorder="1" applyAlignment="1">
      <alignment horizontal="center" vertical="center" wrapText="1"/>
    </xf>
    <xf numFmtId="0" fontId="80" fillId="23" borderId="28" xfId="0" applyFont="1" applyFill="1" applyBorder="1" applyAlignment="1">
      <alignment horizontal="center" vertical="center" wrapText="1"/>
    </xf>
    <xf numFmtId="0" fontId="76" fillId="17" borderId="54" xfId="0" applyFont="1" applyFill="1" applyBorder="1" applyAlignment="1" applyProtection="1">
      <alignment horizontal="center" vertical="center" wrapText="1"/>
      <protection locked="0"/>
    </xf>
    <xf numFmtId="0" fontId="76" fillId="17" borderId="49" xfId="0" applyFont="1" applyFill="1" applyBorder="1" applyAlignment="1" applyProtection="1">
      <alignment horizontal="center" vertical="center" wrapText="1"/>
      <protection locked="0"/>
    </xf>
    <xf numFmtId="0" fontId="76" fillId="17" borderId="28" xfId="0" applyFont="1" applyFill="1" applyBorder="1" applyAlignment="1" applyProtection="1">
      <alignment horizontal="center" vertical="center" wrapText="1"/>
      <protection locked="0"/>
    </xf>
    <xf numFmtId="0" fontId="80" fillId="23" borderId="32" xfId="0" applyFont="1" applyFill="1" applyBorder="1" applyAlignment="1">
      <alignment horizontal="center" vertical="center" wrapText="1"/>
    </xf>
    <xf numFmtId="0" fontId="80" fillId="23" borderId="33" xfId="0" applyFont="1" applyFill="1" applyBorder="1" applyAlignment="1">
      <alignment horizontal="center" vertical="center" wrapText="1"/>
    </xf>
    <xf numFmtId="0" fontId="80" fillId="17" borderId="45" xfId="0" applyFont="1" applyFill="1" applyBorder="1" applyAlignment="1" applyProtection="1">
      <alignment horizontal="center" vertical="center" wrapText="1"/>
      <protection locked="0"/>
    </xf>
    <xf numFmtId="0" fontId="80" fillId="17" borderId="39" xfId="0" applyFont="1" applyFill="1" applyBorder="1" applyAlignment="1" applyProtection="1">
      <alignment horizontal="center" vertical="center" wrapText="1"/>
      <protection locked="0"/>
    </xf>
    <xf numFmtId="0" fontId="80" fillId="17" borderId="56" xfId="0" applyFont="1" applyFill="1" applyBorder="1" applyAlignment="1" applyProtection="1">
      <alignment horizontal="center" vertical="center" wrapText="1"/>
      <protection locked="0"/>
    </xf>
    <xf numFmtId="0" fontId="80" fillId="17" borderId="55" xfId="0" applyFont="1" applyFill="1" applyBorder="1" applyAlignment="1" applyProtection="1">
      <alignment horizontal="center" vertical="center" wrapText="1"/>
      <protection locked="0"/>
    </xf>
    <xf numFmtId="0" fontId="80" fillId="23" borderId="24" xfId="0" applyFont="1" applyFill="1" applyBorder="1" applyAlignment="1">
      <alignment horizontal="center" vertical="center" wrapText="1"/>
    </xf>
    <xf numFmtId="0" fontId="20" fillId="0" borderId="54" xfId="15" applyFont="1" applyBorder="1" applyAlignment="1">
      <alignment horizontal="center" vertical="center" wrapText="1"/>
    </xf>
    <xf numFmtId="0" fontId="20" fillId="0" borderId="49" xfId="15" applyFont="1" applyBorder="1" applyAlignment="1">
      <alignment horizontal="center" vertical="center" wrapText="1"/>
    </xf>
    <xf numFmtId="0" fontId="20" fillId="0" borderId="28" xfId="15" applyFont="1" applyBorder="1" applyAlignment="1">
      <alignment horizontal="center" vertical="center" wrapText="1"/>
    </xf>
    <xf numFmtId="0" fontId="18" fillId="0" borderId="54" xfId="16" applyFont="1" applyBorder="1" applyAlignment="1">
      <alignment horizontal="center" vertical="center" wrapText="1"/>
    </xf>
    <xf numFmtId="0" fontId="18" fillId="0" borderId="49" xfId="16" applyFont="1" applyBorder="1" applyAlignment="1">
      <alignment horizontal="center" vertical="center" wrapText="1"/>
    </xf>
    <xf numFmtId="0" fontId="18" fillId="0" borderId="28" xfId="16" applyFont="1" applyBorder="1" applyAlignment="1">
      <alignment horizontal="center" vertical="center" wrapText="1"/>
    </xf>
    <xf numFmtId="0" fontId="20" fillId="0" borderId="39" xfId="15" applyFont="1" applyBorder="1" applyAlignment="1">
      <alignment horizontal="center" vertical="center" wrapText="1"/>
    </xf>
    <xf numFmtId="0" fontId="20" fillId="0" borderId="48" xfId="15" applyFont="1" applyBorder="1" applyAlignment="1">
      <alignment horizontal="center" vertical="center" wrapText="1"/>
    </xf>
    <xf numFmtId="0" fontId="20" fillId="0" borderId="55" xfId="15" applyFont="1" applyBorder="1" applyAlignment="1">
      <alignment horizontal="center" vertical="center" wrapText="1"/>
    </xf>
    <xf numFmtId="0" fontId="32" fillId="24" borderId="54" xfId="0" applyFont="1" applyFill="1" applyBorder="1" applyAlignment="1">
      <alignment horizontal="center" vertical="center" wrapText="1"/>
    </xf>
    <xf numFmtId="0" fontId="32" fillId="24" borderId="49" xfId="0" applyFont="1" applyFill="1" applyBorder="1" applyAlignment="1">
      <alignment horizontal="center" vertical="center" wrapText="1"/>
    </xf>
    <xf numFmtId="0" fontId="32" fillId="24" borderId="28" xfId="0" applyFont="1" applyFill="1" applyBorder="1" applyAlignment="1">
      <alignment horizontal="center" vertical="center" wrapText="1"/>
    </xf>
    <xf numFmtId="0" fontId="32" fillId="24" borderId="32" xfId="0" applyFont="1" applyFill="1" applyBorder="1" applyAlignment="1">
      <alignment horizontal="center" vertical="center" wrapText="1"/>
    </xf>
    <xf numFmtId="0" fontId="32" fillId="24" borderId="33" xfId="0" applyFont="1" applyFill="1" applyBorder="1" applyAlignment="1">
      <alignment horizontal="center" vertical="center" wrapText="1"/>
    </xf>
    <xf numFmtId="0" fontId="32" fillId="24" borderId="24" xfId="0" applyFont="1" applyFill="1" applyBorder="1" applyAlignment="1">
      <alignment horizontal="center" vertical="center" wrapText="1"/>
    </xf>
    <xf numFmtId="0" fontId="32" fillId="25" borderId="45" xfId="0" applyFont="1" applyFill="1" applyBorder="1" applyAlignment="1" applyProtection="1">
      <alignment horizontal="center" vertical="center" wrapText="1"/>
      <protection locked="0"/>
    </xf>
    <xf numFmtId="0" fontId="32" fillId="25" borderId="39" xfId="0" applyFont="1" applyFill="1" applyBorder="1" applyAlignment="1" applyProtection="1">
      <alignment horizontal="center" vertical="center" wrapText="1"/>
      <protection locked="0"/>
    </xf>
    <xf numFmtId="0" fontId="32" fillId="25" borderId="56" xfId="0" applyFont="1" applyFill="1" applyBorder="1" applyAlignment="1" applyProtection="1">
      <alignment horizontal="center" vertical="center" wrapText="1"/>
      <protection locked="0"/>
    </xf>
    <xf numFmtId="0" fontId="32" fillId="25" borderId="55" xfId="0" applyFont="1" applyFill="1" applyBorder="1" applyAlignment="1" applyProtection="1">
      <alignment horizontal="center" vertical="center" wrapText="1"/>
      <protection locked="0"/>
    </xf>
    <xf numFmtId="0" fontId="85" fillId="26" borderId="54" xfId="0" applyFont="1" applyFill="1" applyBorder="1" applyAlignment="1" applyProtection="1">
      <alignment horizontal="center" vertical="center" wrapText="1"/>
      <protection locked="0"/>
    </xf>
    <xf numFmtId="0" fontId="85" fillId="26" borderId="49" xfId="0" applyFont="1" applyFill="1" applyBorder="1" applyAlignment="1" applyProtection="1">
      <alignment horizontal="center" vertical="center" wrapText="1"/>
      <protection locked="0"/>
    </xf>
    <xf numFmtId="0" fontId="85" fillId="26" borderId="28" xfId="0" applyFont="1" applyFill="1" applyBorder="1" applyAlignment="1" applyProtection="1">
      <alignment horizontal="center" vertical="center" wrapText="1"/>
      <protection locked="0"/>
    </xf>
    <xf numFmtId="0" fontId="33" fillId="25" borderId="54" xfId="0" applyFont="1" applyFill="1" applyBorder="1" applyAlignment="1" applyProtection="1">
      <alignment horizontal="center" vertical="center" wrapText="1"/>
      <protection locked="0"/>
    </xf>
    <xf numFmtId="0" fontId="33" fillId="25" borderId="49" xfId="0" applyFont="1" applyFill="1" applyBorder="1" applyAlignment="1" applyProtection="1">
      <alignment horizontal="center" vertical="center" wrapText="1"/>
      <protection locked="0"/>
    </xf>
    <xf numFmtId="0" fontId="33" fillId="25" borderId="28" xfId="0" applyFont="1" applyFill="1" applyBorder="1" applyAlignment="1" applyProtection="1">
      <alignment horizontal="center" vertical="center" wrapText="1"/>
      <protection locked="0"/>
    </xf>
    <xf numFmtId="0" fontId="41" fillId="9" borderId="22" xfId="16" applyFont="1" applyFill="1" applyBorder="1" applyAlignment="1">
      <alignment vertical="center" wrapText="1"/>
    </xf>
    <xf numFmtId="0" fontId="41" fillId="9" borderId="26" xfId="16" applyFont="1" applyFill="1" applyBorder="1" applyAlignment="1">
      <alignment vertical="center" wrapText="1"/>
    </xf>
    <xf numFmtId="0" fontId="41" fillId="9" borderId="14" xfId="16" applyFont="1" applyFill="1" applyBorder="1" applyAlignment="1">
      <alignment vertical="center" wrapText="1"/>
    </xf>
    <xf numFmtId="0" fontId="36" fillId="0" borderId="0" xfId="16" applyFont="1" applyBorder="1" applyAlignment="1">
      <alignment vertical="center" wrapText="1"/>
    </xf>
    <xf numFmtId="0" fontId="36" fillId="0" borderId="25" xfId="16" applyFont="1" applyFill="1" applyBorder="1" applyAlignment="1">
      <alignment vertical="center" wrapText="1"/>
    </xf>
    <xf numFmtId="0" fontId="33" fillId="0" borderId="7" xfId="16" applyFont="1" applyBorder="1" applyAlignment="1">
      <alignment horizontal="left" vertical="top" wrapText="1"/>
    </xf>
    <xf numFmtId="0" fontId="87" fillId="0" borderId="7" xfId="16" applyFont="1" applyBorder="1" applyAlignment="1">
      <alignment horizontal="left" vertical="top" wrapText="1"/>
    </xf>
    <xf numFmtId="0" fontId="36" fillId="0" borderId="7" xfId="16" applyFont="1" applyBorder="1" applyAlignment="1">
      <alignment horizontal="left" vertical="top" wrapText="1"/>
    </xf>
    <xf numFmtId="0" fontId="41" fillId="0" borderId="7" xfId="16" applyFont="1" applyBorder="1" applyAlignment="1">
      <alignment horizontal="left" vertical="top" wrapText="1"/>
    </xf>
    <xf numFmtId="0" fontId="37" fillId="0" borderId="7" xfId="16" applyFont="1" applyBorder="1" applyAlignment="1">
      <alignment horizontal="left" vertical="top" wrapText="1"/>
    </xf>
    <xf numFmtId="0" fontId="37" fillId="4" borderId="7" xfId="16" applyFont="1" applyFill="1" applyBorder="1" applyAlignment="1">
      <alignment horizontal="left" vertical="top" wrapText="1"/>
    </xf>
    <xf numFmtId="0" fontId="90" fillId="0" borderId="7" xfId="0" applyFont="1" applyBorder="1" applyAlignment="1">
      <alignment horizontal="left" vertical="top" wrapText="1"/>
    </xf>
    <xf numFmtId="0" fontId="106" fillId="27" borderId="22" xfId="0" applyFont="1" applyFill="1" applyBorder="1" applyAlignment="1">
      <alignment horizontal="left" vertical="top" wrapText="1"/>
    </xf>
    <xf numFmtId="0" fontId="106" fillId="27" borderId="26" xfId="0" applyFont="1" applyFill="1" applyBorder="1" applyAlignment="1">
      <alignment horizontal="left" vertical="top" wrapText="1"/>
    </xf>
    <xf numFmtId="0" fontId="106" fillId="27" borderId="14" xfId="0" applyFont="1" applyFill="1" applyBorder="1" applyAlignment="1">
      <alignment horizontal="left" vertical="top" wrapText="1"/>
    </xf>
    <xf numFmtId="0" fontId="0" fillId="0" borderId="0" xfId="0" applyAlignment="1">
      <alignment wrapText="1"/>
    </xf>
    <xf numFmtId="0" fontId="100" fillId="0" borderId="22" xfId="0" applyFont="1" applyBorder="1" applyAlignment="1">
      <alignment vertical="top" wrapText="1"/>
    </xf>
    <xf numFmtId="0" fontId="100" fillId="0" borderId="26" xfId="0" applyFont="1" applyBorder="1" applyAlignment="1">
      <alignment vertical="top"/>
    </xf>
    <xf numFmtId="0" fontId="100" fillId="0" borderId="14" xfId="0" applyFont="1" applyBorder="1" applyAlignment="1">
      <alignment vertical="top"/>
    </xf>
    <xf numFmtId="0" fontId="103" fillId="27" borderId="7" xfId="0" applyFont="1" applyFill="1" applyBorder="1" applyAlignment="1">
      <alignment vertical="top" wrapText="1"/>
    </xf>
    <xf numFmtId="0" fontId="104" fillId="22" borderId="7" xfId="0" applyFont="1" applyFill="1" applyBorder="1" applyAlignment="1">
      <alignment vertical="top" wrapText="1"/>
    </xf>
    <xf numFmtId="0" fontId="20" fillId="0" borderId="54" xfId="16" applyFont="1" applyBorder="1" applyAlignment="1">
      <alignment horizontal="center" vertical="center" wrapText="1"/>
    </xf>
    <xf numFmtId="0" fontId="20" fillId="0" borderId="49" xfId="16" applyFont="1" applyBorder="1" applyAlignment="1">
      <alignment horizontal="center" vertical="center" wrapText="1"/>
    </xf>
    <xf numFmtId="0" fontId="20" fillId="0" borderId="7" xfId="16" applyFont="1" applyBorder="1" applyAlignment="1">
      <alignment horizontal="center" vertical="center" wrapText="1"/>
    </xf>
    <xf numFmtId="0" fontId="82" fillId="0" borderId="54" xfId="16" applyFont="1" applyFill="1" applyBorder="1" applyAlignment="1">
      <alignment horizontal="center" vertical="center" wrapText="1"/>
    </xf>
    <xf numFmtId="0" fontId="82" fillId="0" borderId="49" xfId="16" applyFont="1" applyFill="1" applyBorder="1" applyAlignment="1">
      <alignment horizontal="center" vertical="center" wrapText="1"/>
    </xf>
    <xf numFmtId="0" fontId="82" fillId="0" borderId="28" xfId="16" applyFont="1" applyFill="1" applyBorder="1" applyAlignment="1">
      <alignment horizontal="center" vertical="center" wrapText="1"/>
    </xf>
    <xf numFmtId="0" fontId="81" fillId="0" borderId="54" xfId="0" applyFont="1" applyBorder="1" applyAlignment="1">
      <alignment horizontal="center" vertical="center" wrapText="1"/>
    </xf>
    <xf numFmtId="0" fontId="81" fillId="0" borderId="49" xfId="0" applyFont="1" applyBorder="1" applyAlignment="1">
      <alignment horizontal="center" vertical="center" wrapText="1"/>
    </xf>
    <xf numFmtId="0" fontId="81" fillId="0" borderId="28" xfId="0" applyFont="1" applyBorder="1" applyAlignment="1">
      <alignment horizontal="center" vertical="center" wrapText="1"/>
    </xf>
    <xf numFmtId="0" fontId="20" fillId="0" borderId="28" xfId="16" applyFont="1" applyBorder="1" applyAlignment="1">
      <alignment horizontal="center" vertical="center" wrapText="1"/>
    </xf>
    <xf numFmtId="0" fontId="81" fillId="0" borderId="7" xfId="0" applyFont="1" applyBorder="1" applyAlignment="1">
      <alignment horizontal="center" vertical="center" wrapText="1"/>
    </xf>
    <xf numFmtId="0" fontId="18" fillId="3" borderId="25" xfId="16" applyFont="1" applyFill="1" applyBorder="1" applyAlignment="1" applyProtection="1">
      <alignment horizontal="left" vertical="center" wrapText="1"/>
      <protection locked="0"/>
    </xf>
    <xf numFmtId="0" fontId="20" fillId="6" borderId="32" xfId="16" applyFont="1" applyFill="1" applyBorder="1" applyAlignment="1">
      <alignment horizontal="center" vertical="center" wrapText="1"/>
    </xf>
    <xf numFmtId="0" fontId="20" fillId="6" borderId="24" xfId="16" applyFont="1" applyFill="1" applyBorder="1" applyAlignment="1">
      <alignment horizontal="center" vertical="center" wrapText="1"/>
    </xf>
    <xf numFmtId="0" fontId="20" fillId="6" borderId="33" xfId="16" applyFont="1" applyFill="1" applyBorder="1" applyAlignment="1">
      <alignment horizontal="center" vertical="center" wrapText="1"/>
    </xf>
    <xf numFmtId="0" fontId="83" fillId="0" borderId="7" xfId="0" applyFont="1" applyBorder="1" applyAlignment="1">
      <alignment horizontal="center" vertical="center" wrapText="1"/>
    </xf>
    <xf numFmtId="0" fontId="18" fillId="3" borderId="0" xfId="16" applyFont="1" applyFill="1" applyBorder="1" applyAlignment="1" applyProtection="1">
      <alignment horizontal="left" vertical="top" wrapText="1"/>
      <protection locked="0"/>
    </xf>
    <xf numFmtId="0" fontId="20" fillId="0" borderId="7" xfId="16" applyFont="1" applyFill="1" applyBorder="1" applyAlignment="1">
      <alignment horizontal="center" vertical="center" wrapText="1"/>
    </xf>
    <xf numFmtId="0" fontId="20" fillId="0" borderId="54" xfId="16" applyFont="1" applyFill="1" applyBorder="1" applyAlignment="1">
      <alignment horizontal="center" vertical="center" wrapText="1"/>
    </xf>
    <xf numFmtId="0" fontId="20" fillId="0" borderId="49" xfId="16" applyFont="1" applyFill="1" applyBorder="1" applyAlignment="1">
      <alignment horizontal="center" vertical="center" wrapText="1"/>
    </xf>
    <xf numFmtId="0" fontId="20" fillId="0" borderId="28" xfId="16" applyFont="1" applyFill="1" applyBorder="1" applyAlignment="1">
      <alignment horizontal="center" vertical="center" wrapText="1"/>
    </xf>
    <xf numFmtId="0" fontId="69" fillId="0" borderId="0" xfId="16" applyFont="1" applyAlignment="1">
      <alignment horizontal="left" vertical="center" wrapText="1"/>
    </xf>
    <xf numFmtId="0" fontId="18" fillId="2" borderId="25" xfId="16" applyFont="1" applyFill="1" applyBorder="1" applyAlignment="1">
      <alignment horizontal="left" vertical="top" wrapText="1"/>
    </xf>
    <xf numFmtId="0" fontId="18" fillId="3" borderId="25" xfId="15" applyFont="1" applyFill="1" applyBorder="1" applyAlignment="1" applyProtection="1">
      <alignment horizontal="left" vertical="top" wrapText="1"/>
      <protection locked="0"/>
    </xf>
    <xf numFmtId="0" fontId="18" fillId="0" borderId="54" xfId="15" applyFont="1" applyBorder="1" applyAlignment="1">
      <alignment horizontal="center" vertical="center" wrapText="1"/>
    </xf>
    <xf numFmtId="0" fontId="18" fillId="0" borderId="49" xfId="15" applyFont="1" applyBorder="1" applyAlignment="1">
      <alignment horizontal="center" vertical="center" wrapText="1"/>
    </xf>
    <xf numFmtId="0" fontId="18" fillId="0" borderId="28" xfId="15" applyFont="1" applyBorder="1" applyAlignment="1">
      <alignment horizontal="center" vertical="center" wrapText="1"/>
    </xf>
    <xf numFmtId="0" fontId="20" fillId="6" borderId="32" xfId="16" applyFont="1" applyFill="1" applyBorder="1" applyAlignment="1">
      <alignment horizontal="center" vertical="top"/>
    </xf>
    <xf numFmtId="0" fontId="20" fillId="6" borderId="24" xfId="16" applyFont="1" applyFill="1" applyBorder="1" applyAlignment="1">
      <alignment horizontal="center" vertical="top"/>
    </xf>
    <xf numFmtId="0" fontId="20" fillId="6" borderId="33" xfId="16" applyFont="1" applyFill="1" applyBorder="1" applyAlignment="1">
      <alignment horizontal="center" vertical="top"/>
    </xf>
    <xf numFmtId="0" fontId="16" fillId="2" borderId="0" xfId="16" applyFont="1" applyFill="1" applyBorder="1" applyAlignment="1">
      <alignment horizontal="center"/>
    </xf>
    <xf numFmtId="0" fontId="18" fillId="2" borderId="0" xfId="16" applyFont="1" applyFill="1" applyBorder="1" applyAlignment="1">
      <alignment horizontal="left" vertical="top"/>
    </xf>
    <xf numFmtId="0" fontId="29" fillId="0" borderId="7" xfId="16" applyFont="1" applyBorder="1" applyAlignment="1">
      <alignment horizontal="center" vertical="center" wrapText="1"/>
    </xf>
    <xf numFmtId="0" fontId="28" fillId="0" borderId="7" xfId="16" applyFont="1" applyBorder="1" applyAlignment="1">
      <alignment horizontal="center" vertical="center" wrapText="1"/>
    </xf>
    <xf numFmtId="0" fontId="27" fillId="2" borderId="0" xfId="15" applyFont="1" applyFill="1" applyBorder="1" applyAlignment="1">
      <alignment horizontal="center" vertical="top" wrapText="1"/>
    </xf>
    <xf numFmtId="0" fontId="18" fillId="3" borderId="25" xfId="15" applyFont="1" applyFill="1" applyBorder="1" applyAlignment="1" applyProtection="1">
      <alignment horizontal="left" vertical="top"/>
      <protection locked="0"/>
    </xf>
    <xf numFmtId="0" fontId="20" fillId="0" borderId="7" xfId="15" applyFont="1" applyBorder="1" applyAlignment="1">
      <alignment horizontal="center" vertical="center" wrapText="1"/>
    </xf>
    <xf numFmtId="0" fontId="27" fillId="0" borderId="0" xfId="15" applyFont="1" applyFill="1" applyBorder="1" applyAlignment="1">
      <alignment horizontal="center" vertical="top" wrapText="1"/>
    </xf>
    <xf numFmtId="0" fontId="84" fillId="0" borderId="54" xfId="0" applyFont="1" applyBorder="1" applyAlignment="1">
      <alignment horizontal="center" vertical="center" wrapText="1"/>
    </xf>
    <xf numFmtId="0" fontId="84" fillId="0" borderId="49" xfId="0" applyFont="1" applyBorder="1" applyAlignment="1">
      <alignment horizontal="center" vertical="center" wrapText="1"/>
    </xf>
    <xf numFmtId="0" fontId="84" fillId="0" borderId="28" xfId="0" applyFont="1" applyBorder="1" applyAlignment="1">
      <alignment horizontal="center" vertical="center" wrapText="1"/>
    </xf>
    <xf numFmtId="0" fontId="41" fillId="4" borderId="0" xfId="16" applyFont="1" applyFill="1" applyBorder="1" applyAlignment="1">
      <alignment vertical="center" wrapText="1"/>
    </xf>
    <xf numFmtId="0" fontId="91" fillId="4" borderId="0" xfId="16" applyFont="1" applyFill="1" applyBorder="1" applyAlignment="1">
      <alignment vertical="center" wrapText="1"/>
    </xf>
    <xf numFmtId="0" fontId="92" fillId="4" borderId="0" xfId="16" applyFont="1" applyFill="1" applyBorder="1" applyAlignment="1">
      <alignment vertical="center" wrapText="1"/>
    </xf>
    <xf numFmtId="0" fontId="36" fillId="4" borderId="0" xfId="16" applyFont="1" applyFill="1" applyBorder="1" applyAlignment="1">
      <alignment vertical="center" wrapText="1"/>
    </xf>
  </cellXfs>
  <cellStyles count="20">
    <cellStyle name="Comma 2" xfId="1"/>
    <cellStyle name="Comma 3" xfId="2"/>
    <cellStyle name="Comma 4" xfId="3"/>
    <cellStyle name="Comma_Resumen Mensualizacion Dic-01" xfId="4"/>
    <cellStyle name="Currency 2" xfId="5"/>
    <cellStyle name="Dezimal [0]_Hoja1" xfId="6"/>
    <cellStyle name="Dezimal_Hoja1" xfId="7"/>
    <cellStyle name="Millares" xfId="8" builtinId="3"/>
    <cellStyle name="Millares 2" xfId="9"/>
    <cellStyle name="Moneda" xfId="10" builtinId="4"/>
    <cellStyle name="Moneda 2" xfId="11"/>
    <cellStyle name="Moneda 3" xfId="12"/>
    <cellStyle name="Normal" xfId="0" builtinId="0"/>
    <cellStyle name="Normal 2" xfId="13"/>
    <cellStyle name="Normal 2 2" xfId="14"/>
    <cellStyle name="Normal 3" xfId="15"/>
    <cellStyle name="Normal 3 2" xfId="16"/>
    <cellStyle name="Porcentaje" xfId="17" builtinId="5"/>
    <cellStyle name="Währung [0]_Hoja1" xfId="18"/>
    <cellStyle name="Währung_Hoja1" xfId="19"/>
  </cellStyles>
  <dxfs count="32">
    <dxf>
      <font>
        <color theme="0"/>
      </font>
      <fill>
        <patternFill>
          <bgColor rgb="FFFF0000"/>
        </patternFill>
      </fill>
    </dxf>
    <dxf>
      <numFmt numFmtId="165"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165"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indexed="64"/>
        </top>
        <bottom style="thin">
          <color indexed="64"/>
        </bottom>
      </border>
    </dxf>
    <dxf>
      <alignment horizontal="general" vertical="center" textRotation="0" wrapText="0" indent="0" justifyLastLine="0" shrinkToFit="0" readingOrder="0"/>
      <border diagonalUp="0" diagonalDown="0">
        <left style="medium">
          <color indexed="64"/>
        </left>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65"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5" formatCode="_ * #,##0_ ;_ * \-#,##0_ ;_ * &quot;-&quot;??_ ;_ @_ "/>
      <alignment horizontal="general" vertical="center" textRotation="0" wrapText="0" indent="0" justifyLastLine="0" shrinkToFit="0" readingOrder="0"/>
    </dxf>
    <dxf>
      <font>
        <sz val="14"/>
      </font>
      <numFmt numFmtId="175"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5"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5"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6"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5"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5"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21</c:v>
                </c:pt>
                <c:pt idx="15">
                  <c:v>0</c:v>
                </c:pt>
                <c:pt idx="16">
                  <c:v>0</c:v>
                </c:pt>
              </c:numCache>
            </c:numRef>
          </c:val>
        </c:ser>
        <c:dLbls>
          <c:showLegendKey val="0"/>
          <c:showVal val="0"/>
          <c:showCatName val="0"/>
          <c:showSerName val="0"/>
          <c:showPercent val="0"/>
          <c:showBubbleSize val="0"/>
        </c:dLbls>
        <c:gapWidth val="150"/>
        <c:shape val="box"/>
        <c:axId val="65496576"/>
        <c:axId val="65498112"/>
        <c:axId val="0"/>
      </c:bar3DChart>
      <c:catAx>
        <c:axId val="65496576"/>
        <c:scaling>
          <c:orientation val="minMax"/>
        </c:scaling>
        <c:delete val="0"/>
        <c:axPos val="b"/>
        <c:numFmt formatCode="General" sourceLinked="1"/>
        <c:majorTickMark val="none"/>
        <c:minorTickMark val="none"/>
        <c:tickLblPos val="nextTo"/>
        <c:txPr>
          <a:bodyPr/>
          <a:lstStyle/>
          <a:p>
            <a:pPr>
              <a:defRPr lang="es-HN"/>
            </a:pPr>
            <a:endParaRPr lang="es-ES"/>
          </a:p>
        </c:txPr>
        <c:crossAx val="65498112"/>
        <c:crosses val="autoZero"/>
        <c:auto val="1"/>
        <c:lblAlgn val="ctr"/>
        <c:lblOffset val="100"/>
        <c:noMultiLvlLbl val="0"/>
      </c:catAx>
      <c:valAx>
        <c:axId val="654981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ES"/>
          </a:p>
        </c:txPr>
        <c:crossAx val="65496576"/>
        <c:crosses val="autoZero"/>
        <c:crossBetween val="between"/>
      </c:valAx>
      <c:dTable>
        <c:showHorzBorder val="1"/>
        <c:showVertBorder val="1"/>
        <c:showOutline val="1"/>
        <c:showKeys val="1"/>
        <c:txPr>
          <a:bodyPr/>
          <a:lstStyle/>
          <a:p>
            <a:pPr rtl="0">
              <a:defRPr lang="es-HN" sz="700"/>
            </a:pPr>
            <a:endParaRPr lang="es-ES"/>
          </a:p>
        </c:txPr>
      </c:dTable>
      <c:spPr>
        <a:noFill/>
        <a:ln w="25400">
          <a:noFill/>
        </a:ln>
      </c:spPr>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65549440"/>
        <c:axId val="65550976"/>
        <c:axId val="0"/>
      </c:bar3DChart>
      <c:catAx>
        <c:axId val="65549440"/>
        <c:scaling>
          <c:orientation val="minMax"/>
        </c:scaling>
        <c:delete val="0"/>
        <c:axPos val="b"/>
        <c:numFmt formatCode="General" sourceLinked="1"/>
        <c:majorTickMark val="none"/>
        <c:minorTickMark val="none"/>
        <c:tickLblPos val="nextTo"/>
        <c:txPr>
          <a:bodyPr/>
          <a:lstStyle/>
          <a:p>
            <a:pPr>
              <a:defRPr lang="es-HN"/>
            </a:pPr>
            <a:endParaRPr lang="es-ES"/>
          </a:p>
        </c:txPr>
        <c:crossAx val="65550976"/>
        <c:crosses val="autoZero"/>
        <c:auto val="1"/>
        <c:lblAlgn val="ctr"/>
        <c:lblOffset val="100"/>
        <c:noMultiLvlLbl val="0"/>
      </c:catAx>
      <c:valAx>
        <c:axId val="655509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ES"/>
          </a:p>
        </c:txPr>
        <c:crossAx val="65549440"/>
        <c:crosses val="autoZero"/>
        <c:crossBetween val="between"/>
      </c:valAx>
      <c:dTable>
        <c:showHorzBorder val="1"/>
        <c:showVertBorder val="1"/>
        <c:showOutline val="1"/>
        <c:showKeys val="1"/>
        <c:txPr>
          <a:bodyPr/>
          <a:lstStyle/>
          <a:p>
            <a:pPr rtl="0">
              <a:defRPr lang="es-HN" sz="800"/>
            </a:pPr>
            <a:endParaRPr lang="es-ES"/>
          </a:p>
        </c:txPr>
      </c:dTable>
      <c:spPr>
        <a:noFill/>
        <a:ln w="25400">
          <a:noFill/>
        </a:ln>
      </c:spPr>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4200505357"/>
          <c:y val="2.6016290217243974E-2"/>
        </c:manualLayout>
      </c:layout>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4</c:v>
                </c:pt>
                <c:pt idx="2">
                  <c:v>5</c:v>
                </c:pt>
                <c:pt idx="3">
                  <c:v>15</c:v>
                </c:pt>
                <c:pt idx="4">
                  <c:v>0</c:v>
                </c:pt>
                <c:pt idx="5">
                  <c:v>2</c:v>
                </c:pt>
                <c:pt idx="6">
                  <c:v>6</c:v>
                </c:pt>
                <c:pt idx="7">
                  <c:v>4</c:v>
                </c:pt>
                <c:pt idx="8">
                  <c:v>4</c:v>
                </c:pt>
                <c:pt idx="9">
                  <c:v>0</c:v>
                </c:pt>
                <c:pt idx="10">
                  <c:v>0</c:v>
                </c:pt>
                <c:pt idx="11">
                  <c:v>0</c:v>
                </c:pt>
                <c:pt idx="12">
                  <c:v>0</c:v>
                </c:pt>
                <c:pt idx="13">
                  <c:v>30</c:v>
                </c:pt>
                <c:pt idx="14">
                  <c:v>0</c:v>
                </c:pt>
                <c:pt idx="15">
                  <c:v>0</c:v>
                </c:pt>
                <c:pt idx="16">
                  <c:v>0</c:v>
                </c:pt>
              </c:numCache>
            </c:numRef>
          </c:val>
        </c:ser>
        <c:dLbls>
          <c:showLegendKey val="0"/>
          <c:showVal val="0"/>
          <c:showCatName val="0"/>
          <c:showSerName val="0"/>
          <c:showPercent val="0"/>
          <c:showBubbleSize val="0"/>
        </c:dLbls>
        <c:gapWidth val="150"/>
        <c:shape val="box"/>
        <c:axId val="65581824"/>
        <c:axId val="65583360"/>
        <c:axId val="0"/>
      </c:bar3DChart>
      <c:catAx>
        <c:axId val="65581824"/>
        <c:scaling>
          <c:orientation val="minMax"/>
        </c:scaling>
        <c:delete val="0"/>
        <c:axPos val="b"/>
        <c:numFmt formatCode="General" sourceLinked="1"/>
        <c:majorTickMark val="none"/>
        <c:minorTickMark val="none"/>
        <c:tickLblPos val="nextTo"/>
        <c:txPr>
          <a:bodyPr/>
          <a:lstStyle/>
          <a:p>
            <a:pPr>
              <a:defRPr lang="es-HN"/>
            </a:pPr>
            <a:endParaRPr lang="es-ES"/>
          </a:p>
        </c:txPr>
        <c:crossAx val="65583360"/>
        <c:crosses val="autoZero"/>
        <c:auto val="1"/>
        <c:lblAlgn val="ctr"/>
        <c:lblOffset val="100"/>
        <c:noMultiLvlLbl val="0"/>
      </c:catAx>
      <c:valAx>
        <c:axId val="655833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ES"/>
          </a:p>
        </c:txPr>
        <c:crossAx val="65581824"/>
        <c:crosses val="autoZero"/>
        <c:crossBetween val="between"/>
      </c:valAx>
      <c:dTable>
        <c:showHorzBorder val="1"/>
        <c:showVertBorder val="1"/>
        <c:showOutline val="1"/>
        <c:showKeys val="1"/>
        <c:txPr>
          <a:bodyPr/>
          <a:lstStyle/>
          <a:p>
            <a:pPr rtl="0">
              <a:defRPr lang="es-HN" sz="700"/>
            </a:pPr>
            <a:endParaRPr lang="es-ES"/>
          </a:p>
        </c:txPr>
      </c:dTable>
      <c:spPr>
        <a:noFill/>
        <a:ln w="25400">
          <a:noFill/>
        </a:ln>
      </c:spPr>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sp macro="" textlink="">
      <xdr:nvSpPr>
        <xdr:cNvPr id="1091" name="Picture 2"/>
        <xdr:cNvSpPr>
          <a:spLocks noChangeAspect="1" noChangeArrowheads="1"/>
        </xdr:cNvSpPr>
      </xdr:nvSpPr>
      <xdr:spPr bwMode="auto">
        <a:xfrm>
          <a:off x="123825" y="85725"/>
          <a:ext cx="74295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590550</xdr:colOff>
      <xdr:row>1</xdr:row>
      <xdr:rowOff>104775</xdr:rowOff>
    </xdr:from>
    <xdr:to>
      <xdr:col>19</xdr:col>
      <xdr:colOff>1638300</xdr:colOff>
      <xdr:row>5</xdr:row>
      <xdr:rowOff>9525</xdr:rowOff>
    </xdr:to>
    <xdr:sp macro="" textlink="">
      <xdr:nvSpPr>
        <xdr:cNvPr id="1092" name="Picture 8"/>
        <xdr:cNvSpPr>
          <a:spLocks noChangeAspect="1" noChangeArrowheads="1"/>
        </xdr:cNvSpPr>
      </xdr:nvSpPr>
      <xdr:spPr bwMode="auto">
        <a:xfrm>
          <a:off x="2647950" y="295275"/>
          <a:ext cx="10477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1838325</xdr:colOff>
      <xdr:row>4</xdr:row>
      <xdr:rowOff>238125</xdr:rowOff>
    </xdr:from>
    <xdr:to>
      <xdr:col>12</xdr:col>
      <xdr:colOff>19050</xdr:colOff>
      <xdr:row>12</xdr:row>
      <xdr:rowOff>57150</xdr:rowOff>
    </xdr:to>
    <xdr:pic>
      <xdr:nvPicPr>
        <xdr:cNvPr id="22540"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21150" y="438150"/>
          <a:ext cx="22288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742950</xdr:colOff>
      <xdr:row>3</xdr:row>
      <xdr:rowOff>104775</xdr:rowOff>
    </xdr:from>
    <xdr:to>
      <xdr:col>16</xdr:col>
      <xdr:colOff>723900</xdr:colOff>
      <xdr:row>10</xdr:row>
      <xdr:rowOff>104775</xdr:rowOff>
    </xdr:to>
    <xdr:pic>
      <xdr:nvPicPr>
        <xdr:cNvPr id="13327"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74050" y="104775"/>
          <a:ext cx="22955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39</xdr:row>
      <xdr:rowOff>161925</xdr:rowOff>
    </xdr:from>
    <xdr:to>
      <xdr:col>9</xdr:col>
      <xdr:colOff>742950</xdr:colOff>
      <xdr:row>52</xdr:row>
      <xdr:rowOff>28575</xdr:rowOff>
    </xdr:to>
    <xdr:graphicFrame macro="">
      <xdr:nvGraphicFramePr>
        <xdr:cNvPr id="14370"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57150</xdr:rowOff>
    </xdr:from>
    <xdr:to>
      <xdr:col>9</xdr:col>
      <xdr:colOff>933450</xdr:colOff>
      <xdr:row>80</xdr:row>
      <xdr:rowOff>47625</xdr:rowOff>
    </xdr:to>
    <xdr:graphicFrame macro="">
      <xdr:nvGraphicFramePr>
        <xdr:cNvPr id="14371"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666750</xdr:colOff>
      <xdr:row>85</xdr:row>
      <xdr:rowOff>342900</xdr:rowOff>
    </xdr:from>
    <xdr:to>
      <xdr:col>9</xdr:col>
      <xdr:colOff>1019175</xdr:colOff>
      <xdr:row>100</xdr:row>
      <xdr:rowOff>123825</xdr:rowOff>
    </xdr:to>
    <xdr:graphicFrame macro="">
      <xdr:nvGraphicFramePr>
        <xdr:cNvPr id="14372"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2</xdr:col>
      <xdr:colOff>628650</xdr:colOff>
      <xdr:row>9</xdr:row>
      <xdr:rowOff>180975</xdr:rowOff>
    </xdr:to>
    <xdr:pic>
      <xdr:nvPicPr>
        <xdr:cNvPr id="18477"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0"/>
          <a:ext cx="16764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2000250</xdr:colOff>
      <xdr:row>2</xdr:row>
      <xdr:rowOff>123825</xdr:rowOff>
    </xdr:from>
    <xdr:to>
      <xdr:col>10</xdr:col>
      <xdr:colOff>9525</xdr:colOff>
      <xdr:row>10</xdr:row>
      <xdr:rowOff>381000</xdr:rowOff>
    </xdr:to>
    <xdr:pic>
      <xdr:nvPicPr>
        <xdr:cNvPr id="18478"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992975" y="0"/>
          <a:ext cx="2276475"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152400</xdr:colOff>
      <xdr:row>0</xdr:row>
      <xdr:rowOff>0</xdr:rowOff>
    </xdr:from>
    <xdr:to>
      <xdr:col>26</xdr:col>
      <xdr:colOff>2133600</xdr:colOff>
      <xdr:row>10</xdr:row>
      <xdr:rowOff>180975</xdr:rowOff>
    </xdr:to>
    <xdr:pic>
      <xdr:nvPicPr>
        <xdr:cNvPr id="18479"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854725" y="0"/>
          <a:ext cx="198120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42</xdr:col>
      <xdr:colOff>438150</xdr:colOff>
      <xdr:row>3</xdr:row>
      <xdr:rowOff>85725</xdr:rowOff>
    </xdr:from>
    <xdr:to>
      <xdr:col>43</xdr:col>
      <xdr:colOff>790575</xdr:colOff>
      <xdr:row>10</xdr:row>
      <xdr:rowOff>171450</xdr:rowOff>
    </xdr:to>
    <xdr:pic>
      <xdr:nvPicPr>
        <xdr:cNvPr id="18480"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715225" y="0"/>
          <a:ext cx="19716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238125</xdr:colOff>
      <xdr:row>7</xdr:row>
      <xdr:rowOff>171450</xdr:rowOff>
    </xdr:to>
    <xdr:pic>
      <xdr:nvPicPr>
        <xdr:cNvPr id="19475"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78025" y="0"/>
          <a:ext cx="234315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2162175</xdr:colOff>
      <xdr:row>0</xdr:row>
      <xdr:rowOff>0</xdr:rowOff>
    </xdr:from>
    <xdr:to>
      <xdr:col>11</xdr:col>
      <xdr:colOff>285750</xdr:colOff>
      <xdr:row>8</xdr:row>
      <xdr:rowOff>104775</xdr:rowOff>
    </xdr:to>
    <xdr:pic>
      <xdr:nvPicPr>
        <xdr:cNvPr id="10254"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39575" y="0"/>
          <a:ext cx="2228850"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19050</xdr:colOff>
      <xdr:row>3</xdr:row>
      <xdr:rowOff>76200</xdr:rowOff>
    </xdr:from>
    <xdr:to>
      <xdr:col>10</xdr:col>
      <xdr:colOff>838200</xdr:colOff>
      <xdr:row>8</xdr:row>
      <xdr:rowOff>180975</xdr:rowOff>
    </xdr:to>
    <xdr:pic>
      <xdr:nvPicPr>
        <xdr:cNvPr id="20493"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15675" y="76200"/>
          <a:ext cx="2305050"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952500</xdr:colOff>
      <xdr:row>3</xdr:row>
      <xdr:rowOff>123825</xdr:rowOff>
    </xdr:from>
    <xdr:to>
      <xdr:col>11</xdr:col>
      <xdr:colOff>971550</xdr:colOff>
      <xdr:row>8</xdr:row>
      <xdr:rowOff>180975</xdr:rowOff>
    </xdr:to>
    <xdr:pic>
      <xdr:nvPicPr>
        <xdr:cNvPr id="21516"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54150" y="123825"/>
          <a:ext cx="228600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952500</xdr:colOff>
      <xdr:row>4</xdr:row>
      <xdr:rowOff>57150</xdr:rowOff>
    </xdr:from>
    <xdr:to>
      <xdr:col>10</xdr:col>
      <xdr:colOff>1323975</xdr:colOff>
      <xdr:row>9</xdr:row>
      <xdr:rowOff>123825</xdr:rowOff>
    </xdr:to>
    <xdr:pic>
      <xdr:nvPicPr>
        <xdr:cNvPr id="11287"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77975" y="257175"/>
          <a:ext cx="224790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1828800</xdr:colOff>
      <xdr:row>3</xdr:row>
      <xdr:rowOff>123825</xdr:rowOff>
    </xdr:from>
    <xdr:to>
      <xdr:col>12</xdr:col>
      <xdr:colOff>4082</xdr:colOff>
      <xdr:row>10</xdr:row>
      <xdr:rowOff>133350</xdr:rowOff>
    </xdr:to>
    <xdr:pic>
      <xdr:nvPicPr>
        <xdr:cNvPr id="12303"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73300" y="123825"/>
          <a:ext cx="221932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MULTIBOOT/ULTIMOS%20POAS!!!/Planificacio&#769;n%20Deptos%20DICyP/Desarrollo%20Curricular%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ULTIBOOT/ULTIMOS%20POAS!!!/Planificacio&#769;n%20Deptos%20DICyP/Documentacio&#769;n%20e%20Informacio&#769;n%20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umes/MULTIBOOT/ULTIMOS%20POAS!!!/Planificacio&#769;n%20Deptos%20DICyP/Gestio&#769;n%20y%20Cooperacio&#769;n%2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MULTIBOOT/ULTIMOS%20POAS!!!/Planificacio&#769;n%20Deptos%20DICyP/Propiedad%20Intelectual%2020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Volumes/MULTIBOOT/ULTIMOS%20POAS!!!/Planificacio&#769;n%20Deptos%20DICyP/Proyectos%20de%20Investigacio&#769;n%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PI+i"/>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s>
    <sheetDataSet>
      <sheetData sheetId="0" refreshError="1"/>
    </sheetDataSet>
  </externalBook>
</externalLink>
</file>

<file path=xl/tables/table1.xml><?xml version="1.0" encoding="utf-8"?>
<table xmlns="http://schemas.openxmlformats.org/spreadsheetml/2006/main" id="1" name="Tabla17" displayName="Tabla17" ref="B3:C13" totalsRowShown="0" headerRowDxfId="31" dataDxfId="30">
  <autoFilter ref="B3:C13"/>
  <tableColumns count="2">
    <tableColumn id="1" name="Descripción" dataDxfId="29"/>
    <tableColumn id="2" name="Monto" dataDxfId="28"/>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27" dataDxfId="26">
  <autoFilter ref="B39:D57"/>
  <tableColumns count="3">
    <tableColumn id="1" name="Descripción" dataDxfId="25"/>
    <tableColumn id="2" name="Cantidad" dataDxfId="24"/>
    <tableColumn id="3" name="Montos" dataDxfId="23"/>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22" dataDxfId="21">
  <autoFilter ref="B68:D80"/>
  <tableColumns count="3">
    <tableColumn id="1" name="Descripción" dataDxfId="20"/>
    <tableColumn id="2" name="Cantidad" dataDxfId="19"/>
    <tableColumn id="3" name="Montos" dataDxfId="18"/>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17">
  <autoFilter ref="B85:D103"/>
  <tableColumns count="3">
    <tableColumn id="1" name="Descripción " dataDxfId="16"/>
    <tableColumn id="2" name="Cantidad" dataDxfId="15"/>
    <tableColumn id="3" name="Montos" dataDxfId="14"/>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13" tableBorderDxfId="12">
  <autoFilter ref="H3:I14"/>
  <tableColumns count="2">
    <tableColumn id="1" name="Dimensión" dataDxfId="11"/>
    <tableColumn id="2" name="Monto" dataDxfId="10"/>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9" tableBorderDxfId="8">
  <autoFilter ref="H17:I25"/>
  <tableColumns count="2">
    <tableColumn id="1" name="Dimensión" dataDxfId="7"/>
    <tableColumn id="2" name="Monto" dataDxfId="6"/>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5" headerRowBorderDxfId="4" tableBorderDxfId="3">
  <autoFilter ref="E7:F11"/>
  <tableColumns count="2">
    <tableColumn id="1" name="Presupuesto" dataDxfId="2"/>
    <tableColumn id="2" name=" Monto " dataDxfId="1"/>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71"/>
      <c r="U2" s="671"/>
      <c r="V2" s="671"/>
      <c r="W2" s="671"/>
      <c r="X2" s="671"/>
      <c r="Y2" s="671"/>
      <c r="Z2" s="671"/>
      <c r="AA2" s="671"/>
      <c r="AB2" s="671"/>
      <c r="AC2" s="671" t="s">
        <v>25</v>
      </c>
      <c r="AD2" s="671"/>
      <c r="AE2" s="671"/>
      <c r="AF2" s="671"/>
      <c r="AG2" s="671"/>
      <c r="AH2" s="671"/>
      <c r="AI2" s="671"/>
      <c r="AJ2" s="671"/>
    </row>
    <row r="3" spans="2:36" ht="16.5" customHeight="1" x14ac:dyDescent="0.25">
      <c r="B3" s="33" t="s">
        <v>7</v>
      </c>
      <c r="C3" s="33"/>
      <c r="D3" s="33"/>
      <c r="E3" s="33"/>
      <c r="F3" s="33"/>
      <c r="G3" s="33"/>
      <c r="H3" s="33"/>
      <c r="I3" s="33"/>
      <c r="J3" s="33"/>
      <c r="K3" s="33"/>
      <c r="L3" s="33"/>
      <c r="M3" s="33"/>
      <c r="N3" s="33"/>
      <c r="O3" s="33"/>
      <c r="P3" s="33"/>
      <c r="Q3" s="33"/>
      <c r="R3" s="33"/>
      <c r="S3" s="33"/>
      <c r="T3" s="671"/>
      <c r="U3" s="671"/>
      <c r="V3" s="671"/>
      <c r="W3" s="671"/>
      <c r="X3" s="671"/>
      <c r="Y3" s="671"/>
      <c r="Z3" s="671"/>
      <c r="AA3" s="671"/>
      <c r="AB3" s="671"/>
      <c r="AC3" s="671" t="s">
        <v>7</v>
      </c>
      <c r="AD3" s="671"/>
      <c r="AE3" s="671"/>
      <c r="AF3" s="671"/>
      <c r="AG3" s="671"/>
      <c r="AH3" s="671"/>
      <c r="AI3" s="671"/>
      <c r="AJ3" s="671"/>
    </row>
    <row r="4" spans="2:36" ht="12.75" customHeight="1" x14ac:dyDescent="0.25">
      <c r="B4" s="33" t="s">
        <v>35</v>
      </c>
      <c r="C4" s="33"/>
      <c r="D4" s="33"/>
      <c r="E4" s="33"/>
      <c r="F4" s="33"/>
      <c r="G4" s="33"/>
      <c r="H4" s="33"/>
      <c r="I4" s="33"/>
      <c r="J4" s="33"/>
      <c r="K4" s="33"/>
      <c r="L4" s="33"/>
      <c r="M4" s="33"/>
      <c r="N4" s="33"/>
      <c r="O4" s="33"/>
      <c r="P4" s="33"/>
      <c r="Q4" s="33"/>
      <c r="R4" s="33"/>
      <c r="S4" s="33"/>
      <c r="T4" s="671"/>
      <c r="U4" s="671"/>
      <c r="V4" s="671"/>
      <c r="W4" s="671"/>
      <c r="X4" s="671"/>
      <c r="Y4" s="671"/>
      <c r="Z4" s="671"/>
      <c r="AA4" s="671"/>
      <c r="AB4" s="671"/>
      <c r="AC4" s="671" t="s">
        <v>35</v>
      </c>
      <c r="AD4" s="671"/>
      <c r="AE4" s="671"/>
      <c r="AF4" s="671"/>
      <c r="AG4" s="671"/>
      <c r="AH4" s="671"/>
      <c r="AI4" s="671"/>
      <c r="AJ4" s="671"/>
    </row>
    <row r="5" spans="2:36" ht="15.6" x14ac:dyDescent="0.3">
      <c r="B5" s="2"/>
      <c r="C5" s="2"/>
      <c r="D5" s="2"/>
    </row>
    <row r="6" spans="2:36" ht="16.149999999999999" thickBot="1" x14ac:dyDescent="0.35">
      <c r="B6" s="2"/>
      <c r="C6" s="2"/>
      <c r="D6" s="2"/>
    </row>
    <row r="7" spans="2:36" ht="75.75" customHeight="1" x14ac:dyDescent="0.25">
      <c r="B7" s="674" t="s">
        <v>20</v>
      </c>
      <c r="C7" s="674" t="s">
        <v>37</v>
      </c>
      <c r="D7" s="674" t="s">
        <v>38</v>
      </c>
      <c r="E7" s="682" t="s">
        <v>39</v>
      </c>
      <c r="F7" s="674" t="s">
        <v>36</v>
      </c>
      <c r="G7" s="682" t="s">
        <v>9</v>
      </c>
      <c r="H7" s="672" t="s">
        <v>0</v>
      </c>
      <c r="I7" s="672" t="s">
        <v>8</v>
      </c>
      <c r="J7" s="672" t="s">
        <v>16</v>
      </c>
      <c r="K7" s="672"/>
      <c r="L7" s="672" t="s">
        <v>13</v>
      </c>
      <c r="M7" s="672"/>
      <c r="N7" s="672"/>
      <c r="O7" s="672"/>
      <c r="P7" s="672"/>
      <c r="Q7" s="672"/>
      <c r="R7" s="672"/>
      <c r="S7" s="672"/>
      <c r="T7" s="674" t="s">
        <v>14</v>
      </c>
      <c r="U7" s="672" t="s">
        <v>18</v>
      </c>
      <c r="V7" s="672" t="s">
        <v>26</v>
      </c>
      <c r="W7" s="672"/>
      <c r="X7" s="672" t="s">
        <v>15</v>
      </c>
      <c r="Y7" s="672" t="s">
        <v>17</v>
      </c>
      <c r="Z7" s="672"/>
      <c r="AA7" s="672" t="s">
        <v>22</v>
      </c>
      <c r="AB7" s="672" t="s">
        <v>32</v>
      </c>
      <c r="AC7" s="676" t="s">
        <v>31</v>
      </c>
      <c r="AD7" s="676"/>
      <c r="AE7" s="676"/>
      <c r="AF7" s="676"/>
      <c r="AG7" s="672" t="s">
        <v>28</v>
      </c>
      <c r="AH7" s="672" t="s">
        <v>29</v>
      </c>
      <c r="AI7" s="672" t="s">
        <v>1</v>
      </c>
      <c r="AJ7" s="672" t="s">
        <v>2</v>
      </c>
    </row>
    <row r="8" spans="2:36" ht="15.75" customHeight="1" x14ac:dyDescent="0.25">
      <c r="B8" s="675"/>
      <c r="C8" s="675"/>
      <c r="D8" s="675"/>
      <c r="E8" s="683"/>
      <c r="F8" s="675"/>
      <c r="G8" s="683"/>
      <c r="H8" s="673"/>
      <c r="I8" s="673"/>
      <c r="J8" s="673" t="s">
        <v>33</v>
      </c>
      <c r="K8" s="673" t="s">
        <v>19</v>
      </c>
      <c r="L8" s="681" t="s">
        <v>3</v>
      </c>
      <c r="M8" s="681"/>
      <c r="N8" s="681" t="s">
        <v>4</v>
      </c>
      <c r="O8" s="681"/>
      <c r="P8" s="681" t="s">
        <v>5</v>
      </c>
      <c r="Q8" s="681"/>
      <c r="R8" s="681" t="s">
        <v>6</v>
      </c>
      <c r="S8" s="681"/>
      <c r="T8" s="675"/>
      <c r="U8" s="673"/>
      <c r="V8" s="673" t="s">
        <v>23</v>
      </c>
      <c r="W8" s="673" t="s">
        <v>21</v>
      </c>
      <c r="X8" s="673"/>
      <c r="Y8" s="673" t="s">
        <v>23</v>
      </c>
      <c r="Z8" s="673" t="s">
        <v>21</v>
      </c>
      <c r="AA8" s="673"/>
      <c r="AB8" s="673"/>
      <c r="AC8" s="14" t="s">
        <v>3</v>
      </c>
      <c r="AD8" s="14" t="s">
        <v>4</v>
      </c>
      <c r="AE8" s="14" t="s">
        <v>5</v>
      </c>
      <c r="AF8" s="14" t="s">
        <v>6</v>
      </c>
      <c r="AG8" s="673"/>
      <c r="AH8" s="673"/>
      <c r="AI8" s="673"/>
      <c r="AJ8" s="673"/>
    </row>
    <row r="9" spans="2:36" ht="78.75" x14ac:dyDescent="0.25">
      <c r="B9" s="675"/>
      <c r="C9" s="675"/>
      <c r="D9" s="675"/>
      <c r="E9" s="683"/>
      <c r="F9" s="675"/>
      <c r="G9" s="683"/>
      <c r="H9" s="673"/>
      <c r="I9" s="673"/>
      <c r="J9" s="673"/>
      <c r="K9" s="673"/>
      <c r="L9" s="32" t="s">
        <v>11</v>
      </c>
      <c r="M9" s="32" t="s">
        <v>12</v>
      </c>
      <c r="N9" s="32" t="s">
        <v>11</v>
      </c>
      <c r="O9" s="32" t="s">
        <v>12</v>
      </c>
      <c r="P9" s="32" t="s">
        <v>11</v>
      </c>
      <c r="Q9" s="32" t="s">
        <v>12</v>
      </c>
      <c r="R9" s="32" t="s">
        <v>11</v>
      </c>
      <c r="S9" s="32" t="s">
        <v>12</v>
      </c>
      <c r="T9" s="675"/>
      <c r="U9" s="673"/>
      <c r="V9" s="673"/>
      <c r="W9" s="673"/>
      <c r="X9" s="673"/>
      <c r="Y9" s="673"/>
      <c r="Z9" s="673"/>
      <c r="AA9" s="673"/>
      <c r="AB9" s="673"/>
      <c r="AC9" s="14" t="s">
        <v>24</v>
      </c>
      <c r="AD9" s="14" t="s">
        <v>24</v>
      </c>
      <c r="AE9" s="14" t="s">
        <v>24</v>
      </c>
      <c r="AF9" s="14" t="s">
        <v>24</v>
      </c>
      <c r="AG9" s="673"/>
      <c r="AH9" s="673"/>
      <c r="AI9" s="673"/>
      <c r="AJ9" s="673"/>
    </row>
    <row r="10" spans="2:36" ht="136.5" customHeight="1" x14ac:dyDescent="0.25">
      <c r="B10" s="39"/>
      <c r="C10" s="39"/>
      <c r="D10" s="39"/>
      <c r="E10" s="40"/>
      <c r="F10" s="41" t="s">
        <v>82</v>
      </c>
      <c r="G10" s="40" t="s">
        <v>91</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84</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85</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85</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85</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86</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86</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86</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87</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88</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88</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79" t="s">
        <v>10</v>
      </c>
      <c r="K31" s="680"/>
      <c r="L31" s="677"/>
      <c r="M31" s="678"/>
      <c r="N31" s="677"/>
      <c r="O31" s="678"/>
      <c r="P31" s="677"/>
      <c r="Q31" s="678"/>
      <c r="R31" s="677"/>
      <c r="S31" s="67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B7:B9"/>
    <mergeCell ref="E7:E9"/>
    <mergeCell ref="L31:M31"/>
    <mergeCell ref="F7:F9"/>
    <mergeCell ref="G7:G9"/>
    <mergeCell ref="H7:H9"/>
    <mergeCell ref="I7:I9"/>
    <mergeCell ref="C7:C9"/>
    <mergeCell ref="D7:D9"/>
    <mergeCell ref="R31:S31"/>
    <mergeCell ref="J31:K31"/>
    <mergeCell ref="J8:J9"/>
    <mergeCell ref="K8:K9"/>
    <mergeCell ref="L7:S7"/>
    <mergeCell ref="L8:M8"/>
    <mergeCell ref="N8:O8"/>
    <mergeCell ref="P8:Q8"/>
    <mergeCell ref="R8:S8"/>
    <mergeCell ref="N31:O31"/>
    <mergeCell ref="P31:Q31"/>
    <mergeCell ref="J7:K7"/>
    <mergeCell ref="AC7:AF7"/>
    <mergeCell ref="V7:W7"/>
    <mergeCell ref="V8:V9"/>
    <mergeCell ref="W8:W9"/>
    <mergeCell ref="AJ7:AJ9"/>
    <mergeCell ref="X7:X9"/>
    <mergeCell ref="AC2:AJ2"/>
    <mergeCell ref="AC3:AJ3"/>
    <mergeCell ref="AC4:AJ4"/>
    <mergeCell ref="AI7:AI9"/>
    <mergeCell ref="T2:AB2"/>
    <mergeCell ref="AB7:AB9"/>
    <mergeCell ref="AA7:AA9"/>
    <mergeCell ref="T7:T9"/>
    <mergeCell ref="Y7:Z7"/>
    <mergeCell ref="Z8:Z9"/>
    <mergeCell ref="Y8:Y9"/>
    <mergeCell ref="T3:AB3"/>
    <mergeCell ref="T4:AB4"/>
    <mergeCell ref="AG7:AG9"/>
    <mergeCell ref="AH7:AH9"/>
    <mergeCell ref="U7:U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46"/>
  <sheetViews>
    <sheetView showGridLines="0" topLeftCell="A4" zoomScale="70" zoomScaleNormal="70" workbookViewId="0">
      <selection activeCell="B5" sqref="B5"/>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256" ht="14.45" hidden="1" x14ac:dyDescent="0.3">
      <c r="A1" s="183" t="s">
        <v>241</v>
      </c>
      <c r="B1" s="186" t="s">
        <v>242</v>
      </c>
      <c r="C1" s="177" t="s">
        <v>243</v>
      </c>
      <c r="D1" s="177" t="s">
        <v>485</v>
      </c>
      <c r="E1" s="177" t="s">
        <v>487</v>
      </c>
      <c r="F1" s="177" t="s">
        <v>489</v>
      </c>
      <c r="G1" s="177" t="s">
        <v>491</v>
      </c>
      <c r="H1" s="177" t="s">
        <v>493</v>
      </c>
      <c r="I1" s="177" t="s">
        <v>495</v>
      </c>
      <c r="J1" s="177" t="s">
        <v>244</v>
      </c>
      <c r="K1" s="177" t="s">
        <v>498</v>
      </c>
      <c r="L1" s="177" t="s">
        <v>245</v>
      </c>
      <c r="M1" s="177" t="s">
        <v>500</v>
      </c>
      <c r="N1" s="177" t="s">
        <v>502</v>
      </c>
      <c r="O1" s="177" t="s">
        <v>504</v>
      </c>
      <c r="P1" s="177" t="s">
        <v>246</v>
      </c>
      <c r="Q1" s="177" t="s">
        <v>505</v>
      </c>
      <c r="R1" s="177" t="s">
        <v>508</v>
      </c>
      <c r="S1" s="177" t="s">
        <v>247</v>
      </c>
      <c r="T1" s="177" t="s">
        <v>510</v>
      </c>
      <c r="U1" s="177" t="s">
        <v>248</v>
      </c>
      <c r="V1" s="177" t="s">
        <v>511</v>
      </c>
      <c r="W1" s="177" t="s">
        <v>512</v>
      </c>
      <c r="X1" s="177" t="s">
        <v>516</v>
      </c>
      <c r="Y1" s="177" t="s">
        <v>264</v>
      </c>
      <c r="Z1" s="177" t="s">
        <v>517</v>
      </c>
      <c r="AA1" s="177" t="s">
        <v>519</v>
      </c>
      <c r="AB1" s="177" t="s">
        <v>521</v>
      </c>
      <c r="AC1" s="177" t="s">
        <v>265</v>
      </c>
      <c r="AD1" s="177" t="s">
        <v>523</v>
      </c>
      <c r="AE1" s="177" t="s">
        <v>525</v>
      </c>
      <c r="AF1" s="177" t="s">
        <v>527</v>
      </c>
      <c r="AG1" s="177" t="s">
        <v>529</v>
      </c>
      <c r="AH1" s="177" t="s">
        <v>240</v>
      </c>
      <c r="AI1" s="177" t="s">
        <v>531</v>
      </c>
      <c r="AJ1" s="186" t="s">
        <v>249</v>
      </c>
      <c r="AK1" s="177" t="s">
        <v>533</v>
      </c>
      <c r="AL1" s="177" t="s">
        <v>250</v>
      </c>
      <c r="AM1" s="177" t="s">
        <v>535</v>
      </c>
      <c r="AN1" s="177" t="s">
        <v>537</v>
      </c>
      <c r="AO1" s="177" t="s">
        <v>251</v>
      </c>
      <c r="AP1" s="177" t="s">
        <v>539</v>
      </c>
      <c r="AQ1" s="177" t="s">
        <v>541</v>
      </c>
      <c r="AR1" s="177" t="s">
        <v>252</v>
      </c>
      <c r="AS1" s="177" t="s">
        <v>542</v>
      </c>
      <c r="AT1" s="177" t="s">
        <v>544</v>
      </c>
      <c r="AU1" s="177" t="s">
        <v>545</v>
      </c>
      <c r="AV1" s="177" t="s">
        <v>546</v>
      </c>
      <c r="AW1" s="177" t="s">
        <v>548</v>
      </c>
      <c r="AX1" s="177" t="s">
        <v>550</v>
      </c>
      <c r="AY1" s="177" t="s">
        <v>551</v>
      </c>
      <c r="AZ1" s="177" t="s">
        <v>253</v>
      </c>
      <c r="BA1" s="177" t="s">
        <v>553</v>
      </c>
      <c r="BB1" s="177" t="s">
        <v>555</v>
      </c>
      <c r="BC1" s="177" t="s">
        <v>557</v>
      </c>
      <c r="BD1" s="177" t="s">
        <v>559</v>
      </c>
      <c r="BE1" s="177" t="s">
        <v>561</v>
      </c>
      <c r="BF1" s="177" t="s">
        <v>563</v>
      </c>
      <c r="BG1" s="177" t="s">
        <v>565</v>
      </c>
      <c r="BH1" s="177" t="s">
        <v>567</v>
      </c>
      <c r="BI1" s="177" t="s">
        <v>266</v>
      </c>
      <c r="BJ1" s="177" t="s">
        <v>569</v>
      </c>
      <c r="BK1" s="177" t="s">
        <v>571</v>
      </c>
      <c r="BL1" s="177" t="s">
        <v>573</v>
      </c>
      <c r="BM1" s="177" t="s">
        <v>575</v>
      </c>
      <c r="BN1" s="177" t="s">
        <v>577</v>
      </c>
      <c r="BO1" s="177" t="s">
        <v>579</v>
      </c>
      <c r="BP1" s="177" t="s">
        <v>581</v>
      </c>
      <c r="BQ1" s="177" t="s">
        <v>583</v>
      </c>
      <c r="BR1" s="177" t="s">
        <v>585</v>
      </c>
      <c r="BS1" s="177" t="s">
        <v>587</v>
      </c>
      <c r="BT1" s="186" t="s">
        <v>254</v>
      </c>
      <c r="BU1" s="177" t="s">
        <v>255</v>
      </c>
      <c r="BV1" s="177" t="s">
        <v>589</v>
      </c>
      <c r="BW1" s="177" t="s">
        <v>256</v>
      </c>
      <c r="BX1" s="177" t="s">
        <v>591</v>
      </c>
      <c r="BY1" s="177" t="s">
        <v>593</v>
      </c>
      <c r="BZ1" s="186" t="s">
        <v>257</v>
      </c>
      <c r="CA1" s="177" t="s">
        <v>258</v>
      </c>
      <c r="CB1" s="177" t="s">
        <v>595</v>
      </c>
      <c r="CC1" s="177" t="s">
        <v>259</v>
      </c>
      <c r="CD1" s="177" t="s">
        <v>597</v>
      </c>
      <c r="CE1" s="177" t="s">
        <v>599</v>
      </c>
      <c r="CF1" s="177" t="s">
        <v>601</v>
      </c>
      <c r="CG1" s="186" t="s">
        <v>260</v>
      </c>
      <c r="CH1" s="177" t="s">
        <v>607</v>
      </c>
      <c r="CI1" s="177" t="s">
        <v>609</v>
      </c>
      <c r="CJ1" s="177" t="s">
        <v>261</v>
      </c>
      <c r="CK1" s="177" t="s">
        <v>603</v>
      </c>
      <c r="CL1" s="177" t="s">
        <v>605</v>
      </c>
      <c r="CM1" s="177" t="s">
        <v>262</v>
      </c>
      <c r="CN1" s="177" t="s">
        <v>611</v>
      </c>
      <c r="CO1" s="177" t="s">
        <v>263</v>
      </c>
      <c r="CP1" s="177" t="s">
        <v>612</v>
      </c>
      <c r="CQ1" s="174" t="s">
        <v>267</v>
      </c>
      <c r="CR1" s="186" t="s">
        <v>268</v>
      </c>
      <c r="CS1" s="177" t="s">
        <v>613</v>
      </c>
      <c r="CT1" s="177" t="s">
        <v>614</v>
      </c>
      <c r="CU1" s="177" t="s">
        <v>616</v>
      </c>
      <c r="CV1" s="177" t="s">
        <v>269</v>
      </c>
      <c r="CW1" s="177" t="s">
        <v>618</v>
      </c>
      <c r="CX1" s="177" t="s">
        <v>620</v>
      </c>
      <c r="CY1" s="177" t="s">
        <v>622</v>
      </c>
      <c r="CZ1" s="177" t="s">
        <v>624</v>
      </c>
      <c r="DA1" s="177" t="s">
        <v>626</v>
      </c>
      <c r="DB1" s="177" t="s">
        <v>628</v>
      </c>
      <c r="DC1" s="186" t="s">
        <v>270</v>
      </c>
      <c r="DD1" s="177" t="s">
        <v>271</v>
      </c>
      <c r="DE1" s="177" t="s">
        <v>630</v>
      </c>
      <c r="DF1" s="177" t="s">
        <v>272</v>
      </c>
      <c r="DG1" s="177" t="s">
        <v>632</v>
      </c>
      <c r="DH1" s="177" t="s">
        <v>634</v>
      </c>
      <c r="DI1" s="177" t="s">
        <v>636</v>
      </c>
      <c r="DJ1" s="177" t="s">
        <v>638</v>
      </c>
      <c r="DK1" s="177" t="s">
        <v>640</v>
      </c>
      <c r="DL1" s="177" t="s">
        <v>642</v>
      </c>
      <c r="DM1" s="177" t="s">
        <v>644</v>
      </c>
      <c r="DN1" s="177" t="s">
        <v>273</v>
      </c>
      <c r="DO1" s="177" t="s">
        <v>646</v>
      </c>
      <c r="DP1" s="177" t="s">
        <v>648</v>
      </c>
      <c r="DQ1" s="177" t="s">
        <v>650</v>
      </c>
      <c r="DR1" s="186" t="s">
        <v>274</v>
      </c>
      <c r="DS1" s="177" t="s">
        <v>652</v>
      </c>
      <c r="DT1" s="177" t="s">
        <v>275</v>
      </c>
      <c r="DU1" s="177" t="s">
        <v>654</v>
      </c>
      <c r="DV1" s="177" t="s">
        <v>276</v>
      </c>
      <c r="DW1" s="177" t="s">
        <v>656</v>
      </c>
      <c r="DX1" s="177" t="s">
        <v>658</v>
      </c>
      <c r="DY1" s="177" t="s">
        <v>660</v>
      </c>
      <c r="DZ1" s="177" t="s">
        <v>662</v>
      </c>
      <c r="EA1" s="177" t="s">
        <v>664</v>
      </c>
      <c r="EB1" s="177" t="s">
        <v>666</v>
      </c>
      <c r="EC1" s="177" t="s">
        <v>668</v>
      </c>
      <c r="ED1" s="177" t="s">
        <v>670</v>
      </c>
      <c r="EE1" s="177" t="s">
        <v>672</v>
      </c>
      <c r="EF1" s="177" t="s">
        <v>674</v>
      </c>
      <c r="EG1" s="177" t="s">
        <v>676</v>
      </c>
      <c r="EH1" s="186" t="s">
        <v>277</v>
      </c>
      <c r="EI1" s="177" t="s">
        <v>678</v>
      </c>
      <c r="EJ1" s="177" t="s">
        <v>278</v>
      </c>
      <c r="EK1" s="177" t="s">
        <v>680</v>
      </c>
      <c r="EL1" s="177" t="s">
        <v>682</v>
      </c>
      <c r="EM1" s="177" t="s">
        <v>279</v>
      </c>
      <c r="EN1" s="177" t="s">
        <v>684</v>
      </c>
      <c r="EO1" s="177" t="s">
        <v>686</v>
      </c>
      <c r="EP1" s="177" t="s">
        <v>280</v>
      </c>
      <c r="EQ1" s="177" t="s">
        <v>688</v>
      </c>
      <c r="ER1" s="177" t="s">
        <v>690</v>
      </c>
      <c r="ES1" s="177" t="s">
        <v>692</v>
      </c>
      <c r="ET1" s="177" t="s">
        <v>281</v>
      </c>
      <c r="EU1" s="177" t="s">
        <v>694</v>
      </c>
      <c r="EV1" s="177" t="s">
        <v>696</v>
      </c>
      <c r="EW1" s="186" t="s">
        <v>282</v>
      </c>
      <c r="EX1" s="177" t="s">
        <v>283</v>
      </c>
      <c r="EY1" s="177" t="s">
        <v>698</v>
      </c>
      <c r="EZ1" s="177" t="s">
        <v>700</v>
      </c>
      <c r="FA1" s="177" t="s">
        <v>702</v>
      </c>
      <c r="FB1" s="177" t="s">
        <v>704</v>
      </c>
      <c r="FC1" s="177" t="s">
        <v>284</v>
      </c>
      <c r="FD1" s="177" t="s">
        <v>706</v>
      </c>
      <c r="FE1" s="177" t="s">
        <v>708</v>
      </c>
      <c r="FF1" s="177" t="s">
        <v>710</v>
      </c>
      <c r="FG1" s="177" t="s">
        <v>712</v>
      </c>
      <c r="FH1" s="177" t="s">
        <v>714</v>
      </c>
      <c r="FI1" s="177" t="s">
        <v>285</v>
      </c>
      <c r="FJ1" s="177" t="s">
        <v>717</v>
      </c>
      <c r="FK1" s="177" t="s">
        <v>286</v>
      </c>
      <c r="FL1" s="177" t="s">
        <v>720</v>
      </c>
      <c r="FM1" s="177" t="s">
        <v>721</v>
      </c>
      <c r="FN1" s="177" t="s">
        <v>723</v>
      </c>
      <c r="FO1" s="177" t="s">
        <v>287</v>
      </c>
      <c r="FP1" s="177" t="s">
        <v>726</v>
      </c>
      <c r="FQ1" s="177" t="s">
        <v>727</v>
      </c>
      <c r="FR1" s="177" t="s">
        <v>729</v>
      </c>
      <c r="FS1" s="177" t="s">
        <v>288</v>
      </c>
      <c r="FT1" s="177" t="s">
        <v>732</v>
      </c>
      <c r="FU1" s="177" t="s">
        <v>734</v>
      </c>
      <c r="FV1" s="177" t="s">
        <v>736</v>
      </c>
      <c r="FW1" s="186" t="s">
        <v>289</v>
      </c>
      <c r="FX1" s="186" t="s">
        <v>290</v>
      </c>
      <c r="FY1" s="177" t="s">
        <v>296</v>
      </c>
      <c r="FZ1" s="177" t="s">
        <v>738</v>
      </c>
      <c r="GA1" s="177" t="s">
        <v>740</v>
      </c>
      <c r="GB1" s="177" t="s">
        <v>742</v>
      </c>
      <c r="GC1" s="177" t="s">
        <v>744</v>
      </c>
      <c r="GD1" s="177" t="s">
        <v>746</v>
      </c>
      <c r="GE1" s="177" t="s">
        <v>748</v>
      </c>
      <c r="GF1" s="186" t="s">
        <v>291</v>
      </c>
      <c r="GG1" s="177" t="s">
        <v>297</v>
      </c>
      <c r="GH1" s="177" t="s">
        <v>750</v>
      </c>
      <c r="GI1" s="177" t="s">
        <v>752</v>
      </c>
      <c r="GJ1" s="177" t="s">
        <v>753</v>
      </c>
      <c r="GK1" s="177" t="s">
        <v>298</v>
      </c>
      <c r="GL1" s="177" t="s">
        <v>756</v>
      </c>
      <c r="GM1" s="177" t="s">
        <v>757</v>
      </c>
      <c r="GN1" s="186" t="s">
        <v>292</v>
      </c>
      <c r="GO1" s="177" t="s">
        <v>293</v>
      </c>
      <c r="GP1" s="177" t="s">
        <v>759</v>
      </c>
      <c r="GQ1" s="177" t="s">
        <v>761</v>
      </c>
      <c r="GR1" s="177" t="s">
        <v>763</v>
      </c>
      <c r="GS1" s="177" t="s">
        <v>765</v>
      </c>
      <c r="GT1" s="177" t="s">
        <v>767</v>
      </c>
      <c r="GU1" s="186" t="s">
        <v>294</v>
      </c>
      <c r="GV1" s="177" t="s">
        <v>295</v>
      </c>
      <c r="GW1" s="177" t="s">
        <v>769</v>
      </c>
      <c r="GX1" s="177" t="s">
        <v>771</v>
      </c>
      <c r="GY1" s="177" t="s">
        <v>773</v>
      </c>
      <c r="GZ1" s="177" t="s">
        <v>775</v>
      </c>
      <c r="HA1" s="177" t="s">
        <v>777</v>
      </c>
      <c r="HB1" s="177" t="s">
        <v>779</v>
      </c>
      <c r="HC1" s="174" t="s">
        <v>299</v>
      </c>
      <c r="HD1" s="186" t="s">
        <v>300</v>
      </c>
      <c r="HE1" s="177" t="s">
        <v>301</v>
      </c>
      <c r="HF1" s="177" t="s">
        <v>781</v>
      </c>
      <c r="HG1" s="177" t="s">
        <v>783</v>
      </c>
      <c r="HH1" s="177" t="s">
        <v>785</v>
      </c>
      <c r="HI1" s="177" t="s">
        <v>787</v>
      </c>
      <c r="HJ1" s="177" t="s">
        <v>302</v>
      </c>
      <c r="HK1" s="177" t="s">
        <v>790</v>
      </c>
      <c r="HL1" s="177" t="s">
        <v>319</v>
      </c>
      <c r="HM1" s="177" t="s">
        <v>828</v>
      </c>
      <c r="HN1" s="177" t="s">
        <v>830</v>
      </c>
      <c r="HO1" s="177" t="s">
        <v>832</v>
      </c>
      <c r="HP1" s="186" t="s">
        <v>303</v>
      </c>
      <c r="HQ1" s="177" t="s">
        <v>792</v>
      </c>
      <c r="HR1" s="177" t="s">
        <v>794</v>
      </c>
      <c r="HS1" s="177" t="s">
        <v>304</v>
      </c>
      <c r="HT1" s="177" t="s">
        <v>797</v>
      </c>
      <c r="HU1" s="177" t="s">
        <v>799</v>
      </c>
      <c r="HV1" s="177" t="s">
        <v>800</v>
      </c>
      <c r="HW1" s="177" t="s">
        <v>802</v>
      </c>
      <c r="HX1" s="186" t="s">
        <v>305</v>
      </c>
      <c r="HY1" s="177" t="s">
        <v>804</v>
      </c>
      <c r="HZ1" s="177" t="s">
        <v>806</v>
      </c>
      <c r="IA1" s="177" t="s">
        <v>808</v>
      </c>
      <c r="IB1" s="177" t="s">
        <v>306</v>
      </c>
      <c r="IC1" s="177" t="s">
        <v>810</v>
      </c>
      <c r="ID1" s="177" t="s">
        <v>812</v>
      </c>
      <c r="IE1" s="177" t="s">
        <v>307</v>
      </c>
      <c r="IF1" s="177" t="s">
        <v>814</v>
      </c>
      <c r="IG1" s="177" t="s">
        <v>816</v>
      </c>
      <c r="IH1" s="177" t="s">
        <v>308</v>
      </c>
      <c r="II1" s="177" t="s">
        <v>818</v>
      </c>
      <c r="IJ1" s="177" t="s">
        <v>820</v>
      </c>
      <c r="IK1" s="177" t="s">
        <v>822</v>
      </c>
      <c r="IL1" s="177" t="s">
        <v>824</v>
      </c>
      <c r="IM1" s="177" t="s">
        <v>309</v>
      </c>
      <c r="IN1" s="177" t="s">
        <v>826</v>
      </c>
      <c r="IO1" s="186" t="s">
        <v>310</v>
      </c>
      <c r="IP1" s="177" t="s">
        <v>834</v>
      </c>
      <c r="IQ1" s="177" t="s">
        <v>836</v>
      </c>
      <c r="IR1" s="177" t="s">
        <v>311</v>
      </c>
      <c r="IS1" s="177" t="s">
        <v>838</v>
      </c>
      <c r="IT1" s="177" t="s">
        <v>840</v>
      </c>
      <c r="IU1" s="177" t="s">
        <v>842</v>
      </c>
      <c r="IV1" s="186" t="s">
        <v>312</v>
      </c>
    </row>
    <row r="2" spans="1:256" s="120" customFormat="1" ht="14.45" hidden="1" x14ac:dyDescent="0.3">
      <c r="A2" s="120" t="s">
        <v>1345</v>
      </c>
      <c r="B2" s="120" t="s">
        <v>1347</v>
      </c>
      <c r="C2" s="120" t="s">
        <v>460</v>
      </c>
      <c r="D2" s="120" t="s">
        <v>1346</v>
      </c>
      <c r="E2" s="120" t="s">
        <v>1348</v>
      </c>
      <c r="F2" s="120" t="s">
        <v>461</v>
      </c>
      <c r="G2" s="156" t="s">
        <v>1349</v>
      </c>
      <c r="H2" s="120" t="s">
        <v>1350</v>
      </c>
      <c r="I2" s="120" t="s">
        <v>1351</v>
      </c>
      <c r="J2" s="120" t="s">
        <v>1440</v>
      </c>
      <c r="K2" s="120" t="s">
        <v>1352</v>
      </c>
      <c r="L2" s="120" t="s">
        <v>1353</v>
      </c>
      <c r="M2" s="120" t="s">
        <v>1354</v>
      </c>
      <c r="N2" s="120" t="s">
        <v>1355</v>
      </c>
      <c r="O2" s="120" t="s">
        <v>1356</v>
      </c>
      <c r="P2" s="120" t="s">
        <v>1461</v>
      </c>
      <c r="Q2" s="120" t="s">
        <v>1498</v>
      </c>
      <c r="R2" s="432" t="str">
        <f>+Presupuesto!D11</f>
        <v>Recurrente</v>
      </c>
      <c r="S2" s="432" t="str">
        <f>+Presupuesto!E11</f>
        <v>Programa / Proyecto 2016</v>
      </c>
      <c r="U2" s="120" t="s">
        <v>384</v>
      </c>
      <c r="V2" s="120" t="s">
        <v>402</v>
      </c>
      <c r="W2" s="120" t="s">
        <v>385</v>
      </c>
      <c r="X2" s="120" t="s">
        <v>386</v>
      </c>
      <c r="Y2" s="120" t="s">
        <v>387</v>
      </c>
      <c r="Z2" s="120" t="s">
        <v>388</v>
      </c>
      <c r="AA2" s="120" t="s">
        <v>389</v>
      </c>
      <c r="AB2" s="120" t="s">
        <v>390</v>
      </c>
      <c r="AC2" s="120" t="s">
        <v>391</v>
      </c>
      <c r="AD2" s="120" t="s">
        <v>392</v>
      </c>
      <c r="AE2" s="120" t="s">
        <v>393</v>
      </c>
      <c r="AF2" s="120" t="s">
        <v>394</v>
      </c>
      <c r="AH2" s="427" t="s">
        <v>409</v>
      </c>
      <c r="AI2" s="427" t="s">
        <v>410</v>
      </c>
      <c r="AJ2" s="427" t="s">
        <v>411</v>
      </c>
      <c r="AK2" s="427" t="s">
        <v>412</v>
      </c>
      <c r="AL2" s="427" t="s">
        <v>413</v>
      </c>
      <c r="AM2" s="427" t="s">
        <v>416</v>
      </c>
      <c r="AN2" s="427" t="s">
        <v>414</v>
      </c>
      <c r="AO2" s="427" t="s">
        <v>415</v>
      </c>
      <c r="AP2" s="427" t="s">
        <v>417</v>
      </c>
      <c r="AQ2" s="427" t="s">
        <v>418</v>
      </c>
      <c r="AR2" s="427" t="s">
        <v>419</v>
      </c>
      <c r="AS2" s="427" t="s">
        <v>420</v>
      </c>
      <c r="AT2" s="427" t="s">
        <v>421</v>
      </c>
      <c r="AU2" s="427" t="s">
        <v>422</v>
      </c>
      <c r="AV2" s="427" t="s">
        <v>423</v>
      </c>
      <c r="AW2" s="427" t="s">
        <v>424</v>
      </c>
      <c r="AX2" s="427" t="s">
        <v>425</v>
      </c>
      <c r="AY2" s="427" t="s">
        <v>426</v>
      </c>
      <c r="AZ2" s="427" t="s">
        <v>427</v>
      </c>
      <c r="BA2" s="427" t="s">
        <v>428</v>
      </c>
      <c r="BB2" s="427" t="s">
        <v>429</v>
      </c>
      <c r="BC2" s="427" t="s">
        <v>430</v>
      </c>
      <c r="BD2" s="427" t="s">
        <v>431</v>
      </c>
      <c r="BE2" s="427" t="s">
        <v>432</v>
      </c>
      <c r="BF2" s="427" t="s">
        <v>433</v>
      </c>
      <c r="BG2" s="427" t="s">
        <v>434</v>
      </c>
      <c r="BH2" s="427" t="s">
        <v>435</v>
      </c>
      <c r="BI2" s="427" t="s">
        <v>436</v>
      </c>
      <c r="BJ2" s="427" t="s">
        <v>437</v>
      </c>
      <c r="BK2" s="427" t="s">
        <v>438</v>
      </c>
      <c r="BL2" s="427" t="s">
        <v>439</v>
      </c>
      <c r="BM2" s="427" t="s">
        <v>440</v>
      </c>
      <c r="BN2" s="427" t="s">
        <v>441</v>
      </c>
      <c r="BO2" s="427" t="s">
        <v>442</v>
      </c>
      <c r="BP2" s="427" t="s">
        <v>443</v>
      </c>
      <c r="BQ2" s="427" t="s">
        <v>444</v>
      </c>
      <c r="BR2" s="427" t="s">
        <v>445</v>
      </c>
      <c r="BS2" s="427" t="s">
        <v>446</v>
      </c>
      <c r="BT2" s="427" t="s">
        <v>447</v>
      </c>
      <c r="BU2" s="427" t="s">
        <v>448</v>
      </c>
    </row>
    <row r="3" spans="1:256" ht="14.45" hidden="1" x14ac:dyDescent="0.3">
      <c r="AH3" s="428">
        <v>2500</v>
      </c>
      <c r="AI3" s="428">
        <v>1900</v>
      </c>
      <c r="AJ3" s="428">
        <v>1650</v>
      </c>
      <c r="AK3" s="428">
        <v>1580</v>
      </c>
      <c r="AL3" s="428">
        <v>2250</v>
      </c>
      <c r="AM3" s="428">
        <v>1650</v>
      </c>
      <c r="AN3" s="428">
        <v>1400</v>
      </c>
      <c r="AO3" s="429">
        <v>1340</v>
      </c>
      <c r="AP3" s="429">
        <v>2000</v>
      </c>
      <c r="AQ3" s="429">
        <v>1400</v>
      </c>
      <c r="AR3" s="429">
        <v>1150</v>
      </c>
      <c r="AS3" s="429">
        <v>1100</v>
      </c>
      <c r="AT3" s="429">
        <v>1750</v>
      </c>
      <c r="AU3" s="429">
        <v>1150</v>
      </c>
      <c r="AV3" s="429">
        <v>900</v>
      </c>
      <c r="AW3" s="429">
        <v>860</v>
      </c>
      <c r="AX3" s="429">
        <v>1200</v>
      </c>
      <c r="AY3" s="430">
        <v>900</v>
      </c>
      <c r="AZ3" s="430">
        <v>650</v>
      </c>
      <c r="BA3" s="430">
        <v>620</v>
      </c>
      <c r="BB3" s="428">
        <f>+'Cuadro Resumen'!C213</f>
        <v>5605.2314999999999</v>
      </c>
      <c r="BC3" s="428">
        <f>+'Cuadro Resumen'!D213</f>
        <v>5165.6055000000006</v>
      </c>
      <c r="BD3" s="428">
        <f>+'Cuadro Resumen'!E213</f>
        <v>6594.39</v>
      </c>
      <c r="BE3" s="428">
        <f>+'Cuadro Resumen'!F213</f>
        <v>6154.7640000000001</v>
      </c>
      <c r="BF3" s="428">
        <f>+'Cuadro Resumen'!C214</f>
        <v>4945.7925000000005</v>
      </c>
      <c r="BG3" s="428">
        <f>+'Cuadro Resumen'!D214</f>
        <v>4506.1665000000003</v>
      </c>
      <c r="BH3" s="428">
        <f>+'Cuadro Resumen'!E214</f>
        <v>5934.951</v>
      </c>
      <c r="BI3" s="428">
        <f>+'Cuadro Resumen'!F214</f>
        <v>5495.3249999999998</v>
      </c>
      <c r="BJ3" s="429">
        <f>+'Cuadro Resumen'!C215</f>
        <v>4286.3535000000002</v>
      </c>
      <c r="BK3" s="429">
        <f>+'Cuadro Resumen'!D215</f>
        <v>3956.634</v>
      </c>
      <c r="BL3" s="429">
        <f>+'Cuadro Resumen'!E215</f>
        <v>5275.5120000000006</v>
      </c>
      <c r="BM3" s="429">
        <f>+'Cuadro Resumen'!F215</f>
        <v>4835.8860000000004</v>
      </c>
      <c r="BN3" s="429">
        <f>+'Cuadro Resumen'!C216</f>
        <v>3626.9145000000003</v>
      </c>
      <c r="BO3" s="429">
        <f>+'Cuadro Resumen'!D216</f>
        <v>3297.1950000000002</v>
      </c>
      <c r="BP3" s="429">
        <f>+'Cuadro Resumen'!E216</f>
        <v>4616.0730000000003</v>
      </c>
      <c r="BQ3" s="429">
        <f>+'Cuadro Resumen'!F216</f>
        <v>4286.3535000000002</v>
      </c>
      <c r="BR3" s="429">
        <f>+'Cuadro Resumen'!C217</f>
        <v>3187.2885000000001</v>
      </c>
      <c r="BS3" s="429">
        <f>+'Cuadro Resumen'!D217</f>
        <v>2967.4755</v>
      </c>
      <c r="BT3" s="429">
        <f>+'Cuadro Resumen'!E217</f>
        <v>4066.5405000000001</v>
      </c>
      <c r="BU3" s="429">
        <f>+'Cuadro Resumen'!F217</f>
        <v>3736.8210000000004</v>
      </c>
    </row>
    <row r="4" spans="1:256" thickBot="1" x14ac:dyDescent="0.35"/>
    <row r="5" spans="1:256" ht="26.45" thickBot="1" x14ac:dyDescent="0.35">
      <c r="C5" s="87" t="s">
        <v>378</v>
      </c>
      <c r="D5" s="194">
        <f>SUMIF(C:C,$C$10,D:D)</f>
        <v>13550000</v>
      </c>
    </row>
    <row r="6" spans="1:256" ht="14.45" x14ac:dyDescent="0.3">
      <c r="C6" s="107"/>
      <c r="D6" s="107"/>
      <c r="E6" s="107"/>
      <c r="F6" s="107"/>
      <c r="G6" s="78"/>
      <c r="H6" s="107"/>
      <c r="I6" s="107"/>
    </row>
    <row r="7" spans="1:256" ht="14.45" x14ac:dyDescent="0.3">
      <c r="C7" s="107"/>
      <c r="D7" s="107"/>
      <c r="E7" s="107"/>
      <c r="F7" s="107"/>
      <c r="G7" s="78"/>
      <c r="H7" s="107"/>
      <c r="I7" s="107"/>
    </row>
    <row r="8" spans="1:256" ht="14.45" x14ac:dyDescent="0.3">
      <c r="C8" s="107"/>
      <c r="D8" s="107"/>
      <c r="E8" s="107"/>
      <c r="F8" s="107"/>
      <c r="G8" s="78"/>
      <c r="H8" s="107"/>
      <c r="I8" s="107"/>
    </row>
    <row r="9" spans="1:256" thickBot="1" x14ac:dyDescent="0.35">
      <c r="C9" s="107"/>
      <c r="D9" s="107"/>
      <c r="E9" s="107"/>
      <c r="F9" s="107"/>
      <c r="G9" s="78"/>
      <c r="H9" s="107"/>
      <c r="I9" s="107"/>
      <c r="K9" s="172"/>
    </row>
    <row r="10" spans="1:256" thickBot="1" x14ac:dyDescent="0.35">
      <c r="C10" s="153" t="s">
        <v>47</v>
      </c>
      <c r="D10" s="350">
        <f>SUM(F17:F21)</f>
        <v>10025000</v>
      </c>
      <c r="F10" s="70"/>
      <c r="G10" s="79"/>
      <c r="H10" s="70"/>
      <c r="I10" s="70"/>
    </row>
    <row r="11" spans="1:256" ht="14.45" x14ac:dyDescent="0.3">
      <c r="B11" s="93"/>
      <c r="C11" s="70"/>
      <c r="D11" s="31"/>
      <c r="E11" s="93"/>
      <c r="F11" s="93"/>
      <c r="G11" s="93"/>
      <c r="H11" s="76"/>
      <c r="I11" s="76"/>
      <c r="J11" s="76"/>
      <c r="K11" s="112"/>
    </row>
    <row r="12" spans="1:256" ht="14.45" x14ac:dyDescent="0.3">
      <c r="B12" s="93"/>
      <c r="C12" s="70"/>
      <c r="D12" s="31"/>
      <c r="E12" s="631"/>
      <c r="F12" s="93"/>
      <c r="G12" s="93"/>
      <c r="H12" s="76"/>
      <c r="I12" s="76"/>
      <c r="J12" s="76"/>
      <c r="K12" s="112"/>
    </row>
    <row r="13" spans="1:256" ht="15.6" x14ac:dyDescent="0.3">
      <c r="B13" s="93"/>
      <c r="C13" s="197" t="s">
        <v>382</v>
      </c>
      <c r="D13" s="347" t="s">
        <v>1534</v>
      </c>
      <c r="E13" s="93"/>
      <c r="F13" s="93"/>
      <c r="G13" s="93"/>
      <c r="H13" s="76"/>
      <c r="I13" s="76"/>
      <c r="J13" s="76"/>
      <c r="K13" s="112"/>
    </row>
    <row r="14" spans="1:256" ht="18" x14ac:dyDescent="0.3">
      <c r="B14" s="93"/>
      <c r="C14" s="20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2) Organizar y desarrollar los  procesos de financiamiento para el programa de becas de investigación científica y tecnológica.
</v>
      </c>
      <c r="D14" s="31"/>
      <c r="E14" s="93"/>
      <c r="F14" s="93"/>
      <c r="G14" s="93"/>
      <c r="H14" s="76"/>
      <c r="I14" s="76"/>
      <c r="J14" s="76"/>
      <c r="K14" s="112"/>
    </row>
    <row r="15" spans="1:256" thickBot="1" x14ac:dyDescent="0.35">
      <c r="F15" s="93"/>
      <c r="G15" s="76"/>
      <c r="H15" s="76"/>
      <c r="I15" s="76"/>
    </row>
    <row r="16" spans="1:256" ht="30.75" thickBot="1" x14ac:dyDescent="0.3">
      <c r="C16" s="127" t="s">
        <v>43</v>
      </c>
      <c r="D16" s="132" t="s">
        <v>49</v>
      </c>
      <c r="E16" s="134" t="s">
        <v>51</v>
      </c>
      <c r="F16" s="133" t="s">
        <v>27</v>
      </c>
      <c r="G16" s="131" t="s">
        <v>121</v>
      </c>
      <c r="H16" s="134" t="s">
        <v>45</v>
      </c>
      <c r="I16" s="131" t="s">
        <v>122</v>
      </c>
      <c r="J16" s="131" t="s">
        <v>400</v>
      </c>
      <c r="K16" s="131" t="s">
        <v>401</v>
      </c>
      <c r="L16" s="131" t="s">
        <v>454</v>
      </c>
    </row>
    <row r="17" spans="3:12" x14ac:dyDescent="0.25">
      <c r="C17" s="137" t="s">
        <v>1733</v>
      </c>
      <c r="D17" s="154">
        <v>16</v>
      </c>
      <c r="E17" s="114">
        <v>500000</v>
      </c>
      <c r="F17" s="97">
        <f t="shared" ref="F17:F21" si="0">D17*E17</f>
        <v>8000000</v>
      </c>
      <c r="G17" s="157" t="s">
        <v>119</v>
      </c>
      <c r="H17" s="138" t="s">
        <v>1078</v>
      </c>
      <c r="I17" s="128" t="str">
        <f>VLOOKUP(H17,Presupuesto!$B$11:$C$565,2,0)</f>
        <v>BECAS SUSTANTIVAS DE INVESTIGACIÓN</v>
      </c>
      <c r="J17" s="212" t="s">
        <v>1347</v>
      </c>
      <c r="K17" s="98" t="s">
        <v>384</v>
      </c>
      <c r="L17" s="98"/>
    </row>
    <row r="18" spans="3:12" x14ac:dyDescent="0.25">
      <c r="C18" s="137" t="s">
        <v>1799</v>
      </c>
      <c r="D18" s="154">
        <v>20</v>
      </c>
      <c r="E18" s="121">
        <v>75000</v>
      </c>
      <c r="F18" s="97">
        <f t="shared" si="0"/>
        <v>1500000</v>
      </c>
      <c r="G18" s="157" t="s">
        <v>119</v>
      </c>
      <c r="H18" s="138" t="s">
        <v>1084</v>
      </c>
      <c r="I18" s="128" t="str">
        <f>VLOOKUP(H18,Presupuesto!$B$11:$C$565,2,0)</f>
        <v>BECAS BÁSICAS DE INVESTIGACIÓN</v>
      </c>
      <c r="J18" s="98" t="s">
        <v>1347</v>
      </c>
      <c r="K18" s="98" t="s">
        <v>402</v>
      </c>
      <c r="L18" s="98"/>
    </row>
    <row r="19" spans="3:12" x14ac:dyDescent="0.25">
      <c r="C19" s="137" t="s">
        <v>1734</v>
      </c>
      <c r="D19" s="154">
        <v>3</v>
      </c>
      <c r="E19" s="121">
        <v>80000</v>
      </c>
      <c r="F19" s="97">
        <f t="shared" si="0"/>
        <v>240000</v>
      </c>
      <c r="G19" s="157" t="s">
        <v>119</v>
      </c>
      <c r="H19" s="138" t="s">
        <v>1082</v>
      </c>
      <c r="I19" s="128" t="str">
        <f>VLOOKUP(H19,Presupuesto!$B$11:$C$565,2,0)</f>
        <v>BECAS DE INVEST. PARA DOC.DE POST-GRADO</v>
      </c>
      <c r="J19" s="98" t="s">
        <v>1347</v>
      </c>
      <c r="K19" s="98" t="s">
        <v>402</v>
      </c>
      <c r="L19" s="98"/>
    </row>
    <row r="20" spans="3:12" x14ac:dyDescent="0.25">
      <c r="C20" s="137" t="s">
        <v>1735</v>
      </c>
      <c r="D20" s="154">
        <v>5</v>
      </c>
      <c r="E20" s="121">
        <v>25000</v>
      </c>
      <c r="F20" s="97">
        <f t="shared" si="0"/>
        <v>125000</v>
      </c>
      <c r="G20" s="157" t="s">
        <v>119</v>
      </c>
      <c r="H20" s="138" t="s">
        <v>1080</v>
      </c>
      <c r="I20" s="128" t="str">
        <f>VLOOKUP(H20,Presupuesto!$B$11:$C$565,2,0)</f>
        <v>BECAS DE INVEST, PARA ESTUD. DE PREGRADO</v>
      </c>
      <c r="J20" s="98" t="s">
        <v>1347</v>
      </c>
      <c r="K20" s="98" t="s">
        <v>402</v>
      </c>
      <c r="L20" s="98"/>
    </row>
    <row r="21" spans="3:12" ht="14.45" x14ac:dyDescent="0.3">
      <c r="C21" s="137" t="s">
        <v>1736</v>
      </c>
      <c r="D21" s="154">
        <v>4</v>
      </c>
      <c r="E21" s="121">
        <v>40000</v>
      </c>
      <c r="F21" s="97">
        <f t="shared" si="0"/>
        <v>160000</v>
      </c>
      <c r="G21" s="157" t="s">
        <v>119</v>
      </c>
      <c r="H21" s="138" t="s">
        <v>1092</v>
      </c>
      <c r="I21" s="128" t="str">
        <f>VLOOKUP(H21,Presupuesto!$B$11:$C$565,2,0)</f>
        <v>BECAS DE INV. PARA ESTUDIANTES DE POSTGRADO</v>
      </c>
      <c r="J21" s="98" t="str">
        <f>$J$17</f>
        <v>Investigación Científica</v>
      </c>
      <c r="K21" s="98" t="s">
        <v>402</v>
      </c>
      <c r="L21" s="98"/>
    </row>
    <row r="22" spans="3:12" ht="14.45" x14ac:dyDescent="0.3">
      <c r="F22" s="90"/>
      <c r="G22" s="89"/>
      <c r="H22" s="90"/>
      <c r="I22" s="90"/>
    </row>
    <row r="23" spans="3:12" thickBot="1" x14ac:dyDescent="0.35"/>
    <row r="24" spans="3:12" thickBot="1" x14ac:dyDescent="0.35">
      <c r="C24" s="153" t="s">
        <v>47</v>
      </c>
      <c r="D24" s="350">
        <f>SUM(F31:F35)</f>
        <v>3146044.6100000003</v>
      </c>
      <c r="F24" s="70"/>
      <c r="G24" s="79"/>
      <c r="H24" s="70"/>
      <c r="I24" s="70"/>
    </row>
    <row r="25" spans="3:12" ht="14.45" x14ac:dyDescent="0.3">
      <c r="C25" s="70"/>
      <c r="D25" s="31"/>
      <c r="E25" s="93"/>
      <c r="F25" s="93"/>
      <c r="G25" s="93"/>
      <c r="H25" s="76"/>
      <c r="I25" s="76"/>
      <c r="J25" s="76"/>
      <c r="K25" s="112"/>
    </row>
    <row r="26" spans="3:12" ht="14.45" x14ac:dyDescent="0.3">
      <c r="C26" s="70"/>
      <c r="D26" s="31"/>
      <c r="E26" s="93"/>
      <c r="F26" s="93"/>
      <c r="G26" s="93"/>
      <c r="H26" s="76"/>
      <c r="I26" s="76"/>
      <c r="J26" s="76"/>
      <c r="K26" s="112"/>
    </row>
    <row r="27" spans="3:12" ht="15.6" x14ac:dyDescent="0.3">
      <c r="C27" s="197" t="s">
        <v>382</v>
      </c>
      <c r="D27" s="347" t="s">
        <v>1542</v>
      </c>
      <c r="E27" s="93"/>
      <c r="F27" s="93"/>
      <c r="G27" s="93"/>
      <c r="H27" s="76"/>
      <c r="I27" s="76"/>
      <c r="J27" s="76"/>
      <c r="K27" s="112"/>
    </row>
    <row r="28" spans="3:12" ht="18" x14ac:dyDescent="0.3">
      <c r="C28" s="205" t="str">
        <f>IFERROR(VLOOKUP(D27,'1. Desarrollo e Innov. Curricu.'!$E:$F,2,FALSE),IFERROR(VLOOKUP(D27,'2. Investigación Científica'!$E:$F,2,FALSE),IFERROR(VLOOKUP(D27,'3. Vinculación Univ. Sociedad'!$E:$F,2,FALSE),IFERROR(VLOOKUP(D27,'4. Docencia y Profesorado Univ.'!$E:$F,2,FALSE),IFERROR(VLOOKUP(D27,'5. Estudiantes y Graduados'!$E:$F,2,FALSE),IFERROR(VLOOKUP(D27,'11. Gestion Administrativa'!$E:$F,2,FALSE),IFERROR(VLOOKUP(D27,'13. Gestión Académica'!$E:$F,2,FALSE),IFERROR(VLOOKUP(D27,'8. Asegura. de la Calid. y M'!$E:$F,2,FALSE),IFERROR(VLOOKUP(D27,'6. Gestión del Conocimiento'!$E:$F,2,FALSE),IFERROR(VLOOKUP(D27,'15. Gobernabilidad y Proceso...'!$E:$F,2,FALSE),IFERROR(VLOOKUP(D27,'12. Gestión del Talento Humano'!$E:$F,2,FALSE),IFERROR(VLOOKUP(D27,'14. Internacional... de la E.S.'!$E:$F,2,FALSE),IFERROR(VLOOKUP(D27,'10. Posgrado'!$E:$F,2,FALSE),IFERROR(VLOOKUP(D27,'17. Gestión TIC'!$E:$F,2,FALSE),IFERROR(VLOOKUP(D27,'16. Desa. del Sistema Educ.Sup.'!$E:$F,2,FALSE),IFERROR(VLOOKUP(D27,'9. Cultura de Inno. Insti...'!$E:$F,2,FALSE),VLOOKUP(D27,'7. Lo Esencial de la Reforma U.'!$E:$F,2,0)))))))))))))))))</f>
        <v xml:space="preserve">3) Gestionar el cierre de becas correspondientes de convocatorias anteriores.
</v>
      </c>
      <c r="D28" s="31"/>
      <c r="E28" s="93"/>
      <c r="F28" s="93"/>
      <c r="G28" s="93"/>
      <c r="H28" s="76"/>
      <c r="I28" s="76"/>
      <c r="J28" s="76"/>
      <c r="K28" s="112"/>
    </row>
    <row r="29" spans="3:12" ht="15.75" thickBot="1" x14ac:dyDescent="0.3">
      <c r="F29" s="93"/>
      <c r="G29" s="76"/>
      <c r="H29" s="76"/>
      <c r="I29" s="76"/>
    </row>
    <row r="30" spans="3:12" ht="30" x14ac:dyDescent="0.25">
      <c r="C30" s="135" t="s">
        <v>43</v>
      </c>
      <c r="D30" s="472" t="s">
        <v>49</v>
      </c>
      <c r="E30" s="166" t="s">
        <v>51</v>
      </c>
      <c r="F30" s="473" t="s">
        <v>27</v>
      </c>
      <c r="G30" s="474" t="s">
        <v>121</v>
      </c>
      <c r="H30" s="166" t="s">
        <v>45</v>
      </c>
      <c r="I30" s="474" t="s">
        <v>122</v>
      </c>
      <c r="J30" s="474" t="s">
        <v>400</v>
      </c>
      <c r="K30" s="474" t="s">
        <v>401</v>
      </c>
      <c r="L30" s="474" t="s">
        <v>454</v>
      </c>
    </row>
    <row r="31" spans="3:12" x14ac:dyDescent="0.25">
      <c r="C31" s="547" t="s">
        <v>1843</v>
      </c>
      <c r="D31" s="548">
        <v>15</v>
      </c>
      <c r="E31" s="549">
        <v>166868.59</v>
      </c>
      <c r="F31" s="550">
        <f>D31*E31</f>
        <v>2503028.85</v>
      </c>
      <c r="G31" s="161" t="s">
        <v>119</v>
      </c>
      <c r="H31" s="551" t="s">
        <v>1078</v>
      </c>
      <c r="I31" s="550" t="str">
        <f>VLOOKUP(H31,Presupuesto!$B$11:$C$565,2,0)</f>
        <v>BECAS SUSTANTIVAS DE INVESTIGACIÓN</v>
      </c>
      <c r="J31" s="552" t="s">
        <v>1347</v>
      </c>
      <c r="K31" s="553" t="s">
        <v>384</v>
      </c>
      <c r="L31" s="553"/>
    </row>
    <row r="32" spans="3:12" x14ac:dyDescent="0.25">
      <c r="C32" s="547" t="s">
        <v>1842</v>
      </c>
      <c r="D32" s="548">
        <v>17</v>
      </c>
      <c r="E32" s="549">
        <v>23693.87</v>
      </c>
      <c r="F32" s="550">
        <f>D32*E32</f>
        <v>402795.79</v>
      </c>
      <c r="G32" s="161" t="s">
        <v>119</v>
      </c>
      <c r="H32" s="551" t="s">
        <v>1084</v>
      </c>
      <c r="I32" s="550" t="str">
        <f>VLOOKUP(H32,Presupuesto!$B$11:$C$565,2,0)</f>
        <v>BECAS BÁSICAS DE INVESTIGACIÓN</v>
      </c>
      <c r="J32" s="553" t="s">
        <v>1347</v>
      </c>
      <c r="K32" s="553" t="s">
        <v>402</v>
      </c>
      <c r="L32" s="553"/>
    </row>
    <row r="33" spans="3:12" x14ac:dyDescent="0.25">
      <c r="C33" s="547" t="s">
        <v>1841</v>
      </c>
      <c r="D33" s="548">
        <v>2</v>
      </c>
      <c r="E33" s="549">
        <v>40000</v>
      </c>
      <c r="F33" s="550">
        <f>D33*E33</f>
        <v>80000</v>
      </c>
      <c r="G33" s="161" t="s">
        <v>119</v>
      </c>
      <c r="H33" s="551" t="s">
        <v>1082</v>
      </c>
      <c r="I33" s="550" t="str">
        <f>VLOOKUP(H33,Presupuesto!$B$11:$C$565,2,0)</f>
        <v>BECAS DE INVEST. PARA DOC.DE POST-GRADO</v>
      </c>
      <c r="J33" s="553" t="str">
        <f>$J$31</f>
        <v>Investigación Científica</v>
      </c>
      <c r="K33" s="553" t="s">
        <v>402</v>
      </c>
      <c r="L33" s="553"/>
    </row>
    <row r="34" spans="3:12" x14ac:dyDescent="0.25">
      <c r="C34" s="547" t="s">
        <v>1735</v>
      </c>
      <c r="D34" s="548">
        <v>5</v>
      </c>
      <c r="E34" s="549">
        <v>10000</v>
      </c>
      <c r="F34" s="550">
        <f>D34*E34</f>
        <v>50000</v>
      </c>
      <c r="G34" s="161" t="s">
        <v>119</v>
      </c>
      <c r="H34" s="551" t="s">
        <v>1080</v>
      </c>
      <c r="I34" s="550" t="str">
        <f>VLOOKUP(H34,Presupuesto!$B$11:$C$565,2,0)</f>
        <v>BECAS DE INVEST, PARA ESTUD. DE PREGRADO</v>
      </c>
      <c r="J34" s="553" t="str">
        <f>$J$31</f>
        <v>Investigación Científica</v>
      </c>
      <c r="K34" s="553" t="s">
        <v>402</v>
      </c>
      <c r="L34" s="553"/>
    </row>
    <row r="35" spans="3:12" x14ac:dyDescent="0.25">
      <c r="C35" s="547" t="s">
        <v>1736</v>
      </c>
      <c r="D35" s="548">
        <v>7</v>
      </c>
      <c r="E35" s="549">
        <v>15745.71</v>
      </c>
      <c r="F35" s="550">
        <f>D35*E35</f>
        <v>110219.97</v>
      </c>
      <c r="G35" s="161" t="s">
        <v>119</v>
      </c>
      <c r="H35" s="138" t="s">
        <v>1092</v>
      </c>
      <c r="I35" s="550" t="str">
        <f>VLOOKUP(H35,Presupuesto!$B$11:$C$565,2,0)</f>
        <v>BECAS DE INV. PARA ESTUDIANTES DE POSTGRADO</v>
      </c>
      <c r="J35" s="553" t="str">
        <f>$J$31</f>
        <v>Investigación Científica</v>
      </c>
      <c r="K35" s="553" t="s">
        <v>402</v>
      </c>
      <c r="L35" s="553"/>
    </row>
    <row r="36" spans="3:12" ht="15.75" thickBot="1" x14ac:dyDescent="0.3"/>
    <row r="37" spans="3:12" ht="15.75" thickBot="1" x14ac:dyDescent="0.3">
      <c r="C37" s="153" t="s">
        <v>47</v>
      </c>
      <c r="D37" s="350">
        <f>SUM(F44:F44)</f>
        <v>378955.39</v>
      </c>
      <c r="F37" s="70"/>
      <c r="G37" s="79"/>
      <c r="H37" s="70"/>
      <c r="I37" s="70"/>
    </row>
    <row r="38" spans="3:12" x14ac:dyDescent="0.25">
      <c r="C38" s="70"/>
      <c r="D38" s="31"/>
      <c r="E38" s="93"/>
      <c r="F38" s="93"/>
      <c r="G38" s="93"/>
      <c r="H38" s="76"/>
      <c r="I38" s="76"/>
      <c r="J38" s="76"/>
      <c r="K38" s="112"/>
    </row>
    <row r="39" spans="3:12" x14ac:dyDescent="0.25">
      <c r="C39" s="70"/>
      <c r="D39" s="31"/>
      <c r="E39" s="93"/>
      <c r="F39" s="93"/>
      <c r="G39" s="93"/>
      <c r="H39" s="76"/>
      <c r="I39" s="76"/>
      <c r="J39" s="76"/>
      <c r="K39" s="112"/>
    </row>
    <row r="40" spans="3:12" ht="15.75" x14ac:dyDescent="0.25">
      <c r="C40" s="197" t="s">
        <v>382</v>
      </c>
      <c r="D40" s="347" t="s">
        <v>1555</v>
      </c>
      <c r="E40" s="93"/>
      <c r="F40" s="93"/>
      <c r="G40" s="93"/>
      <c r="H40" s="76"/>
      <c r="I40" s="76"/>
      <c r="J40" s="76"/>
      <c r="K40" s="112"/>
    </row>
    <row r="41" spans="3:12" ht="18.75" x14ac:dyDescent="0.25">
      <c r="C41" s="205" t="str">
        <f>IFERROR(VLOOKUP(D40,'1. Desarrollo e Innov. Curricu.'!$E:$F,2,FALSE),IFERROR(VLOOKUP(D40,'2. Investigación Científica'!$E:$F,2,FALSE),IFERROR(VLOOKUP(D40,'3. Vinculación Univ. Sociedad'!$E:$F,2,FALSE),IFERROR(VLOOKUP(D40,'4. Docencia y Profesorado Univ.'!$E:$F,2,FALSE),IFERROR(VLOOKUP(D40,'5. Estudiantes y Graduados'!$E:$F,2,FALSE),IFERROR(VLOOKUP(D40,'11. Gestion Administrativa'!$E:$F,2,FALSE),IFERROR(VLOOKUP(D40,'13. Gestión Académica'!$E:$F,2,FALSE),IFERROR(VLOOKUP(D40,'8. Asegura. de la Calid. y M'!$E:$F,2,FALSE),IFERROR(VLOOKUP(D40,'6. Gestión del Conocimiento'!$E:$F,2,FALSE),IFERROR(VLOOKUP(D40,'15. Gobernabilidad y Proceso...'!$E:$F,2,FALSE),IFERROR(VLOOKUP(D40,'12. Gestión del Talento Humano'!$E:$F,2,FALSE),IFERROR(VLOOKUP(D40,'14. Internacional... de la E.S.'!$E:$F,2,FALSE),IFERROR(VLOOKUP(D40,'10. Posgrado'!$E:$F,2,FALSE),IFERROR(VLOOKUP(D40,'17. Gestión TIC'!$E:$F,2,FALSE),IFERROR(VLOOKUP(D40,'16. Desa. del Sistema Educ.Sup.'!$E:$F,2,FALSE),IFERROR(VLOOKUP(D40,'9. Cultura de Inno. Insti...'!$E:$F,2,FALSE),VLOOKUP(D40,'7. Lo Esencial de la Reforma U.'!$E:$F,2,0)))))))))))))))))</f>
        <v xml:space="preserve">5) Organización y desarrollo de los procesos de reconocimiento institucional a la labor científica a través de los premios de investigación científica y tecnológica.
</v>
      </c>
      <c r="D41" s="31"/>
      <c r="E41" s="93"/>
      <c r="F41" s="93"/>
      <c r="G41" s="93"/>
      <c r="H41" s="76"/>
      <c r="I41" s="76"/>
      <c r="J41" s="76"/>
      <c r="K41" s="112"/>
    </row>
    <row r="42" spans="3:12" ht="15.75" thickBot="1" x14ac:dyDescent="0.3">
      <c r="F42" s="93"/>
      <c r="G42" s="76"/>
      <c r="H42" s="76"/>
      <c r="I42" s="76"/>
    </row>
    <row r="43" spans="3:12" ht="30.75" thickBot="1" x14ac:dyDescent="0.3">
      <c r="C43" s="127" t="s">
        <v>43</v>
      </c>
      <c r="D43" s="132" t="s">
        <v>49</v>
      </c>
      <c r="E43" s="134" t="s">
        <v>51</v>
      </c>
      <c r="F43" s="133" t="s">
        <v>27</v>
      </c>
      <c r="G43" s="131" t="s">
        <v>121</v>
      </c>
      <c r="H43" s="134" t="s">
        <v>45</v>
      </c>
      <c r="I43" s="131" t="s">
        <v>122</v>
      </c>
      <c r="J43" s="131" t="s">
        <v>400</v>
      </c>
      <c r="K43" s="131" t="s">
        <v>401</v>
      </c>
      <c r="L43" s="131" t="s">
        <v>454</v>
      </c>
    </row>
    <row r="44" spans="3:12" x14ac:dyDescent="0.25">
      <c r="C44" s="554" t="s">
        <v>1729</v>
      </c>
      <c r="D44" s="308">
        <v>5</v>
      </c>
      <c r="E44" s="114"/>
      <c r="F44" s="309">
        <v>378955.39</v>
      </c>
      <c r="G44" s="157" t="s">
        <v>119</v>
      </c>
      <c r="H44" s="545" t="s">
        <v>1090</v>
      </c>
      <c r="I44" s="128" t="str">
        <f>VLOOKUP(H44,Presupuesto!$B$11:$C$565,2,0)</f>
        <v>PREMIOS AL INVESTIGADOR</v>
      </c>
      <c r="J44" s="212" t="s">
        <v>1440</v>
      </c>
      <c r="K44" s="98" t="s">
        <v>384</v>
      </c>
      <c r="L44" s="98"/>
    </row>
    <row r="46" spans="3:12" x14ac:dyDescent="0.25">
      <c r="G46" s="632"/>
    </row>
  </sheetData>
  <dataValidations count="5">
    <dataValidation type="list" allowBlank="1" showInputMessage="1" showErrorMessage="1" errorTitle="¡Ingreso Inválido!" error="Seleccione una opción de la lista" promptTitle="Mes Requerido" prompt="Seleccione el mes en el que requiere el recurso." sqref="K44 K17:K21 K31:K35">
      <formula1>$U$2:$AF$2</formula1>
    </dataValidation>
    <dataValidation type="list" allowBlank="1" showInputMessage="1" showErrorMessage="1" errorTitle="¡Ingreso Inválido!" error="Seleccione una opción de la lista." promptTitle="Tipo de Presupuesto" prompt="Seleccione una opción de la lista." sqref="G44 G31:G35 G17:G21">
      <formula1>$R$2:$S$2</formula1>
    </dataValidation>
    <dataValidation type="list" allowBlank="1" showInputMessage="1" showErrorMessage="1" errorTitle="¡Ingreso Inválido!" error="Verifique el valor ingresado." promptTitle="Ingrese el Objeto de Gasto" prompt="Ingrese el Objeto de Gasto" sqref="H17:H21 H44 H31:H35">
      <formula1>#REF!</formula1>
    </dataValidation>
    <dataValidation type="list" allowBlank="1" showInputMessage="1" showErrorMessage="1" errorTitle="¡Ingreso Inválido!" error="Seleccione una opción de la lista." promptTitle="Dimensión Estratégica" prompt="Seleccione una opción de la lista." sqref="J18:J21 J32:J35">
      <formula1>$A$2:$P$2</formula1>
    </dataValidation>
    <dataValidation type="list" allowBlank="1" showInputMessage="1" showErrorMessage="1" errorTitle="¡Ingreso Inválido!" error="Seleccione una opción de la lista." promptTitle="Dimensión Estratégica" prompt="Seleccione una opción de la lista." sqref="J44 J31 J17">
      <formula1>$A$2:$Q$2</formula1>
    </dataValidation>
  </dataValidation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187"/>
  <sheetViews>
    <sheetView showGridLines="0" topLeftCell="A4" zoomScale="86" zoomScaleNormal="86" zoomScaleSheetLayoutView="80" workbookViewId="0">
      <selection activeCell="A4" sqref="A4"/>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256" ht="14.45" hidden="1" x14ac:dyDescent="0.3">
      <c r="A1" s="183" t="s">
        <v>241</v>
      </c>
      <c r="B1" s="186" t="s">
        <v>242</v>
      </c>
      <c r="C1" s="177" t="s">
        <v>243</v>
      </c>
      <c r="D1" s="177" t="s">
        <v>485</v>
      </c>
      <c r="E1" s="177" t="s">
        <v>487</v>
      </c>
      <c r="F1" s="177" t="s">
        <v>489</v>
      </c>
      <c r="G1" s="177" t="s">
        <v>491</v>
      </c>
      <c r="H1" s="177" t="s">
        <v>493</v>
      </c>
      <c r="I1" s="177" t="s">
        <v>495</v>
      </c>
      <c r="J1" s="177" t="s">
        <v>244</v>
      </c>
      <c r="K1" s="177" t="s">
        <v>498</v>
      </c>
      <c r="L1" s="177" t="s">
        <v>245</v>
      </c>
      <c r="M1" s="177" t="s">
        <v>500</v>
      </c>
      <c r="N1" s="177" t="s">
        <v>502</v>
      </c>
      <c r="O1" s="177" t="s">
        <v>504</v>
      </c>
      <c r="P1" s="177" t="s">
        <v>246</v>
      </c>
      <c r="Q1" s="177" t="s">
        <v>505</v>
      </c>
      <c r="R1" s="177" t="s">
        <v>508</v>
      </c>
      <c r="S1" s="177" t="s">
        <v>247</v>
      </c>
      <c r="T1" s="177" t="s">
        <v>510</v>
      </c>
      <c r="U1" s="177" t="s">
        <v>248</v>
      </c>
      <c r="V1" s="177" t="s">
        <v>511</v>
      </c>
      <c r="W1" s="177" t="s">
        <v>512</v>
      </c>
      <c r="X1" s="177" t="s">
        <v>516</v>
      </c>
      <c r="Y1" s="177" t="s">
        <v>264</v>
      </c>
      <c r="Z1" s="177" t="s">
        <v>517</v>
      </c>
      <c r="AA1" s="177" t="s">
        <v>519</v>
      </c>
      <c r="AB1" s="177" t="s">
        <v>521</v>
      </c>
      <c r="AC1" s="177" t="s">
        <v>265</v>
      </c>
      <c r="AD1" s="177" t="s">
        <v>523</v>
      </c>
      <c r="AE1" s="177" t="s">
        <v>525</v>
      </c>
      <c r="AF1" s="177" t="s">
        <v>527</v>
      </c>
      <c r="AG1" s="177" t="s">
        <v>529</v>
      </c>
      <c r="AH1" s="177" t="s">
        <v>240</v>
      </c>
      <c r="AI1" s="177" t="s">
        <v>531</v>
      </c>
      <c r="AJ1" s="186" t="s">
        <v>249</v>
      </c>
      <c r="AK1" s="177" t="s">
        <v>533</v>
      </c>
      <c r="AL1" s="177" t="s">
        <v>250</v>
      </c>
      <c r="AM1" s="177" t="s">
        <v>535</v>
      </c>
      <c r="AN1" s="177" t="s">
        <v>537</v>
      </c>
      <c r="AO1" s="177" t="s">
        <v>251</v>
      </c>
      <c r="AP1" s="177" t="s">
        <v>539</v>
      </c>
      <c r="AQ1" s="177" t="s">
        <v>541</v>
      </c>
      <c r="AR1" s="177" t="s">
        <v>252</v>
      </c>
      <c r="AS1" s="177" t="s">
        <v>542</v>
      </c>
      <c r="AT1" s="177" t="s">
        <v>544</v>
      </c>
      <c r="AU1" s="177" t="s">
        <v>545</v>
      </c>
      <c r="AV1" s="177" t="s">
        <v>546</v>
      </c>
      <c r="AW1" s="177" t="s">
        <v>548</v>
      </c>
      <c r="AX1" s="177" t="s">
        <v>550</v>
      </c>
      <c r="AY1" s="177" t="s">
        <v>551</v>
      </c>
      <c r="AZ1" s="177" t="s">
        <v>253</v>
      </c>
      <c r="BA1" s="177" t="s">
        <v>553</v>
      </c>
      <c r="BB1" s="177" t="s">
        <v>555</v>
      </c>
      <c r="BC1" s="177" t="s">
        <v>557</v>
      </c>
      <c r="BD1" s="177" t="s">
        <v>559</v>
      </c>
      <c r="BE1" s="177" t="s">
        <v>561</v>
      </c>
      <c r="BF1" s="177" t="s">
        <v>563</v>
      </c>
      <c r="BG1" s="177" t="s">
        <v>565</v>
      </c>
      <c r="BH1" s="177" t="s">
        <v>567</v>
      </c>
      <c r="BI1" s="177" t="s">
        <v>266</v>
      </c>
      <c r="BJ1" s="177" t="s">
        <v>569</v>
      </c>
      <c r="BK1" s="177" t="s">
        <v>571</v>
      </c>
      <c r="BL1" s="177" t="s">
        <v>573</v>
      </c>
      <c r="BM1" s="177" t="s">
        <v>575</v>
      </c>
      <c r="BN1" s="177" t="s">
        <v>577</v>
      </c>
      <c r="BO1" s="177" t="s">
        <v>579</v>
      </c>
      <c r="BP1" s="177" t="s">
        <v>581</v>
      </c>
      <c r="BQ1" s="177" t="s">
        <v>583</v>
      </c>
      <c r="BR1" s="177" t="s">
        <v>585</v>
      </c>
      <c r="BS1" s="177" t="s">
        <v>587</v>
      </c>
      <c r="BT1" s="186" t="s">
        <v>254</v>
      </c>
      <c r="BU1" s="177" t="s">
        <v>255</v>
      </c>
      <c r="BV1" s="177" t="s">
        <v>589</v>
      </c>
      <c r="BW1" s="177" t="s">
        <v>256</v>
      </c>
      <c r="BX1" s="177" t="s">
        <v>591</v>
      </c>
      <c r="BY1" s="177" t="s">
        <v>593</v>
      </c>
      <c r="BZ1" s="186" t="s">
        <v>257</v>
      </c>
      <c r="CA1" s="177" t="s">
        <v>258</v>
      </c>
      <c r="CB1" s="177" t="s">
        <v>595</v>
      </c>
      <c r="CC1" s="177" t="s">
        <v>259</v>
      </c>
      <c r="CD1" s="177" t="s">
        <v>597</v>
      </c>
      <c r="CE1" s="177" t="s">
        <v>599</v>
      </c>
      <c r="CF1" s="177" t="s">
        <v>601</v>
      </c>
      <c r="CG1" s="186" t="s">
        <v>260</v>
      </c>
      <c r="CH1" s="177" t="s">
        <v>607</v>
      </c>
      <c r="CI1" s="177" t="s">
        <v>609</v>
      </c>
      <c r="CJ1" s="177" t="s">
        <v>261</v>
      </c>
      <c r="CK1" s="177" t="s">
        <v>603</v>
      </c>
      <c r="CL1" s="177" t="s">
        <v>605</v>
      </c>
      <c r="CM1" s="177" t="s">
        <v>262</v>
      </c>
      <c r="CN1" s="177" t="s">
        <v>611</v>
      </c>
      <c r="CO1" s="177" t="s">
        <v>263</v>
      </c>
      <c r="CP1" s="177" t="s">
        <v>612</v>
      </c>
      <c r="CQ1" s="174" t="s">
        <v>267</v>
      </c>
      <c r="CR1" s="186" t="s">
        <v>268</v>
      </c>
      <c r="CS1" s="177" t="s">
        <v>613</v>
      </c>
      <c r="CT1" s="177" t="s">
        <v>614</v>
      </c>
      <c r="CU1" s="177" t="s">
        <v>616</v>
      </c>
      <c r="CV1" s="177" t="s">
        <v>269</v>
      </c>
      <c r="CW1" s="177" t="s">
        <v>618</v>
      </c>
      <c r="CX1" s="177" t="s">
        <v>620</v>
      </c>
      <c r="CY1" s="177" t="s">
        <v>622</v>
      </c>
      <c r="CZ1" s="177" t="s">
        <v>624</v>
      </c>
      <c r="DA1" s="177" t="s">
        <v>626</v>
      </c>
      <c r="DB1" s="177" t="s">
        <v>628</v>
      </c>
      <c r="DC1" s="186" t="s">
        <v>270</v>
      </c>
      <c r="DD1" s="177" t="s">
        <v>271</v>
      </c>
      <c r="DE1" s="177" t="s">
        <v>630</v>
      </c>
      <c r="DF1" s="177" t="s">
        <v>272</v>
      </c>
      <c r="DG1" s="177" t="s">
        <v>632</v>
      </c>
      <c r="DH1" s="177" t="s">
        <v>634</v>
      </c>
      <c r="DI1" s="177" t="s">
        <v>636</v>
      </c>
      <c r="DJ1" s="177" t="s">
        <v>638</v>
      </c>
      <c r="DK1" s="177" t="s">
        <v>640</v>
      </c>
      <c r="DL1" s="177" t="s">
        <v>642</v>
      </c>
      <c r="DM1" s="177" t="s">
        <v>644</v>
      </c>
      <c r="DN1" s="177" t="s">
        <v>273</v>
      </c>
      <c r="DO1" s="177" t="s">
        <v>646</v>
      </c>
      <c r="DP1" s="177" t="s">
        <v>648</v>
      </c>
      <c r="DQ1" s="177" t="s">
        <v>650</v>
      </c>
      <c r="DR1" s="186" t="s">
        <v>274</v>
      </c>
      <c r="DS1" s="177" t="s">
        <v>652</v>
      </c>
      <c r="DT1" s="177" t="s">
        <v>275</v>
      </c>
      <c r="DU1" s="177" t="s">
        <v>654</v>
      </c>
      <c r="DV1" s="177" t="s">
        <v>276</v>
      </c>
      <c r="DW1" s="177" t="s">
        <v>656</v>
      </c>
      <c r="DX1" s="177" t="s">
        <v>658</v>
      </c>
      <c r="DY1" s="177" t="s">
        <v>660</v>
      </c>
      <c r="DZ1" s="177" t="s">
        <v>662</v>
      </c>
      <c r="EA1" s="177" t="s">
        <v>664</v>
      </c>
      <c r="EB1" s="177" t="s">
        <v>666</v>
      </c>
      <c r="EC1" s="177" t="s">
        <v>668</v>
      </c>
      <c r="ED1" s="177" t="s">
        <v>670</v>
      </c>
      <c r="EE1" s="177" t="s">
        <v>672</v>
      </c>
      <c r="EF1" s="177" t="s">
        <v>674</v>
      </c>
      <c r="EG1" s="177" t="s">
        <v>676</v>
      </c>
      <c r="EH1" s="186" t="s">
        <v>277</v>
      </c>
      <c r="EI1" s="177" t="s">
        <v>678</v>
      </c>
      <c r="EJ1" s="177" t="s">
        <v>278</v>
      </c>
      <c r="EK1" s="177" t="s">
        <v>680</v>
      </c>
      <c r="EL1" s="177" t="s">
        <v>682</v>
      </c>
      <c r="EM1" s="177" t="s">
        <v>279</v>
      </c>
      <c r="EN1" s="177" t="s">
        <v>684</v>
      </c>
      <c r="EO1" s="177" t="s">
        <v>686</v>
      </c>
      <c r="EP1" s="177" t="s">
        <v>280</v>
      </c>
      <c r="EQ1" s="177" t="s">
        <v>688</v>
      </c>
      <c r="ER1" s="177" t="s">
        <v>690</v>
      </c>
      <c r="ES1" s="177" t="s">
        <v>692</v>
      </c>
      <c r="ET1" s="177" t="s">
        <v>281</v>
      </c>
      <c r="EU1" s="177" t="s">
        <v>694</v>
      </c>
      <c r="EV1" s="177" t="s">
        <v>696</v>
      </c>
      <c r="EW1" s="186" t="s">
        <v>282</v>
      </c>
      <c r="EX1" s="177" t="s">
        <v>283</v>
      </c>
      <c r="EY1" s="177" t="s">
        <v>698</v>
      </c>
      <c r="EZ1" s="177" t="s">
        <v>700</v>
      </c>
      <c r="FA1" s="177" t="s">
        <v>702</v>
      </c>
      <c r="FB1" s="177" t="s">
        <v>704</v>
      </c>
      <c r="FC1" s="177" t="s">
        <v>284</v>
      </c>
      <c r="FD1" s="177" t="s">
        <v>706</v>
      </c>
      <c r="FE1" s="177" t="s">
        <v>708</v>
      </c>
      <c r="FF1" s="177" t="s">
        <v>710</v>
      </c>
      <c r="FG1" s="177" t="s">
        <v>712</v>
      </c>
      <c r="FH1" s="177" t="s">
        <v>714</v>
      </c>
      <c r="FI1" s="177" t="s">
        <v>285</v>
      </c>
      <c r="FJ1" s="177" t="s">
        <v>717</v>
      </c>
      <c r="FK1" s="177" t="s">
        <v>286</v>
      </c>
      <c r="FL1" s="177" t="s">
        <v>720</v>
      </c>
      <c r="FM1" s="177" t="s">
        <v>721</v>
      </c>
      <c r="FN1" s="177" t="s">
        <v>723</v>
      </c>
      <c r="FO1" s="177" t="s">
        <v>287</v>
      </c>
      <c r="FP1" s="177" t="s">
        <v>726</v>
      </c>
      <c r="FQ1" s="177" t="s">
        <v>727</v>
      </c>
      <c r="FR1" s="177" t="s">
        <v>729</v>
      </c>
      <c r="FS1" s="177" t="s">
        <v>288</v>
      </c>
      <c r="FT1" s="177" t="s">
        <v>732</v>
      </c>
      <c r="FU1" s="177" t="s">
        <v>734</v>
      </c>
      <c r="FV1" s="177" t="s">
        <v>736</v>
      </c>
      <c r="FW1" s="186" t="s">
        <v>289</v>
      </c>
      <c r="FX1" s="186" t="s">
        <v>290</v>
      </c>
      <c r="FY1" s="177" t="s">
        <v>296</v>
      </c>
      <c r="FZ1" s="177" t="s">
        <v>738</v>
      </c>
      <c r="GA1" s="177" t="s">
        <v>740</v>
      </c>
      <c r="GB1" s="177" t="s">
        <v>742</v>
      </c>
      <c r="GC1" s="177" t="s">
        <v>744</v>
      </c>
      <c r="GD1" s="177" t="s">
        <v>746</v>
      </c>
      <c r="GE1" s="177" t="s">
        <v>748</v>
      </c>
      <c r="GF1" s="186" t="s">
        <v>291</v>
      </c>
      <c r="GG1" s="177" t="s">
        <v>297</v>
      </c>
      <c r="GH1" s="177" t="s">
        <v>750</v>
      </c>
      <c r="GI1" s="177" t="s">
        <v>752</v>
      </c>
      <c r="GJ1" s="177" t="s">
        <v>753</v>
      </c>
      <c r="GK1" s="177" t="s">
        <v>298</v>
      </c>
      <c r="GL1" s="177" t="s">
        <v>756</v>
      </c>
      <c r="GM1" s="177" t="s">
        <v>757</v>
      </c>
      <c r="GN1" s="186" t="s">
        <v>292</v>
      </c>
      <c r="GO1" s="177" t="s">
        <v>293</v>
      </c>
      <c r="GP1" s="177" t="s">
        <v>759</v>
      </c>
      <c r="GQ1" s="177" t="s">
        <v>761</v>
      </c>
      <c r="GR1" s="177" t="s">
        <v>763</v>
      </c>
      <c r="GS1" s="177" t="s">
        <v>765</v>
      </c>
      <c r="GT1" s="177" t="s">
        <v>767</v>
      </c>
      <c r="GU1" s="186" t="s">
        <v>294</v>
      </c>
      <c r="GV1" s="177" t="s">
        <v>295</v>
      </c>
      <c r="GW1" s="177" t="s">
        <v>769</v>
      </c>
      <c r="GX1" s="177" t="s">
        <v>771</v>
      </c>
      <c r="GY1" s="177" t="s">
        <v>773</v>
      </c>
      <c r="GZ1" s="177" t="s">
        <v>775</v>
      </c>
      <c r="HA1" s="177" t="s">
        <v>777</v>
      </c>
      <c r="HB1" s="177" t="s">
        <v>779</v>
      </c>
      <c r="HC1" s="174" t="s">
        <v>299</v>
      </c>
      <c r="HD1" s="186" t="s">
        <v>300</v>
      </c>
      <c r="HE1" s="177" t="s">
        <v>301</v>
      </c>
      <c r="HF1" s="177" t="s">
        <v>781</v>
      </c>
      <c r="HG1" s="177" t="s">
        <v>783</v>
      </c>
      <c r="HH1" s="177" t="s">
        <v>785</v>
      </c>
      <c r="HI1" s="177" t="s">
        <v>787</v>
      </c>
      <c r="HJ1" s="177" t="s">
        <v>302</v>
      </c>
      <c r="HK1" s="177" t="s">
        <v>790</v>
      </c>
      <c r="HL1" s="177" t="s">
        <v>319</v>
      </c>
      <c r="HM1" s="177" t="s">
        <v>828</v>
      </c>
      <c r="HN1" s="177" t="s">
        <v>830</v>
      </c>
      <c r="HO1" s="177" t="s">
        <v>832</v>
      </c>
      <c r="HP1" s="186" t="s">
        <v>303</v>
      </c>
      <c r="HQ1" s="177" t="s">
        <v>792</v>
      </c>
      <c r="HR1" s="177" t="s">
        <v>794</v>
      </c>
      <c r="HS1" s="177" t="s">
        <v>304</v>
      </c>
      <c r="HT1" s="177" t="s">
        <v>797</v>
      </c>
      <c r="HU1" s="177" t="s">
        <v>799</v>
      </c>
      <c r="HV1" s="177" t="s">
        <v>800</v>
      </c>
      <c r="HW1" s="177" t="s">
        <v>802</v>
      </c>
      <c r="HX1" s="186" t="s">
        <v>305</v>
      </c>
      <c r="HY1" s="177" t="s">
        <v>804</v>
      </c>
      <c r="HZ1" s="177" t="s">
        <v>806</v>
      </c>
      <c r="IA1" s="177" t="s">
        <v>808</v>
      </c>
      <c r="IB1" s="177" t="s">
        <v>306</v>
      </c>
      <c r="IC1" s="177" t="s">
        <v>810</v>
      </c>
      <c r="ID1" s="177" t="s">
        <v>812</v>
      </c>
      <c r="IE1" s="177" t="s">
        <v>307</v>
      </c>
      <c r="IF1" s="177" t="s">
        <v>814</v>
      </c>
      <c r="IG1" s="177" t="s">
        <v>816</v>
      </c>
      <c r="IH1" s="177" t="s">
        <v>308</v>
      </c>
      <c r="II1" s="177" t="s">
        <v>818</v>
      </c>
      <c r="IJ1" s="177" t="s">
        <v>820</v>
      </c>
      <c r="IK1" s="177" t="s">
        <v>822</v>
      </c>
      <c r="IL1" s="177" t="s">
        <v>824</v>
      </c>
      <c r="IM1" s="177" t="s">
        <v>309</v>
      </c>
      <c r="IN1" s="177" t="s">
        <v>826</v>
      </c>
      <c r="IO1" s="186" t="s">
        <v>310</v>
      </c>
      <c r="IP1" s="177" t="s">
        <v>834</v>
      </c>
      <c r="IQ1" s="177" t="s">
        <v>836</v>
      </c>
      <c r="IR1" s="177" t="s">
        <v>311</v>
      </c>
      <c r="IS1" s="177" t="s">
        <v>838</v>
      </c>
      <c r="IT1" s="177" t="s">
        <v>840</v>
      </c>
      <c r="IU1" s="177" t="s">
        <v>842</v>
      </c>
      <c r="IV1" s="186" t="s">
        <v>312</v>
      </c>
    </row>
    <row r="2" spans="1:256" s="120" customFormat="1" ht="14.45" hidden="1" x14ac:dyDescent="0.3">
      <c r="A2" s="120" t="s">
        <v>1345</v>
      </c>
      <c r="B2" s="120" t="s">
        <v>1347</v>
      </c>
      <c r="C2" s="120" t="s">
        <v>460</v>
      </c>
      <c r="D2" s="120" t="s">
        <v>1346</v>
      </c>
      <c r="E2" s="120" t="s">
        <v>1348</v>
      </c>
      <c r="F2" s="120" t="s">
        <v>461</v>
      </c>
      <c r="G2" s="156" t="s">
        <v>1349</v>
      </c>
      <c r="H2" s="120" t="s">
        <v>1350</v>
      </c>
      <c r="I2" s="120" t="s">
        <v>1351</v>
      </c>
      <c r="J2" s="120" t="s">
        <v>1440</v>
      </c>
      <c r="K2" s="120" t="s">
        <v>1352</v>
      </c>
      <c r="L2" s="120" t="s">
        <v>1353</v>
      </c>
      <c r="M2" s="120" t="s">
        <v>1354</v>
      </c>
      <c r="N2" s="120" t="s">
        <v>1355</v>
      </c>
      <c r="O2" s="120" t="s">
        <v>1356</v>
      </c>
      <c r="P2" s="120" t="s">
        <v>1461</v>
      </c>
      <c r="Q2" s="120" t="s">
        <v>1498</v>
      </c>
      <c r="R2" s="432" t="str">
        <f>+Presupuesto!D11</f>
        <v>Recurrente</v>
      </c>
      <c r="S2" s="432" t="str">
        <f>+Presupuesto!E11</f>
        <v>Programa / Proyecto 2016</v>
      </c>
      <c r="U2" s="120" t="s">
        <v>384</v>
      </c>
      <c r="V2" s="120" t="s">
        <v>402</v>
      </c>
      <c r="W2" s="120" t="s">
        <v>385</v>
      </c>
      <c r="X2" s="120" t="s">
        <v>386</v>
      </c>
      <c r="Y2" s="120" t="s">
        <v>387</v>
      </c>
      <c r="Z2" s="120" t="s">
        <v>388</v>
      </c>
      <c r="AA2" s="120" t="s">
        <v>389</v>
      </c>
      <c r="AB2" s="120" t="s">
        <v>390</v>
      </c>
      <c r="AC2" s="120" t="s">
        <v>391</v>
      </c>
      <c r="AD2" s="120" t="s">
        <v>392</v>
      </c>
      <c r="AE2" s="120" t="s">
        <v>393</v>
      </c>
      <c r="AF2" s="120" t="s">
        <v>394</v>
      </c>
      <c r="AH2" s="427" t="s">
        <v>409</v>
      </c>
      <c r="AI2" s="427" t="s">
        <v>410</v>
      </c>
      <c r="AJ2" s="427" t="s">
        <v>411</v>
      </c>
      <c r="AK2" s="427" t="s">
        <v>412</v>
      </c>
      <c r="AL2" s="427" t="s">
        <v>413</v>
      </c>
      <c r="AM2" s="427" t="s">
        <v>416</v>
      </c>
      <c r="AN2" s="427" t="s">
        <v>414</v>
      </c>
      <c r="AO2" s="427" t="s">
        <v>415</v>
      </c>
      <c r="AP2" s="427" t="s">
        <v>417</v>
      </c>
      <c r="AQ2" s="427" t="s">
        <v>418</v>
      </c>
      <c r="AR2" s="427" t="s">
        <v>419</v>
      </c>
      <c r="AS2" s="427" t="s">
        <v>420</v>
      </c>
      <c r="AT2" s="427" t="s">
        <v>421</v>
      </c>
      <c r="AU2" s="427" t="s">
        <v>422</v>
      </c>
      <c r="AV2" s="427" t="s">
        <v>423</v>
      </c>
      <c r="AW2" s="427" t="s">
        <v>424</v>
      </c>
      <c r="AX2" s="427" t="s">
        <v>425</v>
      </c>
      <c r="AY2" s="427" t="s">
        <v>426</v>
      </c>
      <c r="AZ2" s="427" t="s">
        <v>427</v>
      </c>
      <c r="BA2" s="427" t="s">
        <v>428</v>
      </c>
      <c r="BB2" s="427" t="s">
        <v>429</v>
      </c>
      <c r="BC2" s="427" t="s">
        <v>430</v>
      </c>
      <c r="BD2" s="427" t="s">
        <v>431</v>
      </c>
      <c r="BE2" s="427" t="s">
        <v>432</v>
      </c>
      <c r="BF2" s="427" t="s">
        <v>433</v>
      </c>
      <c r="BG2" s="427" t="s">
        <v>434</v>
      </c>
      <c r="BH2" s="427" t="s">
        <v>435</v>
      </c>
      <c r="BI2" s="427" t="s">
        <v>436</v>
      </c>
      <c r="BJ2" s="427" t="s">
        <v>437</v>
      </c>
      <c r="BK2" s="427" t="s">
        <v>438</v>
      </c>
      <c r="BL2" s="427" t="s">
        <v>439</v>
      </c>
      <c r="BM2" s="427" t="s">
        <v>440</v>
      </c>
      <c r="BN2" s="427" t="s">
        <v>441</v>
      </c>
      <c r="BO2" s="427" t="s">
        <v>442</v>
      </c>
      <c r="BP2" s="427" t="s">
        <v>443</v>
      </c>
      <c r="BQ2" s="427" t="s">
        <v>444</v>
      </c>
      <c r="BR2" s="427" t="s">
        <v>445</v>
      </c>
      <c r="BS2" s="427" t="s">
        <v>446</v>
      </c>
      <c r="BT2" s="427" t="s">
        <v>447</v>
      </c>
      <c r="BU2" s="427" t="s">
        <v>448</v>
      </c>
    </row>
    <row r="3" spans="1:256" ht="14.45" hidden="1" x14ac:dyDescent="0.3">
      <c r="AH3" s="428">
        <v>2500</v>
      </c>
      <c r="AI3" s="428">
        <v>1900</v>
      </c>
      <c r="AJ3" s="428">
        <v>1650</v>
      </c>
      <c r="AK3" s="428">
        <v>1580</v>
      </c>
      <c r="AL3" s="428">
        <v>2250</v>
      </c>
      <c r="AM3" s="428">
        <v>1650</v>
      </c>
      <c r="AN3" s="428">
        <v>1400</v>
      </c>
      <c r="AO3" s="429">
        <v>1340</v>
      </c>
      <c r="AP3" s="429">
        <v>2000</v>
      </c>
      <c r="AQ3" s="429">
        <v>1400</v>
      </c>
      <c r="AR3" s="429">
        <v>1150</v>
      </c>
      <c r="AS3" s="429">
        <v>1100</v>
      </c>
      <c r="AT3" s="429">
        <v>1750</v>
      </c>
      <c r="AU3" s="429">
        <v>1150</v>
      </c>
      <c r="AV3" s="429">
        <v>900</v>
      </c>
      <c r="AW3" s="429">
        <v>860</v>
      </c>
      <c r="AX3" s="429">
        <v>1200</v>
      </c>
      <c r="AY3" s="430">
        <v>900</v>
      </c>
      <c r="AZ3" s="430">
        <v>650</v>
      </c>
      <c r="BA3" s="430">
        <v>620</v>
      </c>
      <c r="BB3" s="428">
        <f>+'Cuadro Resumen'!C213</f>
        <v>5605.2314999999999</v>
      </c>
      <c r="BC3" s="428">
        <f>+'Cuadro Resumen'!D213</f>
        <v>5165.6055000000006</v>
      </c>
      <c r="BD3" s="428">
        <f>+'Cuadro Resumen'!E213</f>
        <v>6594.39</v>
      </c>
      <c r="BE3" s="428">
        <f>+'Cuadro Resumen'!F213</f>
        <v>6154.7640000000001</v>
      </c>
      <c r="BF3" s="428">
        <f>+'Cuadro Resumen'!C214</f>
        <v>4945.7925000000005</v>
      </c>
      <c r="BG3" s="428">
        <f>+'Cuadro Resumen'!D214</f>
        <v>4506.1665000000003</v>
      </c>
      <c r="BH3" s="428">
        <f>+'Cuadro Resumen'!E214</f>
        <v>5934.951</v>
      </c>
      <c r="BI3" s="428">
        <f>+'Cuadro Resumen'!F214</f>
        <v>5495.3249999999998</v>
      </c>
      <c r="BJ3" s="429">
        <f>+'Cuadro Resumen'!C215</f>
        <v>4286.3535000000002</v>
      </c>
      <c r="BK3" s="429">
        <f>+'Cuadro Resumen'!D215</f>
        <v>3956.634</v>
      </c>
      <c r="BL3" s="429">
        <f>+'Cuadro Resumen'!E215</f>
        <v>5275.5120000000006</v>
      </c>
      <c r="BM3" s="429">
        <f>+'Cuadro Resumen'!F215</f>
        <v>4835.8860000000004</v>
      </c>
      <c r="BN3" s="429">
        <f>+'Cuadro Resumen'!C216</f>
        <v>3626.9145000000003</v>
      </c>
      <c r="BO3" s="429">
        <f>+'Cuadro Resumen'!D216</f>
        <v>3297.1950000000002</v>
      </c>
      <c r="BP3" s="429">
        <f>+'Cuadro Resumen'!E216</f>
        <v>4616.0730000000003</v>
      </c>
      <c r="BQ3" s="429">
        <f>+'Cuadro Resumen'!F216</f>
        <v>4286.3535000000002</v>
      </c>
      <c r="BR3" s="429">
        <f>+'Cuadro Resumen'!C217</f>
        <v>3187.2885000000001</v>
      </c>
      <c r="BS3" s="429">
        <f>+'Cuadro Resumen'!D217</f>
        <v>2967.4755</v>
      </c>
      <c r="BT3" s="429">
        <f>+'Cuadro Resumen'!E217</f>
        <v>4066.5405000000001</v>
      </c>
      <c r="BU3" s="429">
        <f>+'Cuadro Resumen'!F217</f>
        <v>3736.8210000000004</v>
      </c>
    </row>
    <row r="4" spans="1:256" thickBot="1" x14ac:dyDescent="0.35"/>
    <row r="5" spans="1:256" ht="26.45" thickBot="1" x14ac:dyDescent="0.35">
      <c r="C5" s="87" t="s">
        <v>379</v>
      </c>
      <c r="D5" s="194">
        <f>SUMIF(C:C,$C$10,D:D)</f>
        <v>0</v>
      </c>
    </row>
    <row r="6" spans="1:256" ht="14.45" x14ac:dyDescent="0.3">
      <c r="C6" s="107"/>
      <c r="D6" s="107"/>
      <c r="E6" s="107"/>
      <c r="F6" s="107"/>
      <c r="G6" s="78"/>
      <c r="H6" s="107"/>
      <c r="I6" s="107"/>
    </row>
    <row r="7" spans="1:256" ht="14.45" x14ac:dyDescent="0.3">
      <c r="C7" s="107"/>
      <c r="D7" s="107"/>
      <c r="E7" s="107"/>
      <c r="F7" s="107"/>
      <c r="G7" s="78"/>
      <c r="H7" s="107"/>
      <c r="I7" s="107"/>
    </row>
    <row r="8" spans="1:256" ht="14.45" x14ac:dyDescent="0.3">
      <c r="C8" s="107"/>
      <c r="D8" s="107"/>
      <c r="E8" s="107"/>
      <c r="F8" s="107"/>
      <c r="G8" s="78"/>
      <c r="H8" s="107"/>
      <c r="I8" s="107"/>
    </row>
    <row r="9" spans="1:256" thickBot="1" x14ac:dyDescent="0.35">
      <c r="C9" s="107"/>
      <c r="D9" s="107"/>
      <c r="E9" s="107"/>
      <c r="F9" s="107"/>
      <c r="G9" s="78"/>
      <c r="H9" s="107"/>
      <c r="I9" s="107"/>
    </row>
    <row r="10" spans="1:256" thickBot="1" x14ac:dyDescent="0.35">
      <c r="C10" s="153" t="s">
        <v>47</v>
      </c>
      <c r="D10" s="350">
        <f>SUM(F17:F37)</f>
        <v>0</v>
      </c>
      <c r="F10" s="70"/>
      <c r="G10" s="79"/>
      <c r="H10" s="70"/>
      <c r="I10" s="70"/>
    </row>
    <row r="11" spans="1:256" ht="14.45" x14ac:dyDescent="0.3">
      <c r="C11" s="70"/>
      <c r="D11" s="31"/>
      <c r="E11" s="93"/>
      <c r="F11" s="93"/>
      <c r="G11" s="93"/>
      <c r="H11" s="76"/>
      <c r="I11" s="76"/>
      <c r="J11" s="76"/>
      <c r="K11" s="112"/>
    </row>
    <row r="12" spans="1:256" ht="15.6" x14ac:dyDescent="0.3">
      <c r="B12" s="93"/>
      <c r="C12" s="285" t="s">
        <v>382</v>
      </c>
      <c r="D12" s="347"/>
      <c r="E12" s="93"/>
      <c r="F12" s="93"/>
      <c r="G12" s="93"/>
      <c r="H12" s="76"/>
      <c r="I12" s="76"/>
      <c r="J12" s="76"/>
      <c r="K12" s="112"/>
    </row>
    <row r="13" spans="1:256" ht="18" x14ac:dyDescent="0.3">
      <c r="B13" s="93"/>
      <c r="C13" s="205"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256" ht="14.45" x14ac:dyDescent="0.3">
      <c r="B14" s="93"/>
      <c r="E14" s="93"/>
      <c r="F14" s="93"/>
      <c r="G14" s="93"/>
      <c r="H14" s="76"/>
      <c r="I14" s="76"/>
      <c r="J14" s="76"/>
      <c r="K14" s="112"/>
    </row>
    <row r="15" spans="1:256" thickBot="1" x14ac:dyDescent="0.35">
      <c r="F15" s="93"/>
      <c r="G15" s="76"/>
      <c r="H15" s="76"/>
      <c r="I15" s="76"/>
    </row>
    <row r="16" spans="1:256" ht="30.75" thickBot="1" x14ac:dyDescent="0.3">
      <c r="C16" s="127" t="s">
        <v>43</v>
      </c>
      <c r="D16" s="132" t="s">
        <v>49</v>
      </c>
      <c r="E16" s="134" t="s">
        <v>51</v>
      </c>
      <c r="F16" s="133" t="s">
        <v>27</v>
      </c>
      <c r="G16" s="131" t="s">
        <v>121</v>
      </c>
      <c r="H16" s="134" t="s">
        <v>45</v>
      </c>
      <c r="I16" s="131" t="s">
        <v>122</v>
      </c>
      <c r="J16" s="131" t="s">
        <v>400</v>
      </c>
      <c r="K16" s="131" t="s">
        <v>401</v>
      </c>
      <c r="L16" s="131" t="s">
        <v>113</v>
      </c>
    </row>
    <row r="17" spans="3:12" ht="14.45" x14ac:dyDescent="0.3">
      <c r="C17" s="137"/>
      <c r="D17" s="154"/>
      <c r="E17" s="114"/>
      <c r="F17" s="97">
        <f t="shared" ref="F17:F37" si="0">D17*E17</f>
        <v>0</v>
      </c>
      <c r="G17" s="157"/>
      <c r="H17" s="138"/>
      <c r="I17" s="128" t="e">
        <f>VLOOKUP(H17,Presupuesto!$B$11:$C$565,2,0)</f>
        <v>#N/A</v>
      </c>
      <c r="J17" s="212" t="s">
        <v>1440</v>
      </c>
      <c r="K17" s="98" t="s">
        <v>384</v>
      </c>
      <c r="L17" s="98"/>
    </row>
    <row r="18" spans="3:12" ht="14.45" x14ac:dyDescent="0.3">
      <c r="C18" s="137"/>
      <c r="D18" s="154"/>
      <c r="E18" s="121"/>
      <c r="F18" s="97">
        <f t="shared" si="0"/>
        <v>0</v>
      </c>
      <c r="G18" s="157"/>
      <c r="H18" s="138"/>
      <c r="I18" s="128" t="e">
        <f>VLOOKUP(H18,Presupuesto!$B$11:$C$565,2,0)</f>
        <v>#N/A</v>
      </c>
      <c r="J18" s="98" t="str">
        <f>$J$17</f>
        <v>Posgrado</v>
      </c>
      <c r="K18" s="98" t="s">
        <v>402</v>
      </c>
      <c r="L18" s="98"/>
    </row>
    <row r="19" spans="3:12" ht="14.45" x14ac:dyDescent="0.3">
      <c r="C19" s="137"/>
      <c r="D19" s="154"/>
      <c r="E19" s="121"/>
      <c r="F19" s="97">
        <f t="shared" si="0"/>
        <v>0</v>
      </c>
      <c r="G19" s="157"/>
      <c r="H19" s="138"/>
      <c r="I19" s="128" t="e">
        <f>VLOOKUP(H19,Presupuesto!$B$11:$C$565,2,0)</f>
        <v>#N/A</v>
      </c>
      <c r="J19" s="98" t="str">
        <f t="shared" ref="J19:J36" si="1">$J$17</f>
        <v>Posgrado</v>
      </c>
      <c r="K19" s="98" t="s">
        <v>402</v>
      </c>
      <c r="L19" s="98"/>
    </row>
    <row r="20" spans="3:12" ht="14.45" x14ac:dyDescent="0.3">
      <c r="C20" s="137"/>
      <c r="D20" s="154"/>
      <c r="E20" s="121"/>
      <c r="F20" s="97">
        <f t="shared" si="0"/>
        <v>0</v>
      </c>
      <c r="G20" s="157"/>
      <c r="H20" s="138"/>
      <c r="I20" s="128" t="e">
        <f>VLOOKUP(H20,Presupuesto!$B$11:$C$565,2,0)</f>
        <v>#N/A</v>
      </c>
      <c r="J20" s="98" t="str">
        <f t="shared" si="1"/>
        <v>Posgrado</v>
      </c>
      <c r="K20" s="98" t="s">
        <v>402</v>
      </c>
      <c r="L20" s="98"/>
    </row>
    <row r="21" spans="3:12" ht="14.45" x14ac:dyDescent="0.3">
      <c r="C21" s="137"/>
      <c r="D21" s="154"/>
      <c r="E21" s="121"/>
      <c r="F21" s="97">
        <f t="shared" si="0"/>
        <v>0</v>
      </c>
      <c r="G21" s="157"/>
      <c r="H21" s="138"/>
      <c r="I21" s="128" t="e">
        <f>VLOOKUP(H21,Presupuesto!$B$11:$C$565,2,0)</f>
        <v>#N/A</v>
      </c>
      <c r="J21" s="98" t="str">
        <f t="shared" si="1"/>
        <v>Posgrado</v>
      </c>
      <c r="K21" s="98" t="s">
        <v>402</v>
      </c>
      <c r="L21" s="98"/>
    </row>
    <row r="22" spans="3:12" ht="14.45" x14ac:dyDescent="0.3">
      <c r="C22" s="137"/>
      <c r="D22" s="154"/>
      <c r="E22" s="121"/>
      <c r="F22" s="97">
        <f t="shared" si="0"/>
        <v>0</v>
      </c>
      <c r="G22" s="157"/>
      <c r="H22" s="138"/>
      <c r="I22" s="128" t="e">
        <f>VLOOKUP(H22,Presupuesto!$B$11:$C$565,2,0)</f>
        <v>#N/A</v>
      </c>
      <c r="J22" s="98" t="str">
        <f t="shared" si="1"/>
        <v>Posgrado</v>
      </c>
      <c r="K22" s="98" t="s">
        <v>391</v>
      </c>
      <c r="L22" s="98"/>
    </row>
    <row r="23" spans="3:12" ht="14.45" x14ac:dyDescent="0.3">
      <c r="C23" s="137"/>
      <c r="D23" s="154"/>
      <c r="E23" s="121"/>
      <c r="F23" s="97">
        <f t="shared" si="0"/>
        <v>0</v>
      </c>
      <c r="G23" s="157"/>
      <c r="H23" s="138"/>
      <c r="I23" s="128" t="e">
        <f>VLOOKUP(H23,Presupuesto!$B$11:$C$565,2,0)</f>
        <v>#N/A</v>
      </c>
      <c r="J23" s="98" t="str">
        <f t="shared" si="1"/>
        <v>Posgrado</v>
      </c>
      <c r="K23" s="98" t="s">
        <v>402</v>
      </c>
      <c r="L23" s="98"/>
    </row>
    <row r="24" spans="3:12" x14ac:dyDescent="0.25">
      <c r="C24" s="137"/>
      <c r="D24" s="154"/>
      <c r="E24" s="121"/>
      <c r="F24" s="97">
        <f t="shared" si="0"/>
        <v>0</v>
      </c>
      <c r="G24" s="157"/>
      <c r="H24" s="138"/>
      <c r="I24" s="128" t="e">
        <f>VLOOKUP(H24,Presupuesto!$B$11:$C$565,2,0)</f>
        <v>#N/A</v>
      </c>
      <c r="J24" s="98" t="str">
        <f t="shared" si="1"/>
        <v>Posgrado</v>
      </c>
      <c r="K24" s="98" t="s">
        <v>402</v>
      </c>
      <c r="L24" s="98"/>
    </row>
    <row r="25" spans="3:12" x14ac:dyDescent="0.25">
      <c r="C25" s="137"/>
      <c r="D25" s="154"/>
      <c r="E25" s="121"/>
      <c r="F25" s="97">
        <f t="shared" si="0"/>
        <v>0</v>
      </c>
      <c r="G25" s="157"/>
      <c r="H25" s="138"/>
      <c r="I25" s="128" t="e">
        <f>VLOOKUP(H25,Presupuesto!$B$11:$C$565,2,0)</f>
        <v>#N/A</v>
      </c>
      <c r="J25" s="98" t="str">
        <f t="shared" si="1"/>
        <v>Posgrado</v>
      </c>
      <c r="K25" s="98" t="s">
        <v>402</v>
      </c>
      <c r="L25" s="98"/>
    </row>
    <row r="26" spans="3:12" x14ac:dyDescent="0.25">
      <c r="C26" s="137"/>
      <c r="D26" s="154"/>
      <c r="E26" s="121"/>
      <c r="F26" s="97">
        <f t="shared" si="0"/>
        <v>0</v>
      </c>
      <c r="G26" s="157"/>
      <c r="H26" s="138"/>
      <c r="I26" s="128" t="e">
        <f>VLOOKUP(H26,Presupuesto!$B$11:$C$565,2,0)</f>
        <v>#N/A</v>
      </c>
      <c r="J26" s="98" t="str">
        <f t="shared" si="1"/>
        <v>Posgrado</v>
      </c>
      <c r="K26" s="98" t="s">
        <v>402</v>
      </c>
      <c r="L26" s="98"/>
    </row>
    <row r="27" spans="3:12" x14ac:dyDescent="0.25">
      <c r="C27" s="139"/>
      <c r="D27" s="154"/>
      <c r="E27" s="116"/>
      <c r="F27" s="97">
        <f t="shared" si="0"/>
        <v>0</v>
      </c>
      <c r="G27" s="157"/>
      <c r="H27" s="140"/>
      <c r="I27" s="128" t="e">
        <f>VLOOKUP(H27,Presupuesto!$B$11:$C$565,2,0)</f>
        <v>#N/A</v>
      </c>
      <c r="J27" s="98" t="str">
        <f t="shared" si="1"/>
        <v>Posgrado</v>
      </c>
      <c r="K27" s="98" t="s">
        <v>402</v>
      </c>
      <c r="L27" s="98"/>
    </row>
    <row r="28" spans="3:12" x14ac:dyDescent="0.25">
      <c r="C28" s="139"/>
      <c r="D28" s="154"/>
      <c r="E28" s="116"/>
      <c r="F28" s="97">
        <f t="shared" si="0"/>
        <v>0</v>
      </c>
      <c r="G28" s="157"/>
      <c r="H28" s="140"/>
      <c r="I28" s="128" t="e">
        <f>VLOOKUP(H28,Presupuesto!$B$11:$C$565,2,0)</f>
        <v>#N/A</v>
      </c>
      <c r="J28" s="98" t="str">
        <f t="shared" si="1"/>
        <v>Posgrado</v>
      </c>
      <c r="K28" s="98" t="s">
        <v>402</v>
      </c>
      <c r="L28" s="98"/>
    </row>
    <row r="29" spans="3:12" x14ac:dyDescent="0.25">
      <c r="C29" s="139"/>
      <c r="D29" s="154"/>
      <c r="E29" s="116"/>
      <c r="F29" s="97">
        <f t="shared" si="0"/>
        <v>0</v>
      </c>
      <c r="G29" s="157"/>
      <c r="H29" s="140"/>
      <c r="I29" s="128" t="e">
        <f>VLOOKUP(H29,Presupuesto!$B$11:$C$565,2,0)</f>
        <v>#N/A</v>
      </c>
      <c r="J29" s="98" t="str">
        <f t="shared" si="1"/>
        <v>Posgrado</v>
      </c>
      <c r="K29" s="98" t="s">
        <v>402</v>
      </c>
      <c r="L29" s="98"/>
    </row>
    <row r="30" spans="3:12" x14ac:dyDescent="0.25">
      <c r="C30" s="139"/>
      <c r="D30" s="154"/>
      <c r="E30" s="116"/>
      <c r="F30" s="97">
        <f t="shared" si="0"/>
        <v>0</v>
      </c>
      <c r="G30" s="157"/>
      <c r="H30" s="140"/>
      <c r="I30" s="128" t="e">
        <f>VLOOKUP(H30,Presupuesto!$B$11:$C$565,2,0)</f>
        <v>#N/A</v>
      </c>
      <c r="J30" s="98" t="str">
        <f t="shared" si="1"/>
        <v>Posgrado</v>
      </c>
      <c r="K30" s="98" t="s">
        <v>402</v>
      </c>
      <c r="L30" s="98"/>
    </row>
    <row r="31" spans="3:12" x14ac:dyDescent="0.25">
      <c r="C31" s="139"/>
      <c r="D31" s="154"/>
      <c r="E31" s="116"/>
      <c r="F31" s="97">
        <f t="shared" si="0"/>
        <v>0</v>
      </c>
      <c r="G31" s="157"/>
      <c r="H31" s="140"/>
      <c r="I31" s="128" t="e">
        <f>VLOOKUP(H31,Presupuesto!$B$11:$C$565,2,0)</f>
        <v>#N/A</v>
      </c>
      <c r="J31" s="98" t="str">
        <f t="shared" si="1"/>
        <v>Posgrado</v>
      </c>
      <c r="K31" s="98" t="s">
        <v>402</v>
      </c>
      <c r="L31" s="98"/>
    </row>
    <row r="32" spans="3:12" x14ac:dyDescent="0.25">
      <c r="C32" s="139"/>
      <c r="D32" s="154"/>
      <c r="E32" s="116"/>
      <c r="F32" s="97">
        <f t="shared" si="0"/>
        <v>0</v>
      </c>
      <c r="G32" s="157"/>
      <c r="H32" s="140"/>
      <c r="I32" s="128" t="e">
        <f>VLOOKUP(H32,Presupuesto!$B$11:$C$565,2,0)</f>
        <v>#N/A</v>
      </c>
      <c r="J32" s="98" t="str">
        <f t="shared" si="1"/>
        <v>Posgrado</v>
      </c>
      <c r="K32" s="98" t="s">
        <v>402</v>
      </c>
      <c r="L32" s="98"/>
    </row>
    <row r="33" spans="3:12" x14ac:dyDescent="0.25">
      <c r="C33" s="141"/>
      <c r="D33" s="154"/>
      <c r="E33" s="116"/>
      <c r="F33" s="97">
        <f t="shared" si="0"/>
        <v>0</v>
      </c>
      <c r="G33" s="157"/>
      <c r="H33" s="142"/>
      <c r="I33" s="128" t="e">
        <f>VLOOKUP(H33,Presupuesto!$B$11:$C$565,2,0)</f>
        <v>#N/A</v>
      </c>
      <c r="J33" s="98" t="str">
        <f t="shared" si="1"/>
        <v>Posgrado</v>
      </c>
      <c r="K33" s="98" t="s">
        <v>393</v>
      </c>
      <c r="L33" s="98"/>
    </row>
    <row r="34" spans="3:12" x14ac:dyDescent="0.25">
      <c r="C34" s="141"/>
      <c r="D34" s="154"/>
      <c r="E34" s="116"/>
      <c r="F34" s="97">
        <f t="shared" si="0"/>
        <v>0</v>
      </c>
      <c r="G34" s="157"/>
      <c r="H34" s="142"/>
      <c r="I34" s="128" t="e">
        <f>VLOOKUP(H34,Presupuesto!$B$11:$C$565,2,0)</f>
        <v>#N/A</v>
      </c>
      <c r="J34" s="98" t="str">
        <f t="shared" si="1"/>
        <v>Posgrado</v>
      </c>
      <c r="K34" s="98" t="s">
        <v>402</v>
      </c>
      <c r="L34" s="98"/>
    </row>
    <row r="35" spans="3:12" x14ac:dyDescent="0.25">
      <c r="C35" s="141"/>
      <c r="D35" s="154"/>
      <c r="E35" s="116"/>
      <c r="F35" s="97">
        <f t="shared" si="0"/>
        <v>0</v>
      </c>
      <c r="G35" s="157"/>
      <c r="H35" s="142"/>
      <c r="I35" s="128" t="e">
        <f>VLOOKUP(H35,Presupuesto!$B$11:$C$565,2,0)</f>
        <v>#N/A</v>
      </c>
      <c r="J35" s="98" t="str">
        <f t="shared" si="1"/>
        <v>Posgrado</v>
      </c>
      <c r="K35" s="98" t="s">
        <v>402</v>
      </c>
      <c r="L35" s="98"/>
    </row>
    <row r="36" spans="3:12" x14ac:dyDescent="0.25">
      <c r="C36" s="141"/>
      <c r="D36" s="154"/>
      <c r="E36" s="116"/>
      <c r="F36" s="97">
        <f t="shared" si="0"/>
        <v>0</v>
      </c>
      <c r="G36" s="157"/>
      <c r="H36" s="142"/>
      <c r="I36" s="128" t="e">
        <f>VLOOKUP(H36,Presupuesto!$B$11:$C$565,2,0)</f>
        <v>#N/A</v>
      </c>
      <c r="J36" s="98" t="str">
        <f t="shared" si="1"/>
        <v>Posgrado</v>
      </c>
      <c r="K36" s="98" t="s">
        <v>402</v>
      </c>
      <c r="L36" s="98"/>
    </row>
    <row r="37" spans="3:12" ht="15.75" thickBot="1" x14ac:dyDescent="0.3">
      <c r="C37" s="143"/>
      <c r="D37" s="216"/>
      <c r="E37" s="103"/>
      <c r="F37" s="105">
        <f t="shared" si="0"/>
        <v>0</v>
      </c>
      <c r="G37" s="158"/>
      <c r="H37" s="144"/>
      <c r="I37" s="130" t="e">
        <f>VLOOKUP(H37,Presupuesto!$B$11:$C$565,2,0)</f>
        <v>#N/A</v>
      </c>
      <c r="J37" s="106" t="str">
        <f>$J$20</f>
        <v>Posgrado</v>
      </c>
      <c r="K37" s="122" t="s">
        <v>384</v>
      </c>
      <c r="L37" s="106"/>
    </row>
    <row r="38" spans="3:12" x14ac:dyDescent="0.25">
      <c r="F38" s="90"/>
      <c r="G38" s="89"/>
      <c r="H38" s="90"/>
      <c r="I38" s="90"/>
    </row>
    <row r="39" spans="3:12" ht="15.75" thickBot="1" x14ac:dyDescent="0.3"/>
    <row r="40" spans="3:12" ht="15.75" thickBot="1" x14ac:dyDescent="0.3">
      <c r="C40" s="153" t="s">
        <v>47</v>
      </c>
      <c r="D40" s="350">
        <f>SUM(F47:F67)</f>
        <v>0</v>
      </c>
      <c r="F40" s="70"/>
      <c r="G40" s="79"/>
      <c r="H40" s="70"/>
      <c r="I40" s="70"/>
    </row>
    <row r="41" spans="3:12" x14ac:dyDescent="0.25">
      <c r="C41" s="70"/>
      <c r="D41" s="31"/>
      <c r="E41" s="93"/>
      <c r="F41" s="93"/>
      <c r="G41" s="93"/>
      <c r="H41" s="76"/>
      <c r="I41" s="76"/>
      <c r="J41" s="76"/>
      <c r="K41" s="112"/>
    </row>
    <row r="42" spans="3:12" ht="15.75" x14ac:dyDescent="0.25">
      <c r="C42" s="285" t="s">
        <v>382</v>
      </c>
      <c r="D42" s="347"/>
      <c r="E42" s="93"/>
      <c r="F42" s="93"/>
      <c r="G42" s="93"/>
      <c r="H42" s="76"/>
      <c r="I42" s="76"/>
      <c r="J42" s="76"/>
      <c r="K42" s="112"/>
    </row>
    <row r="43" spans="3:12" ht="18.75" x14ac:dyDescent="0.25">
      <c r="C43" s="205"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7" t="s">
        <v>43</v>
      </c>
      <c r="D46" s="132" t="s">
        <v>49</v>
      </c>
      <c r="E46" s="134" t="s">
        <v>51</v>
      </c>
      <c r="F46" s="133" t="s">
        <v>27</v>
      </c>
      <c r="G46" s="131" t="s">
        <v>121</v>
      </c>
      <c r="H46" s="134" t="s">
        <v>45</v>
      </c>
      <c r="I46" s="131" t="s">
        <v>122</v>
      </c>
      <c r="J46" s="131" t="s">
        <v>400</v>
      </c>
      <c r="K46" s="131" t="s">
        <v>401</v>
      </c>
      <c r="L46" s="131" t="s">
        <v>113</v>
      </c>
    </row>
    <row r="47" spans="3:12" x14ac:dyDescent="0.25">
      <c r="C47" s="137"/>
      <c r="D47" s="154"/>
      <c r="E47" s="114"/>
      <c r="F47" s="97">
        <f t="shared" ref="F47:F67" si="2">D47*E47</f>
        <v>0</v>
      </c>
      <c r="G47" s="157"/>
      <c r="H47" s="138"/>
      <c r="I47" s="128" t="e">
        <f>VLOOKUP(H47,Presupuesto!$B$11:$C$565,2,0)</f>
        <v>#N/A</v>
      </c>
      <c r="J47" s="212" t="s">
        <v>1440</v>
      </c>
      <c r="K47" s="98" t="s">
        <v>384</v>
      </c>
      <c r="L47" s="98"/>
    </row>
    <row r="48" spans="3:12" x14ac:dyDescent="0.25">
      <c r="C48" s="137"/>
      <c r="D48" s="154"/>
      <c r="E48" s="121"/>
      <c r="F48" s="97">
        <f t="shared" si="2"/>
        <v>0</v>
      </c>
      <c r="G48" s="157"/>
      <c r="H48" s="138"/>
      <c r="I48" s="128" t="e">
        <f>VLOOKUP(H48,Presupuesto!$B$11:$C$565,2,0)</f>
        <v>#N/A</v>
      </c>
      <c r="J48" s="98" t="str">
        <f>$J$47</f>
        <v>Posgrado</v>
      </c>
      <c r="K48" s="98" t="s">
        <v>402</v>
      </c>
      <c r="L48" s="98"/>
    </row>
    <row r="49" spans="3:12" x14ac:dyDescent="0.25">
      <c r="C49" s="137"/>
      <c r="D49" s="154"/>
      <c r="E49" s="121"/>
      <c r="F49" s="97">
        <f t="shared" si="2"/>
        <v>0</v>
      </c>
      <c r="G49" s="157"/>
      <c r="H49" s="138"/>
      <c r="I49" s="128" t="e">
        <f>VLOOKUP(H49,Presupuesto!$B$11:$C$565,2,0)</f>
        <v>#N/A</v>
      </c>
      <c r="J49" s="98" t="str">
        <f t="shared" ref="J49:J67" si="3">$J$47</f>
        <v>Posgrado</v>
      </c>
      <c r="K49" s="98" t="s">
        <v>402</v>
      </c>
      <c r="L49" s="98"/>
    </row>
    <row r="50" spans="3:12" x14ac:dyDescent="0.25">
      <c r="C50" s="137"/>
      <c r="D50" s="154"/>
      <c r="E50" s="121"/>
      <c r="F50" s="97">
        <f t="shared" si="2"/>
        <v>0</v>
      </c>
      <c r="G50" s="157"/>
      <c r="H50" s="138"/>
      <c r="I50" s="128" t="e">
        <f>VLOOKUP(H50,Presupuesto!$B$11:$C$565,2,0)</f>
        <v>#N/A</v>
      </c>
      <c r="J50" s="98" t="str">
        <f t="shared" si="3"/>
        <v>Posgrado</v>
      </c>
      <c r="K50" s="98" t="s">
        <v>402</v>
      </c>
      <c r="L50" s="98"/>
    </row>
    <row r="51" spans="3:12" x14ac:dyDescent="0.25">
      <c r="C51" s="137"/>
      <c r="D51" s="154"/>
      <c r="E51" s="121"/>
      <c r="F51" s="97">
        <f t="shared" si="2"/>
        <v>0</v>
      </c>
      <c r="G51" s="157"/>
      <c r="H51" s="138"/>
      <c r="I51" s="128" t="e">
        <f>VLOOKUP(H51,Presupuesto!$B$11:$C$565,2,0)</f>
        <v>#N/A</v>
      </c>
      <c r="J51" s="98" t="str">
        <f t="shared" si="3"/>
        <v>Posgrado</v>
      </c>
      <c r="K51" s="98" t="s">
        <v>402</v>
      </c>
      <c r="L51" s="98"/>
    </row>
    <row r="52" spans="3:12" x14ac:dyDescent="0.25">
      <c r="C52" s="137"/>
      <c r="D52" s="154"/>
      <c r="E52" s="121"/>
      <c r="F52" s="97">
        <f t="shared" si="2"/>
        <v>0</v>
      </c>
      <c r="G52" s="157"/>
      <c r="H52" s="138"/>
      <c r="I52" s="128" t="e">
        <f>VLOOKUP(H52,Presupuesto!$B$11:$C$565,2,0)</f>
        <v>#N/A</v>
      </c>
      <c r="J52" s="98" t="str">
        <f t="shared" si="3"/>
        <v>Posgrado</v>
      </c>
      <c r="K52" s="98" t="s">
        <v>391</v>
      </c>
      <c r="L52" s="98"/>
    </row>
    <row r="53" spans="3:12" x14ac:dyDescent="0.25">
      <c r="C53" s="137"/>
      <c r="D53" s="154"/>
      <c r="E53" s="121"/>
      <c r="F53" s="97">
        <f t="shared" si="2"/>
        <v>0</v>
      </c>
      <c r="G53" s="157"/>
      <c r="H53" s="138"/>
      <c r="I53" s="128" t="e">
        <f>VLOOKUP(H53,Presupuesto!$B$11:$C$565,2,0)</f>
        <v>#N/A</v>
      </c>
      <c r="J53" s="98" t="str">
        <f t="shared" si="3"/>
        <v>Posgrado</v>
      </c>
      <c r="K53" s="98" t="s">
        <v>402</v>
      </c>
      <c r="L53" s="98"/>
    </row>
    <row r="54" spans="3:12" x14ac:dyDescent="0.25">
      <c r="C54" s="137"/>
      <c r="D54" s="154"/>
      <c r="E54" s="121"/>
      <c r="F54" s="97">
        <f t="shared" si="2"/>
        <v>0</v>
      </c>
      <c r="G54" s="157"/>
      <c r="H54" s="138"/>
      <c r="I54" s="128" t="e">
        <f>VLOOKUP(H54,Presupuesto!$B$11:$C$565,2,0)</f>
        <v>#N/A</v>
      </c>
      <c r="J54" s="98" t="str">
        <f t="shared" si="3"/>
        <v>Posgrado</v>
      </c>
      <c r="K54" s="98" t="s">
        <v>402</v>
      </c>
      <c r="L54" s="98"/>
    </row>
    <row r="55" spans="3:12" x14ac:dyDescent="0.25">
      <c r="C55" s="137"/>
      <c r="D55" s="154"/>
      <c r="E55" s="121"/>
      <c r="F55" s="97">
        <f t="shared" si="2"/>
        <v>0</v>
      </c>
      <c r="G55" s="157"/>
      <c r="H55" s="138"/>
      <c r="I55" s="128" t="e">
        <f>VLOOKUP(H55,Presupuesto!$B$11:$C$565,2,0)</f>
        <v>#N/A</v>
      </c>
      <c r="J55" s="98" t="str">
        <f t="shared" si="3"/>
        <v>Posgrado</v>
      </c>
      <c r="K55" s="98" t="s">
        <v>402</v>
      </c>
      <c r="L55" s="98"/>
    </row>
    <row r="56" spans="3:12" x14ac:dyDescent="0.25">
      <c r="C56" s="137"/>
      <c r="D56" s="154"/>
      <c r="E56" s="121"/>
      <c r="F56" s="97">
        <f t="shared" si="2"/>
        <v>0</v>
      </c>
      <c r="G56" s="157"/>
      <c r="H56" s="138"/>
      <c r="I56" s="128" t="e">
        <f>VLOOKUP(H56,Presupuesto!$B$11:$C$565,2,0)</f>
        <v>#N/A</v>
      </c>
      <c r="J56" s="98" t="str">
        <f t="shared" si="3"/>
        <v>Posgrado</v>
      </c>
      <c r="K56" s="98" t="s">
        <v>402</v>
      </c>
      <c r="L56" s="98"/>
    </row>
    <row r="57" spans="3:12" x14ac:dyDescent="0.25">
      <c r="C57" s="139"/>
      <c r="D57" s="154"/>
      <c r="E57" s="116"/>
      <c r="F57" s="97">
        <f t="shared" si="2"/>
        <v>0</v>
      </c>
      <c r="G57" s="157"/>
      <c r="H57" s="140"/>
      <c r="I57" s="128" t="e">
        <f>VLOOKUP(H57,Presupuesto!$B$11:$C$565,2,0)</f>
        <v>#N/A</v>
      </c>
      <c r="J57" s="98" t="str">
        <f t="shared" si="3"/>
        <v>Posgrado</v>
      </c>
      <c r="K57" s="98" t="s">
        <v>402</v>
      </c>
      <c r="L57" s="98"/>
    </row>
    <row r="58" spans="3:12" x14ac:dyDescent="0.25">
      <c r="C58" s="139"/>
      <c r="D58" s="154"/>
      <c r="E58" s="116"/>
      <c r="F58" s="97">
        <f t="shared" si="2"/>
        <v>0</v>
      </c>
      <c r="G58" s="157"/>
      <c r="H58" s="140"/>
      <c r="I58" s="128" t="e">
        <f>VLOOKUP(H58,Presupuesto!$B$11:$C$565,2,0)</f>
        <v>#N/A</v>
      </c>
      <c r="J58" s="98" t="str">
        <f t="shared" si="3"/>
        <v>Posgrado</v>
      </c>
      <c r="K58" s="98" t="s">
        <v>402</v>
      </c>
      <c r="L58" s="98"/>
    </row>
    <row r="59" spans="3:12" x14ac:dyDescent="0.25">
      <c r="C59" s="139"/>
      <c r="D59" s="154"/>
      <c r="E59" s="116"/>
      <c r="F59" s="97">
        <f t="shared" si="2"/>
        <v>0</v>
      </c>
      <c r="G59" s="157"/>
      <c r="H59" s="140"/>
      <c r="I59" s="128" t="e">
        <f>VLOOKUP(H59,Presupuesto!$B$11:$C$565,2,0)</f>
        <v>#N/A</v>
      </c>
      <c r="J59" s="98" t="str">
        <f t="shared" si="3"/>
        <v>Posgrado</v>
      </c>
      <c r="K59" s="98" t="s">
        <v>402</v>
      </c>
      <c r="L59" s="98"/>
    </row>
    <row r="60" spans="3:12" x14ac:dyDescent="0.25">
      <c r="C60" s="139"/>
      <c r="D60" s="154"/>
      <c r="E60" s="116"/>
      <c r="F60" s="97">
        <f t="shared" si="2"/>
        <v>0</v>
      </c>
      <c r="G60" s="157"/>
      <c r="H60" s="140"/>
      <c r="I60" s="128" t="e">
        <f>VLOOKUP(H60,Presupuesto!$B$11:$C$565,2,0)</f>
        <v>#N/A</v>
      </c>
      <c r="J60" s="98" t="str">
        <f t="shared" si="3"/>
        <v>Posgrado</v>
      </c>
      <c r="K60" s="98" t="s">
        <v>402</v>
      </c>
      <c r="L60" s="98"/>
    </row>
    <row r="61" spans="3:12" x14ac:dyDescent="0.25">
      <c r="C61" s="139"/>
      <c r="D61" s="154"/>
      <c r="E61" s="116"/>
      <c r="F61" s="97">
        <f t="shared" si="2"/>
        <v>0</v>
      </c>
      <c r="G61" s="157"/>
      <c r="H61" s="140"/>
      <c r="I61" s="128" t="e">
        <f>VLOOKUP(H61,Presupuesto!$B$11:$C$565,2,0)</f>
        <v>#N/A</v>
      </c>
      <c r="J61" s="98" t="str">
        <f t="shared" si="3"/>
        <v>Posgrado</v>
      </c>
      <c r="K61" s="98" t="s">
        <v>402</v>
      </c>
      <c r="L61" s="98"/>
    </row>
    <row r="62" spans="3:12" x14ac:dyDescent="0.25">
      <c r="C62" s="139"/>
      <c r="D62" s="154"/>
      <c r="E62" s="116"/>
      <c r="F62" s="97">
        <f t="shared" si="2"/>
        <v>0</v>
      </c>
      <c r="G62" s="157"/>
      <c r="H62" s="140"/>
      <c r="I62" s="128" t="e">
        <f>VLOOKUP(H62,Presupuesto!$B$11:$C$565,2,0)</f>
        <v>#N/A</v>
      </c>
      <c r="J62" s="98" t="str">
        <f t="shared" si="3"/>
        <v>Posgrado</v>
      </c>
      <c r="K62" s="98" t="s">
        <v>402</v>
      </c>
      <c r="L62" s="98"/>
    </row>
    <row r="63" spans="3:12" x14ac:dyDescent="0.25">
      <c r="C63" s="141"/>
      <c r="D63" s="154"/>
      <c r="E63" s="116"/>
      <c r="F63" s="97">
        <f t="shared" si="2"/>
        <v>0</v>
      </c>
      <c r="G63" s="157"/>
      <c r="H63" s="142"/>
      <c r="I63" s="128" t="e">
        <f>VLOOKUP(H63,Presupuesto!$B$11:$C$565,2,0)</f>
        <v>#N/A</v>
      </c>
      <c r="J63" s="98" t="str">
        <f t="shared" si="3"/>
        <v>Posgrado</v>
      </c>
      <c r="K63" s="98" t="s">
        <v>393</v>
      </c>
      <c r="L63" s="98"/>
    </row>
    <row r="64" spans="3:12" x14ac:dyDescent="0.25">
      <c r="C64" s="141"/>
      <c r="D64" s="154"/>
      <c r="E64" s="116"/>
      <c r="F64" s="97">
        <f t="shared" si="2"/>
        <v>0</v>
      </c>
      <c r="G64" s="157"/>
      <c r="H64" s="142"/>
      <c r="I64" s="128" t="e">
        <f>VLOOKUP(H64,Presupuesto!$B$11:$C$565,2,0)</f>
        <v>#N/A</v>
      </c>
      <c r="J64" s="98" t="str">
        <f t="shared" si="3"/>
        <v>Posgrado</v>
      </c>
      <c r="K64" s="98" t="s">
        <v>402</v>
      </c>
      <c r="L64" s="98"/>
    </row>
    <row r="65" spans="3:12" x14ac:dyDescent="0.25">
      <c r="C65" s="141"/>
      <c r="D65" s="154"/>
      <c r="E65" s="116"/>
      <c r="F65" s="97">
        <f t="shared" si="2"/>
        <v>0</v>
      </c>
      <c r="G65" s="157"/>
      <c r="H65" s="142"/>
      <c r="I65" s="128" t="e">
        <f>VLOOKUP(H65,Presupuesto!$B$11:$C$565,2,0)</f>
        <v>#N/A</v>
      </c>
      <c r="J65" s="98" t="str">
        <f t="shared" si="3"/>
        <v>Posgrado</v>
      </c>
      <c r="K65" s="98" t="s">
        <v>402</v>
      </c>
      <c r="L65" s="98"/>
    </row>
    <row r="66" spans="3:12" x14ac:dyDescent="0.25">
      <c r="C66" s="141"/>
      <c r="D66" s="154"/>
      <c r="E66" s="116"/>
      <c r="F66" s="97">
        <f t="shared" si="2"/>
        <v>0</v>
      </c>
      <c r="G66" s="157"/>
      <c r="H66" s="142"/>
      <c r="I66" s="128" t="e">
        <f>VLOOKUP(H66,Presupuesto!$B$11:$C$565,2,0)</f>
        <v>#N/A</v>
      </c>
      <c r="J66" s="98" t="str">
        <f t="shared" si="3"/>
        <v>Posgrado</v>
      </c>
      <c r="K66" s="98" t="s">
        <v>402</v>
      </c>
      <c r="L66" s="98"/>
    </row>
    <row r="67" spans="3:12" ht="15.75" thickBot="1" x14ac:dyDescent="0.3">
      <c r="C67" s="143"/>
      <c r="D67" s="216"/>
      <c r="E67" s="103"/>
      <c r="F67" s="105">
        <f t="shared" si="2"/>
        <v>0</v>
      </c>
      <c r="G67" s="158"/>
      <c r="H67" s="144"/>
      <c r="I67" s="130" t="e">
        <f>VLOOKUP(H67,Presupuesto!$B$11:$C$565,2,0)</f>
        <v>#N/A</v>
      </c>
      <c r="J67" s="106" t="str">
        <f t="shared" si="3"/>
        <v>Posgrado</v>
      </c>
      <c r="K67" s="122" t="s">
        <v>384</v>
      </c>
      <c r="L67" s="106"/>
    </row>
    <row r="69" spans="3:12" ht="15.75" thickBot="1" x14ac:dyDescent="0.3"/>
    <row r="70" spans="3:12" ht="15.75" thickBot="1" x14ac:dyDescent="0.3">
      <c r="C70" s="153" t="s">
        <v>47</v>
      </c>
      <c r="D70" s="350">
        <f>SUM(F77:F97)</f>
        <v>0</v>
      </c>
      <c r="F70" s="70"/>
      <c r="G70" s="79"/>
      <c r="H70" s="70"/>
      <c r="I70" s="70"/>
    </row>
    <row r="71" spans="3:12" x14ac:dyDescent="0.25">
      <c r="C71" s="70"/>
      <c r="D71" s="31"/>
      <c r="E71" s="93"/>
      <c r="F71" s="93"/>
      <c r="G71" s="93"/>
      <c r="H71" s="76"/>
      <c r="I71" s="76"/>
      <c r="J71" s="76"/>
      <c r="K71" s="112"/>
    </row>
    <row r="72" spans="3:12" ht="15.75" x14ac:dyDescent="0.25">
      <c r="C72" s="285" t="s">
        <v>382</v>
      </c>
      <c r="D72" s="347"/>
      <c r="E72" s="93"/>
      <c r="F72" s="93"/>
      <c r="G72" s="93"/>
      <c r="H72" s="76"/>
      <c r="I72" s="76"/>
      <c r="J72" s="76"/>
      <c r="K72" s="112"/>
    </row>
    <row r="73" spans="3:12" ht="18.75" x14ac:dyDescent="0.25">
      <c r="C73" s="205"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7" t="s">
        <v>43</v>
      </c>
      <c r="D76" s="132" t="s">
        <v>49</v>
      </c>
      <c r="E76" s="134" t="s">
        <v>51</v>
      </c>
      <c r="F76" s="133" t="s">
        <v>27</v>
      </c>
      <c r="G76" s="131" t="s">
        <v>121</v>
      </c>
      <c r="H76" s="134" t="s">
        <v>45</v>
      </c>
      <c r="I76" s="131" t="s">
        <v>122</v>
      </c>
      <c r="J76" s="131" t="s">
        <v>400</v>
      </c>
      <c r="K76" s="131" t="s">
        <v>401</v>
      </c>
      <c r="L76" s="131" t="s">
        <v>113</v>
      </c>
    </row>
    <row r="77" spans="3:12" x14ac:dyDescent="0.25">
      <c r="C77" s="137"/>
      <c r="D77" s="154"/>
      <c r="E77" s="114"/>
      <c r="F77" s="97">
        <f t="shared" ref="F77:F97" si="4">D77*E77</f>
        <v>0</v>
      </c>
      <c r="G77" s="157"/>
      <c r="H77" s="138"/>
      <c r="I77" s="128" t="e">
        <f>VLOOKUP(H77,Presupuesto!$B$11:$C$565,2,0)</f>
        <v>#N/A</v>
      </c>
      <c r="J77" s="212" t="s">
        <v>1440</v>
      </c>
      <c r="K77" s="98" t="s">
        <v>384</v>
      </c>
      <c r="L77" s="98"/>
    </row>
    <row r="78" spans="3:12" x14ac:dyDescent="0.25">
      <c r="C78" s="137"/>
      <c r="D78" s="154"/>
      <c r="E78" s="121"/>
      <c r="F78" s="97">
        <f t="shared" si="4"/>
        <v>0</v>
      </c>
      <c r="G78" s="157"/>
      <c r="H78" s="138"/>
      <c r="I78" s="128" t="e">
        <f>VLOOKUP(H78,Presupuesto!$B$11:$C$565,2,0)</f>
        <v>#N/A</v>
      </c>
      <c r="J78" s="98" t="str">
        <f>$J$77</f>
        <v>Posgrado</v>
      </c>
      <c r="K78" s="98" t="s">
        <v>402</v>
      </c>
      <c r="L78" s="98"/>
    </row>
    <row r="79" spans="3:12" x14ac:dyDescent="0.25">
      <c r="C79" s="137"/>
      <c r="D79" s="154"/>
      <c r="E79" s="121"/>
      <c r="F79" s="97">
        <f t="shared" si="4"/>
        <v>0</v>
      </c>
      <c r="G79" s="157"/>
      <c r="H79" s="138"/>
      <c r="I79" s="128" t="e">
        <f>VLOOKUP(H79,Presupuesto!$B$11:$C$565,2,0)</f>
        <v>#N/A</v>
      </c>
      <c r="J79" s="98" t="str">
        <f t="shared" ref="J79:J97" si="5">$J$77</f>
        <v>Posgrado</v>
      </c>
      <c r="K79" s="98" t="s">
        <v>402</v>
      </c>
      <c r="L79" s="98"/>
    </row>
    <row r="80" spans="3:12" x14ac:dyDescent="0.25">
      <c r="C80" s="137"/>
      <c r="D80" s="154"/>
      <c r="E80" s="121"/>
      <c r="F80" s="97">
        <f t="shared" si="4"/>
        <v>0</v>
      </c>
      <c r="G80" s="157"/>
      <c r="H80" s="138"/>
      <c r="I80" s="128" t="e">
        <f>VLOOKUP(H80,Presupuesto!$B$11:$C$565,2,0)</f>
        <v>#N/A</v>
      </c>
      <c r="J80" s="98" t="str">
        <f t="shared" si="5"/>
        <v>Posgrado</v>
      </c>
      <c r="K80" s="98" t="s">
        <v>402</v>
      </c>
      <c r="L80" s="98"/>
    </row>
    <row r="81" spans="3:12" x14ac:dyDescent="0.25">
      <c r="C81" s="137"/>
      <c r="D81" s="154"/>
      <c r="E81" s="121"/>
      <c r="F81" s="97">
        <f t="shared" si="4"/>
        <v>0</v>
      </c>
      <c r="G81" s="157"/>
      <c r="H81" s="138"/>
      <c r="I81" s="128" t="e">
        <f>VLOOKUP(H81,Presupuesto!$B$11:$C$565,2,0)</f>
        <v>#N/A</v>
      </c>
      <c r="J81" s="98" t="str">
        <f t="shared" si="5"/>
        <v>Posgrado</v>
      </c>
      <c r="K81" s="98" t="s">
        <v>402</v>
      </c>
      <c r="L81" s="98"/>
    </row>
    <row r="82" spans="3:12" x14ac:dyDescent="0.25">
      <c r="C82" s="137"/>
      <c r="D82" s="154"/>
      <c r="E82" s="121"/>
      <c r="F82" s="97">
        <f t="shared" si="4"/>
        <v>0</v>
      </c>
      <c r="G82" s="157"/>
      <c r="H82" s="138"/>
      <c r="I82" s="128" t="e">
        <f>VLOOKUP(H82,Presupuesto!$B$11:$C$565,2,0)</f>
        <v>#N/A</v>
      </c>
      <c r="J82" s="98" t="str">
        <f t="shared" si="5"/>
        <v>Posgrado</v>
      </c>
      <c r="K82" s="98" t="s">
        <v>391</v>
      </c>
      <c r="L82" s="98"/>
    </row>
    <row r="83" spans="3:12" x14ac:dyDescent="0.25">
      <c r="C83" s="137"/>
      <c r="D83" s="154"/>
      <c r="E83" s="121"/>
      <c r="F83" s="97">
        <f t="shared" si="4"/>
        <v>0</v>
      </c>
      <c r="G83" s="157"/>
      <c r="H83" s="138"/>
      <c r="I83" s="128" t="e">
        <f>VLOOKUP(H83,Presupuesto!$B$11:$C$565,2,0)</f>
        <v>#N/A</v>
      </c>
      <c r="J83" s="98" t="str">
        <f t="shared" si="5"/>
        <v>Posgrado</v>
      </c>
      <c r="K83" s="98" t="s">
        <v>402</v>
      </c>
      <c r="L83" s="98"/>
    </row>
    <row r="84" spans="3:12" x14ac:dyDescent="0.25">
      <c r="C84" s="137"/>
      <c r="D84" s="154"/>
      <c r="E84" s="121"/>
      <c r="F84" s="97">
        <f t="shared" si="4"/>
        <v>0</v>
      </c>
      <c r="G84" s="157"/>
      <c r="H84" s="138"/>
      <c r="I84" s="128" t="e">
        <f>VLOOKUP(H84,Presupuesto!$B$11:$C$565,2,0)</f>
        <v>#N/A</v>
      </c>
      <c r="J84" s="98" t="str">
        <f t="shared" si="5"/>
        <v>Posgrado</v>
      </c>
      <c r="K84" s="98" t="s">
        <v>402</v>
      </c>
      <c r="L84" s="98"/>
    </row>
    <row r="85" spans="3:12" x14ac:dyDescent="0.25">
      <c r="C85" s="137"/>
      <c r="D85" s="154"/>
      <c r="E85" s="121"/>
      <c r="F85" s="97">
        <f t="shared" si="4"/>
        <v>0</v>
      </c>
      <c r="G85" s="157"/>
      <c r="H85" s="138"/>
      <c r="I85" s="128" t="e">
        <f>VLOOKUP(H85,Presupuesto!$B$11:$C$565,2,0)</f>
        <v>#N/A</v>
      </c>
      <c r="J85" s="98" t="str">
        <f t="shared" si="5"/>
        <v>Posgrado</v>
      </c>
      <c r="K85" s="98" t="s">
        <v>402</v>
      </c>
      <c r="L85" s="98"/>
    </row>
    <row r="86" spans="3:12" x14ac:dyDescent="0.25">
      <c r="C86" s="137"/>
      <c r="D86" s="154"/>
      <c r="E86" s="121"/>
      <c r="F86" s="97">
        <f t="shared" si="4"/>
        <v>0</v>
      </c>
      <c r="G86" s="157"/>
      <c r="H86" s="138"/>
      <c r="I86" s="128" t="e">
        <f>VLOOKUP(H86,Presupuesto!$B$11:$C$565,2,0)</f>
        <v>#N/A</v>
      </c>
      <c r="J86" s="98" t="str">
        <f t="shared" si="5"/>
        <v>Posgrado</v>
      </c>
      <c r="K86" s="98" t="s">
        <v>402</v>
      </c>
      <c r="L86" s="98"/>
    </row>
    <row r="87" spans="3:12" x14ac:dyDescent="0.25">
      <c r="C87" s="139"/>
      <c r="D87" s="154"/>
      <c r="E87" s="116"/>
      <c r="F87" s="97">
        <f t="shared" si="4"/>
        <v>0</v>
      </c>
      <c r="G87" s="157"/>
      <c r="H87" s="140"/>
      <c r="I87" s="128" t="e">
        <f>VLOOKUP(H87,Presupuesto!$B$11:$C$565,2,0)</f>
        <v>#N/A</v>
      </c>
      <c r="J87" s="98" t="str">
        <f t="shared" si="5"/>
        <v>Posgrado</v>
      </c>
      <c r="K87" s="98" t="s">
        <v>402</v>
      </c>
      <c r="L87" s="98"/>
    </row>
    <row r="88" spans="3:12" x14ac:dyDescent="0.25">
      <c r="C88" s="139"/>
      <c r="D88" s="154"/>
      <c r="E88" s="116"/>
      <c r="F88" s="97">
        <f t="shared" si="4"/>
        <v>0</v>
      </c>
      <c r="G88" s="157"/>
      <c r="H88" s="140"/>
      <c r="I88" s="128" t="e">
        <f>VLOOKUP(H88,Presupuesto!$B$11:$C$565,2,0)</f>
        <v>#N/A</v>
      </c>
      <c r="J88" s="98" t="str">
        <f t="shared" si="5"/>
        <v>Posgrado</v>
      </c>
      <c r="K88" s="98" t="s">
        <v>402</v>
      </c>
      <c r="L88" s="98"/>
    </row>
    <row r="89" spans="3:12" x14ac:dyDescent="0.25">
      <c r="C89" s="139"/>
      <c r="D89" s="154"/>
      <c r="E89" s="116"/>
      <c r="F89" s="97">
        <f t="shared" si="4"/>
        <v>0</v>
      </c>
      <c r="G89" s="157"/>
      <c r="H89" s="140"/>
      <c r="I89" s="128" t="e">
        <f>VLOOKUP(H89,Presupuesto!$B$11:$C$565,2,0)</f>
        <v>#N/A</v>
      </c>
      <c r="J89" s="98" t="str">
        <f t="shared" si="5"/>
        <v>Posgrado</v>
      </c>
      <c r="K89" s="98" t="s">
        <v>402</v>
      </c>
      <c r="L89" s="98"/>
    </row>
    <row r="90" spans="3:12" x14ac:dyDescent="0.25">
      <c r="C90" s="139"/>
      <c r="D90" s="154"/>
      <c r="E90" s="116"/>
      <c r="F90" s="97">
        <f t="shared" si="4"/>
        <v>0</v>
      </c>
      <c r="G90" s="157"/>
      <c r="H90" s="140"/>
      <c r="I90" s="128" t="e">
        <f>VLOOKUP(H90,Presupuesto!$B$11:$C$565,2,0)</f>
        <v>#N/A</v>
      </c>
      <c r="J90" s="98" t="str">
        <f t="shared" si="5"/>
        <v>Posgrado</v>
      </c>
      <c r="K90" s="98" t="s">
        <v>402</v>
      </c>
      <c r="L90" s="98"/>
    </row>
    <row r="91" spans="3:12" x14ac:dyDescent="0.25">
      <c r="C91" s="139"/>
      <c r="D91" s="154"/>
      <c r="E91" s="116"/>
      <c r="F91" s="97">
        <f t="shared" si="4"/>
        <v>0</v>
      </c>
      <c r="G91" s="157"/>
      <c r="H91" s="140"/>
      <c r="I91" s="128" t="e">
        <f>VLOOKUP(H91,Presupuesto!$B$11:$C$565,2,0)</f>
        <v>#N/A</v>
      </c>
      <c r="J91" s="98" t="str">
        <f t="shared" si="5"/>
        <v>Posgrado</v>
      </c>
      <c r="K91" s="98" t="s">
        <v>402</v>
      </c>
      <c r="L91" s="98"/>
    </row>
    <row r="92" spans="3:12" x14ac:dyDescent="0.25">
      <c r="C92" s="139"/>
      <c r="D92" s="154"/>
      <c r="E92" s="116"/>
      <c r="F92" s="97">
        <f t="shared" si="4"/>
        <v>0</v>
      </c>
      <c r="G92" s="157"/>
      <c r="H92" s="140"/>
      <c r="I92" s="128" t="e">
        <f>VLOOKUP(H92,Presupuesto!$B$11:$C$565,2,0)</f>
        <v>#N/A</v>
      </c>
      <c r="J92" s="98" t="str">
        <f t="shared" si="5"/>
        <v>Posgrado</v>
      </c>
      <c r="K92" s="98" t="s">
        <v>402</v>
      </c>
      <c r="L92" s="98"/>
    </row>
    <row r="93" spans="3:12" x14ac:dyDescent="0.25">
      <c r="C93" s="141"/>
      <c r="D93" s="154"/>
      <c r="E93" s="116"/>
      <c r="F93" s="97">
        <f t="shared" si="4"/>
        <v>0</v>
      </c>
      <c r="G93" s="157"/>
      <c r="H93" s="142"/>
      <c r="I93" s="128" t="e">
        <f>VLOOKUP(H93,Presupuesto!$B$11:$C$565,2,0)</f>
        <v>#N/A</v>
      </c>
      <c r="J93" s="98" t="str">
        <f t="shared" si="5"/>
        <v>Posgrado</v>
      </c>
      <c r="K93" s="98" t="s">
        <v>393</v>
      </c>
      <c r="L93" s="98"/>
    </row>
    <row r="94" spans="3:12" x14ac:dyDescent="0.25">
      <c r="C94" s="141"/>
      <c r="D94" s="154"/>
      <c r="E94" s="116"/>
      <c r="F94" s="97">
        <f t="shared" si="4"/>
        <v>0</v>
      </c>
      <c r="G94" s="157"/>
      <c r="H94" s="142"/>
      <c r="I94" s="128" t="e">
        <f>VLOOKUP(H94,Presupuesto!$B$11:$C$565,2,0)</f>
        <v>#N/A</v>
      </c>
      <c r="J94" s="98" t="str">
        <f t="shared" si="5"/>
        <v>Posgrado</v>
      </c>
      <c r="K94" s="98" t="s">
        <v>402</v>
      </c>
      <c r="L94" s="98"/>
    </row>
    <row r="95" spans="3:12" x14ac:dyDescent="0.25">
      <c r="C95" s="141"/>
      <c r="D95" s="154"/>
      <c r="E95" s="116"/>
      <c r="F95" s="97">
        <f t="shared" si="4"/>
        <v>0</v>
      </c>
      <c r="G95" s="157"/>
      <c r="H95" s="142"/>
      <c r="I95" s="128" t="e">
        <f>VLOOKUP(H95,Presupuesto!$B$11:$C$565,2,0)</f>
        <v>#N/A</v>
      </c>
      <c r="J95" s="98" t="str">
        <f t="shared" si="5"/>
        <v>Posgrado</v>
      </c>
      <c r="K95" s="98" t="s">
        <v>402</v>
      </c>
      <c r="L95" s="98"/>
    </row>
    <row r="96" spans="3:12" x14ac:dyDescent="0.25">
      <c r="C96" s="141"/>
      <c r="D96" s="154"/>
      <c r="E96" s="116"/>
      <c r="F96" s="97">
        <f t="shared" si="4"/>
        <v>0</v>
      </c>
      <c r="G96" s="157"/>
      <c r="H96" s="142"/>
      <c r="I96" s="128" t="e">
        <f>VLOOKUP(H96,Presupuesto!$B$11:$C$565,2,0)</f>
        <v>#N/A</v>
      </c>
      <c r="J96" s="98" t="str">
        <f t="shared" si="5"/>
        <v>Posgrado</v>
      </c>
      <c r="K96" s="98" t="s">
        <v>402</v>
      </c>
      <c r="L96" s="98"/>
    </row>
    <row r="97" spans="3:12" ht="15.75" thickBot="1" x14ac:dyDescent="0.3">
      <c r="C97" s="143"/>
      <c r="D97" s="216"/>
      <c r="E97" s="103"/>
      <c r="F97" s="105">
        <f t="shared" si="4"/>
        <v>0</v>
      </c>
      <c r="G97" s="158"/>
      <c r="H97" s="144"/>
      <c r="I97" s="130" t="e">
        <f>VLOOKUP(H97,Presupuesto!$B$11:$C$565,2,0)</f>
        <v>#N/A</v>
      </c>
      <c r="J97" s="106" t="str">
        <f t="shared" si="5"/>
        <v>Posgrado</v>
      </c>
      <c r="K97" s="122" t="s">
        <v>384</v>
      </c>
      <c r="L97" s="106"/>
    </row>
    <row r="98" spans="3:12" x14ac:dyDescent="0.25">
      <c r="F98" s="90"/>
      <c r="G98" s="89"/>
      <c r="H98" s="90"/>
      <c r="I98" s="90"/>
    </row>
    <row r="99" spans="3:12" ht="15.75" thickBot="1" x14ac:dyDescent="0.3"/>
    <row r="100" spans="3:12" ht="15.75" thickBot="1" x14ac:dyDescent="0.3">
      <c r="C100" s="153" t="s">
        <v>47</v>
      </c>
      <c r="D100" s="350">
        <f>SUM(F107:F127)</f>
        <v>0</v>
      </c>
      <c r="F100" s="70"/>
      <c r="G100" s="79"/>
      <c r="H100" s="70"/>
      <c r="I100" s="70"/>
    </row>
    <row r="101" spans="3:12" x14ac:dyDescent="0.25">
      <c r="C101" s="70"/>
      <c r="D101" s="31"/>
      <c r="E101" s="93"/>
      <c r="F101" s="93"/>
      <c r="G101" s="93"/>
      <c r="H101" s="76"/>
      <c r="I101" s="76"/>
      <c r="J101" s="76"/>
      <c r="K101" s="112"/>
    </row>
    <row r="102" spans="3:12" ht="15.75" x14ac:dyDescent="0.25">
      <c r="C102" s="285" t="s">
        <v>382</v>
      </c>
      <c r="D102" s="347"/>
      <c r="E102" s="93"/>
      <c r="F102" s="93"/>
      <c r="G102" s="93"/>
      <c r="H102" s="76"/>
      <c r="I102" s="76"/>
      <c r="J102" s="76"/>
      <c r="K102" s="112"/>
    </row>
    <row r="103" spans="3:12" ht="18.75" x14ac:dyDescent="0.25">
      <c r="C103" s="205"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7" t="s">
        <v>43</v>
      </c>
      <c r="D106" s="132" t="s">
        <v>49</v>
      </c>
      <c r="E106" s="134" t="s">
        <v>51</v>
      </c>
      <c r="F106" s="133" t="s">
        <v>27</v>
      </c>
      <c r="G106" s="131" t="s">
        <v>121</v>
      </c>
      <c r="H106" s="134" t="s">
        <v>45</v>
      </c>
      <c r="I106" s="131" t="s">
        <v>122</v>
      </c>
      <c r="J106" s="131" t="s">
        <v>400</v>
      </c>
      <c r="K106" s="131" t="s">
        <v>401</v>
      </c>
      <c r="L106" s="131" t="s">
        <v>113</v>
      </c>
    </row>
    <row r="107" spans="3:12" x14ac:dyDescent="0.25">
      <c r="C107" s="137"/>
      <c r="D107" s="154"/>
      <c r="E107" s="114"/>
      <c r="F107" s="97">
        <f t="shared" ref="F107:F127" si="6">D107*E107</f>
        <v>0</v>
      </c>
      <c r="G107" s="157"/>
      <c r="H107" s="138"/>
      <c r="I107" s="128" t="e">
        <f>VLOOKUP(H107,Presupuesto!$B$11:$C$565,2,0)</f>
        <v>#N/A</v>
      </c>
      <c r="J107" s="212" t="s">
        <v>1440</v>
      </c>
      <c r="K107" s="98" t="s">
        <v>384</v>
      </c>
      <c r="L107" s="98"/>
    </row>
    <row r="108" spans="3:12" x14ac:dyDescent="0.25">
      <c r="C108" s="137"/>
      <c r="D108" s="154"/>
      <c r="E108" s="121"/>
      <c r="F108" s="97">
        <f t="shared" si="6"/>
        <v>0</v>
      </c>
      <c r="G108" s="157"/>
      <c r="H108" s="138"/>
      <c r="I108" s="128" t="e">
        <f>VLOOKUP(H108,Presupuesto!$B$11:$C$565,2,0)</f>
        <v>#N/A</v>
      </c>
      <c r="J108" s="98" t="str">
        <f>$J$107</f>
        <v>Posgrado</v>
      </c>
      <c r="K108" s="98" t="s">
        <v>402</v>
      </c>
      <c r="L108" s="98"/>
    </row>
    <row r="109" spans="3:12" x14ac:dyDescent="0.25">
      <c r="C109" s="137"/>
      <c r="D109" s="154"/>
      <c r="E109" s="121"/>
      <c r="F109" s="97">
        <f t="shared" si="6"/>
        <v>0</v>
      </c>
      <c r="G109" s="157"/>
      <c r="H109" s="138"/>
      <c r="I109" s="128" t="e">
        <f>VLOOKUP(H109,Presupuesto!$B$11:$C$565,2,0)</f>
        <v>#N/A</v>
      </c>
      <c r="J109" s="98" t="str">
        <f t="shared" ref="J109:J127" si="7">$J$107</f>
        <v>Posgrado</v>
      </c>
      <c r="K109" s="98" t="s">
        <v>402</v>
      </c>
      <c r="L109" s="98"/>
    </row>
    <row r="110" spans="3:12" x14ac:dyDescent="0.25">
      <c r="C110" s="137"/>
      <c r="D110" s="154"/>
      <c r="E110" s="121"/>
      <c r="F110" s="97">
        <f t="shared" si="6"/>
        <v>0</v>
      </c>
      <c r="G110" s="157"/>
      <c r="H110" s="138"/>
      <c r="I110" s="128" t="e">
        <f>VLOOKUP(H110,Presupuesto!$B$11:$C$565,2,0)</f>
        <v>#N/A</v>
      </c>
      <c r="J110" s="98" t="str">
        <f t="shared" si="7"/>
        <v>Posgrado</v>
      </c>
      <c r="K110" s="98" t="s">
        <v>402</v>
      </c>
      <c r="L110" s="98"/>
    </row>
    <row r="111" spans="3:12" x14ac:dyDescent="0.25">
      <c r="C111" s="137"/>
      <c r="D111" s="154"/>
      <c r="E111" s="121"/>
      <c r="F111" s="97">
        <f t="shared" si="6"/>
        <v>0</v>
      </c>
      <c r="G111" s="157"/>
      <c r="H111" s="138"/>
      <c r="I111" s="128" t="e">
        <f>VLOOKUP(H111,Presupuesto!$B$11:$C$565,2,0)</f>
        <v>#N/A</v>
      </c>
      <c r="J111" s="98" t="str">
        <f t="shared" si="7"/>
        <v>Posgrado</v>
      </c>
      <c r="K111" s="98" t="s">
        <v>402</v>
      </c>
      <c r="L111" s="98"/>
    </row>
    <row r="112" spans="3:12" x14ac:dyDescent="0.25">
      <c r="C112" s="137"/>
      <c r="D112" s="154"/>
      <c r="E112" s="121"/>
      <c r="F112" s="97">
        <f t="shared" si="6"/>
        <v>0</v>
      </c>
      <c r="G112" s="157"/>
      <c r="H112" s="138"/>
      <c r="I112" s="128" t="e">
        <f>VLOOKUP(H112,Presupuesto!$B$11:$C$565,2,0)</f>
        <v>#N/A</v>
      </c>
      <c r="J112" s="98" t="str">
        <f t="shared" si="7"/>
        <v>Posgrado</v>
      </c>
      <c r="K112" s="98" t="s">
        <v>391</v>
      </c>
      <c r="L112" s="98"/>
    </row>
    <row r="113" spans="3:12" x14ac:dyDescent="0.25">
      <c r="C113" s="137"/>
      <c r="D113" s="154"/>
      <c r="E113" s="121"/>
      <c r="F113" s="97">
        <f t="shared" si="6"/>
        <v>0</v>
      </c>
      <c r="G113" s="157"/>
      <c r="H113" s="138"/>
      <c r="I113" s="128" t="e">
        <f>VLOOKUP(H113,Presupuesto!$B$11:$C$565,2,0)</f>
        <v>#N/A</v>
      </c>
      <c r="J113" s="98" t="str">
        <f t="shared" si="7"/>
        <v>Posgrado</v>
      </c>
      <c r="K113" s="98" t="s">
        <v>402</v>
      </c>
      <c r="L113" s="98"/>
    </row>
    <row r="114" spans="3:12" x14ac:dyDescent="0.25">
      <c r="C114" s="137"/>
      <c r="D114" s="154"/>
      <c r="E114" s="121"/>
      <c r="F114" s="97">
        <f t="shared" si="6"/>
        <v>0</v>
      </c>
      <c r="G114" s="157"/>
      <c r="H114" s="138"/>
      <c r="I114" s="128" t="e">
        <f>VLOOKUP(H114,Presupuesto!$B$11:$C$565,2,0)</f>
        <v>#N/A</v>
      </c>
      <c r="J114" s="98" t="str">
        <f t="shared" si="7"/>
        <v>Posgrado</v>
      </c>
      <c r="K114" s="98" t="s">
        <v>402</v>
      </c>
      <c r="L114" s="98"/>
    </row>
    <row r="115" spans="3:12" x14ac:dyDescent="0.25">
      <c r="C115" s="137"/>
      <c r="D115" s="154"/>
      <c r="E115" s="121"/>
      <c r="F115" s="97">
        <f t="shared" si="6"/>
        <v>0</v>
      </c>
      <c r="G115" s="157"/>
      <c r="H115" s="138"/>
      <c r="I115" s="128" t="e">
        <f>VLOOKUP(H115,Presupuesto!$B$11:$C$565,2,0)</f>
        <v>#N/A</v>
      </c>
      <c r="J115" s="98" t="str">
        <f t="shared" si="7"/>
        <v>Posgrado</v>
      </c>
      <c r="K115" s="98" t="s">
        <v>402</v>
      </c>
      <c r="L115" s="98"/>
    </row>
    <row r="116" spans="3:12" x14ac:dyDescent="0.25">
      <c r="C116" s="137"/>
      <c r="D116" s="154"/>
      <c r="E116" s="121"/>
      <c r="F116" s="97">
        <f t="shared" si="6"/>
        <v>0</v>
      </c>
      <c r="G116" s="157"/>
      <c r="H116" s="138"/>
      <c r="I116" s="128" t="e">
        <f>VLOOKUP(H116,Presupuesto!$B$11:$C$565,2,0)</f>
        <v>#N/A</v>
      </c>
      <c r="J116" s="98" t="str">
        <f t="shared" si="7"/>
        <v>Posgrado</v>
      </c>
      <c r="K116" s="98" t="s">
        <v>402</v>
      </c>
      <c r="L116" s="98"/>
    </row>
    <row r="117" spans="3:12" x14ac:dyDescent="0.25">
      <c r="C117" s="139"/>
      <c r="D117" s="154"/>
      <c r="E117" s="116"/>
      <c r="F117" s="97">
        <f t="shared" si="6"/>
        <v>0</v>
      </c>
      <c r="G117" s="157"/>
      <c r="H117" s="140"/>
      <c r="I117" s="128" t="e">
        <f>VLOOKUP(H117,Presupuesto!$B$11:$C$565,2,0)</f>
        <v>#N/A</v>
      </c>
      <c r="J117" s="98" t="str">
        <f t="shared" si="7"/>
        <v>Posgrado</v>
      </c>
      <c r="K117" s="98" t="s">
        <v>402</v>
      </c>
      <c r="L117" s="98"/>
    </row>
    <row r="118" spans="3:12" x14ac:dyDescent="0.25">
      <c r="C118" s="139"/>
      <c r="D118" s="154"/>
      <c r="E118" s="116"/>
      <c r="F118" s="97">
        <f t="shared" si="6"/>
        <v>0</v>
      </c>
      <c r="G118" s="157"/>
      <c r="H118" s="140"/>
      <c r="I118" s="128" t="e">
        <f>VLOOKUP(H118,Presupuesto!$B$11:$C$565,2,0)</f>
        <v>#N/A</v>
      </c>
      <c r="J118" s="98" t="str">
        <f t="shared" si="7"/>
        <v>Posgrado</v>
      </c>
      <c r="K118" s="98" t="s">
        <v>402</v>
      </c>
      <c r="L118" s="98"/>
    </row>
    <row r="119" spans="3:12" x14ac:dyDescent="0.25">
      <c r="C119" s="139"/>
      <c r="D119" s="154"/>
      <c r="E119" s="116"/>
      <c r="F119" s="97">
        <f t="shared" si="6"/>
        <v>0</v>
      </c>
      <c r="G119" s="157"/>
      <c r="H119" s="140"/>
      <c r="I119" s="128" t="e">
        <f>VLOOKUP(H119,Presupuesto!$B$11:$C$565,2,0)</f>
        <v>#N/A</v>
      </c>
      <c r="J119" s="98" t="str">
        <f t="shared" si="7"/>
        <v>Posgrado</v>
      </c>
      <c r="K119" s="98" t="s">
        <v>402</v>
      </c>
      <c r="L119" s="98"/>
    </row>
    <row r="120" spans="3:12" x14ac:dyDescent="0.25">
      <c r="C120" s="139"/>
      <c r="D120" s="154"/>
      <c r="E120" s="116"/>
      <c r="F120" s="97">
        <f t="shared" si="6"/>
        <v>0</v>
      </c>
      <c r="G120" s="157"/>
      <c r="H120" s="140"/>
      <c r="I120" s="128" t="e">
        <f>VLOOKUP(H120,Presupuesto!$B$11:$C$565,2,0)</f>
        <v>#N/A</v>
      </c>
      <c r="J120" s="98" t="str">
        <f t="shared" si="7"/>
        <v>Posgrado</v>
      </c>
      <c r="K120" s="98" t="s">
        <v>402</v>
      </c>
      <c r="L120" s="98"/>
    </row>
    <row r="121" spans="3:12" x14ac:dyDescent="0.25">
      <c r="C121" s="139"/>
      <c r="D121" s="154"/>
      <c r="E121" s="116"/>
      <c r="F121" s="97">
        <f t="shared" si="6"/>
        <v>0</v>
      </c>
      <c r="G121" s="157"/>
      <c r="H121" s="140"/>
      <c r="I121" s="128" t="e">
        <f>VLOOKUP(H121,Presupuesto!$B$11:$C$565,2,0)</f>
        <v>#N/A</v>
      </c>
      <c r="J121" s="98" t="str">
        <f t="shared" si="7"/>
        <v>Posgrado</v>
      </c>
      <c r="K121" s="98" t="s">
        <v>402</v>
      </c>
      <c r="L121" s="98"/>
    </row>
    <row r="122" spans="3:12" x14ac:dyDescent="0.25">
      <c r="C122" s="139"/>
      <c r="D122" s="154"/>
      <c r="E122" s="116"/>
      <c r="F122" s="97">
        <f t="shared" si="6"/>
        <v>0</v>
      </c>
      <c r="G122" s="157"/>
      <c r="H122" s="140"/>
      <c r="I122" s="128" t="e">
        <f>VLOOKUP(H122,Presupuesto!$B$11:$C$565,2,0)</f>
        <v>#N/A</v>
      </c>
      <c r="J122" s="98" t="str">
        <f t="shared" si="7"/>
        <v>Posgrado</v>
      </c>
      <c r="K122" s="98" t="s">
        <v>402</v>
      </c>
      <c r="L122" s="98"/>
    </row>
    <row r="123" spans="3:12" x14ac:dyDescent="0.25">
      <c r="C123" s="141"/>
      <c r="D123" s="154"/>
      <c r="E123" s="116"/>
      <c r="F123" s="97">
        <f t="shared" si="6"/>
        <v>0</v>
      </c>
      <c r="G123" s="157"/>
      <c r="H123" s="142"/>
      <c r="I123" s="128" t="e">
        <f>VLOOKUP(H123,Presupuesto!$B$11:$C$565,2,0)</f>
        <v>#N/A</v>
      </c>
      <c r="J123" s="98" t="str">
        <f t="shared" si="7"/>
        <v>Posgrado</v>
      </c>
      <c r="K123" s="98" t="s">
        <v>393</v>
      </c>
      <c r="L123" s="98"/>
    </row>
    <row r="124" spans="3:12" x14ac:dyDescent="0.25">
      <c r="C124" s="141"/>
      <c r="D124" s="154"/>
      <c r="E124" s="116"/>
      <c r="F124" s="97">
        <f t="shared" si="6"/>
        <v>0</v>
      </c>
      <c r="G124" s="157"/>
      <c r="H124" s="142"/>
      <c r="I124" s="128" t="e">
        <f>VLOOKUP(H124,Presupuesto!$B$11:$C$565,2,0)</f>
        <v>#N/A</v>
      </c>
      <c r="J124" s="98" t="str">
        <f t="shared" si="7"/>
        <v>Posgrado</v>
      </c>
      <c r="K124" s="98" t="s">
        <v>402</v>
      </c>
      <c r="L124" s="98"/>
    </row>
    <row r="125" spans="3:12" x14ac:dyDescent="0.25">
      <c r="C125" s="141"/>
      <c r="D125" s="154"/>
      <c r="E125" s="116"/>
      <c r="F125" s="97">
        <f t="shared" si="6"/>
        <v>0</v>
      </c>
      <c r="G125" s="157"/>
      <c r="H125" s="142"/>
      <c r="I125" s="128" t="e">
        <f>VLOOKUP(H125,Presupuesto!$B$11:$C$565,2,0)</f>
        <v>#N/A</v>
      </c>
      <c r="J125" s="98" t="str">
        <f t="shared" si="7"/>
        <v>Posgrado</v>
      </c>
      <c r="K125" s="98" t="s">
        <v>402</v>
      </c>
      <c r="L125" s="98"/>
    </row>
    <row r="126" spans="3:12" x14ac:dyDescent="0.25">
      <c r="C126" s="141"/>
      <c r="D126" s="154"/>
      <c r="E126" s="116"/>
      <c r="F126" s="97">
        <f t="shared" si="6"/>
        <v>0</v>
      </c>
      <c r="G126" s="157"/>
      <c r="H126" s="142"/>
      <c r="I126" s="128" t="e">
        <f>VLOOKUP(H126,Presupuesto!$B$11:$C$565,2,0)</f>
        <v>#N/A</v>
      </c>
      <c r="J126" s="98" t="str">
        <f t="shared" si="7"/>
        <v>Posgrado</v>
      </c>
      <c r="K126" s="98" t="s">
        <v>402</v>
      </c>
      <c r="L126" s="98"/>
    </row>
    <row r="127" spans="3:12" ht="15.75" thickBot="1" x14ac:dyDescent="0.3">
      <c r="C127" s="143"/>
      <c r="D127" s="216"/>
      <c r="E127" s="103"/>
      <c r="F127" s="105">
        <f t="shared" si="6"/>
        <v>0</v>
      </c>
      <c r="G127" s="158"/>
      <c r="H127" s="144"/>
      <c r="I127" s="130" t="e">
        <f>VLOOKUP(H127,Presupuesto!$B$11:$C$565,2,0)</f>
        <v>#N/A</v>
      </c>
      <c r="J127" s="106" t="str">
        <f t="shared" si="7"/>
        <v>Posgrado</v>
      </c>
      <c r="K127" s="122" t="s">
        <v>384</v>
      </c>
      <c r="L127" s="106"/>
    </row>
    <row r="129" spans="3:12" ht="15.75" thickBot="1" x14ac:dyDescent="0.3"/>
    <row r="130" spans="3:12" ht="15.75" thickBot="1" x14ac:dyDescent="0.3">
      <c r="C130" s="153" t="s">
        <v>47</v>
      </c>
      <c r="D130" s="350">
        <f>SUM(F137:F157)</f>
        <v>0</v>
      </c>
      <c r="F130" s="70"/>
      <c r="G130" s="79"/>
      <c r="H130" s="70"/>
      <c r="I130" s="70"/>
    </row>
    <row r="131" spans="3:12" x14ac:dyDescent="0.25">
      <c r="C131" s="70"/>
      <c r="D131" s="31"/>
      <c r="E131" s="93"/>
      <c r="F131" s="93"/>
      <c r="G131" s="93"/>
      <c r="H131" s="76"/>
      <c r="I131" s="76"/>
      <c r="J131" s="76"/>
      <c r="K131" s="112"/>
    </row>
    <row r="132" spans="3:12" ht="15.75" x14ac:dyDescent="0.25">
      <c r="C132" s="285" t="s">
        <v>382</v>
      </c>
      <c r="D132" s="347"/>
      <c r="E132" s="93"/>
      <c r="F132" s="93"/>
      <c r="G132" s="93"/>
      <c r="H132" s="76"/>
      <c r="I132" s="76"/>
      <c r="J132" s="76"/>
      <c r="K132" s="112"/>
    </row>
    <row r="133" spans="3:12" ht="18.75" x14ac:dyDescent="0.25">
      <c r="C133" s="205"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7" t="s">
        <v>43</v>
      </c>
      <c r="D136" s="132" t="s">
        <v>49</v>
      </c>
      <c r="E136" s="134" t="s">
        <v>51</v>
      </c>
      <c r="F136" s="133" t="s">
        <v>27</v>
      </c>
      <c r="G136" s="131" t="s">
        <v>121</v>
      </c>
      <c r="H136" s="134" t="s">
        <v>45</v>
      </c>
      <c r="I136" s="131" t="s">
        <v>122</v>
      </c>
      <c r="J136" s="131" t="s">
        <v>400</v>
      </c>
      <c r="K136" s="131" t="s">
        <v>401</v>
      </c>
      <c r="L136" s="131" t="s">
        <v>113</v>
      </c>
    </row>
    <row r="137" spans="3:12" x14ac:dyDescent="0.25">
      <c r="C137" s="137"/>
      <c r="D137" s="154"/>
      <c r="E137" s="114"/>
      <c r="F137" s="97">
        <f t="shared" ref="F137:F157" si="8">D137*E137</f>
        <v>0</v>
      </c>
      <c r="G137" s="157"/>
      <c r="H137" s="138"/>
      <c r="I137" s="128" t="e">
        <f>VLOOKUP(H137,Presupuesto!$B$11:$C$565,2,0)</f>
        <v>#N/A</v>
      </c>
      <c r="J137" s="212" t="s">
        <v>1440</v>
      </c>
      <c r="K137" s="98" t="s">
        <v>384</v>
      </c>
      <c r="L137" s="98"/>
    </row>
    <row r="138" spans="3:12" x14ac:dyDescent="0.25">
      <c r="C138" s="137"/>
      <c r="D138" s="154"/>
      <c r="E138" s="121"/>
      <c r="F138" s="97">
        <f t="shared" si="8"/>
        <v>0</v>
      </c>
      <c r="G138" s="157"/>
      <c r="H138" s="138"/>
      <c r="I138" s="128" t="e">
        <f>VLOOKUP(H138,Presupuesto!$B$11:$C$565,2,0)</f>
        <v>#N/A</v>
      </c>
      <c r="J138" s="98" t="str">
        <f>$J$137</f>
        <v>Posgrado</v>
      </c>
      <c r="K138" s="98" t="s">
        <v>402</v>
      </c>
      <c r="L138" s="98"/>
    </row>
    <row r="139" spans="3:12" x14ac:dyDescent="0.25">
      <c r="C139" s="137"/>
      <c r="D139" s="154"/>
      <c r="E139" s="121"/>
      <c r="F139" s="97">
        <f t="shared" si="8"/>
        <v>0</v>
      </c>
      <c r="G139" s="157"/>
      <c r="H139" s="138"/>
      <c r="I139" s="128" t="e">
        <f>VLOOKUP(H139,Presupuesto!$B$11:$C$565,2,0)</f>
        <v>#N/A</v>
      </c>
      <c r="J139" s="98" t="str">
        <f t="shared" ref="J139:J157" si="9">$J$137</f>
        <v>Posgrado</v>
      </c>
      <c r="K139" s="98" t="s">
        <v>402</v>
      </c>
      <c r="L139" s="98"/>
    </row>
    <row r="140" spans="3:12" x14ac:dyDescent="0.25">
      <c r="C140" s="137"/>
      <c r="D140" s="154"/>
      <c r="E140" s="121"/>
      <c r="F140" s="97">
        <f t="shared" si="8"/>
        <v>0</v>
      </c>
      <c r="G140" s="157"/>
      <c r="H140" s="138"/>
      <c r="I140" s="128" t="e">
        <f>VLOOKUP(H140,Presupuesto!$B$11:$C$565,2,0)</f>
        <v>#N/A</v>
      </c>
      <c r="J140" s="98" t="str">
        <f t="shared" si="9"/>
        <v>Posgrado</v>
      </c>
      <c r="K140" s="98" t="s">
        <v>402</v>
      </c>
      <c r="L140" s="98"/>
    </row>
    <row r="141" spans="3:12" x14ac:dyDescent="0.25">
      <c r="C141" s="137"/>
      <c r="D141" s="154"/>
      <c r="E141" s="121"/>
      <c r="F141" s="97">
        <f t="shared" si="8"/>
        <v>0</v>
      </c>
      <c r="G141" s="157"/>
      <c r="H141" s="138"/>
      <c r="I141" s="128" t="e">
        <f>VLOOKUP(H141,Presupuesto!$B$11:$C$565,2,0)</f>
        <v>#N/A</v>
      </c>
      <c r="J141" s="98" t="str">
        <f t="shared" si="9"/>
        <v>Posgrado</v>
      </c>
      <c r="K141" s="98" t="s">
        <v>402</v>
      </c>
      <c r="L141" s="98"/>
    </row>
    <row r="142" spans="3:12" x14ac:dyDescent="0.25">
      <c r="C142" s="137"/>
      <c r="D142" s="154"/>
      <c r="E142" s="121"/>
      <c r="F142" s="97">
        <f t="shared" si="8"/>
        <v>0</v>
      </c>
      <c r="G142" s="157"/>
      <c r="H142" s="138"/>
      <c r="I142" s="128" t="e">
        <f>VLOOKUP(H142,Presupuesto!$B$11:$C$565,2,0)</f>
        <v>#N/A</v>
      </c>
      <c r="J142" s="98" t="str">
        <f t="shared" si="9"/>
        <v>Posgrado</v>
      </c>
      <c r="K142" s="98" t="s">
        <v>391</v>
      </c>
      <c r="L142" s="98"/>
    </row>
    <row r="143" spans="3:12" x14ac:dyDescent="0.25">
      <c r="C143" s="137"/>
      <c r="D143" s="154"/>
      <c r="E143" s="121"/>
      <c r="F143" s="97">
        <f t="shared" si="8"/>
        <v>0</v>
      </c>
      <c r="G143" s="157"/>
      <c r="H143" s="138"/>
      <c r="I143" s="128" t="e">
        <f>VLOOKUP(H143,Presupuesto!$B$11:$C$565,2,0)</f>
        <v>#N/A</v>
      </c>
      <c r="J143" s="98" t="str">
        <f t="shared" si="9"/>
        <v>Posgrado</v>
      </c>
      <c r="K143" s="98" t="s">
        <v>402</v>
      </c>
      <c r="L143" s="98"/>
    </row>
    <row r="144" spans="3:12" x14ac:dyDescent="0.25">
      <c r="C144" s="137"/>
      <c r="D144" s="154"/>
      <c r="E144" s="121"/>
      <c r="F144" s="97">
        <f t="shared" si="8"/>
        <v>0</v>
      </c>
      <c r="G144" s="157"/>
      <c r="H144" s="138"/>
      <c r="I144" s="128" t="e">
        <f>VLOOKUP(H144,Presupuesto!$B$11:$C$565,2,0)</f>
        <v>#N/A</v>
      </c>
      <c r="J144" s="98" t="str">
        <f t="shared" si="9"/>
        <v>Posgrado</v>
      </c>
      <c r="K144" s="98" t="s">
        <v>402</v>
      </c>
      <c r="L144" s="98"/>
    </row>
    <row r="145" spans="3:12" x14ac:dyDescent="0.25">
      <c r="C145" s="137"/>
      <c r="D145" s="154"/>
      <c r="E145" s="121"/>
      <c r="F145" s="97">
        <f t="shared" si="8"/>
        <v>0</v>
      </c>
      <c r="G145" s="157"/>
      <c r="H145" s="138"/>
      <c r="I145" s="128" t="e">
        <f>VLOOKUP(H145,Presupuesto!$B$11:$C$565,2,0)</f>
        <v>#N/A</v>
      </c>
      <c r="J145" s="98" t="str">
        <f t="shared" si="9"/>
        <v>Posgrado</v>
      </c>
      <c r="K145" s="98" t="s">
        <v>402</v>
      </c>
      <c r="L145" s="98"/>
    </row>
    <row r="146" spans="3:12" x14ac:dyDescent="0.25">
      <c r="C146" s="137"/>
      <c r="D146" s="154"/>
      <c r="E146" s="121"/>
      <c r="F146" s="97">
        <f t="shared" si="8"/>
        <v>0</v>
      </c>
      <c r="G146" s="157"/>
      <c r="H146" s="138"/>
      <c r="I146" s="128" t="e">
        <f>VLOOKUP(H146,Presupuesto!$B$11:$C$565,2,0)</f>
        <v>#N/A</v>
      </c>
      <c r="J146" s="98" t="str">
        <f t="shared" si="9"/>
        <v>Posgrado</v>
      </c>
      <c r="K146" s="98" t="s">
        <v>402</v>
      </c>
      <c r="L146" s="98"/>
    </row>
    <row r="147" spans="3:12" x14ac:dyDescent="0.25">
      <c r="C147" s="139"/>
      <c r="D147" s="154"/>
      <c r="E147" s="116"/>
      <c r="F147" s="97">
        <f t="shared" si="8"/>
        <v>0</v>
      </c>
      <c r="G147" s="157"/>
      <c r="H147" s="140"/>
      <c r="I147" s="128" t="e">
        <f>VLOOKUP(H147,Presupuesto!$B$11:$C$565,2,0)</f>
        <v>#N/A</v>
      </c>
      <c r="J147" s="98" t="str">
        <f t="shared" si="9"/>
        <v>Posgrado</v>
      </c>
      <c r="K147" s="98" t="s">
        <v>402</v>
      </c>
      <c r="L147" s="98"/>
    </row>
    <row r="148" spans="3:12" x14ac:dyDescent="0.25">
      <c r="C148" s="139"/>
      <c r="D148" s="154"/>
      <c r="E148" s="116"/>
      <c r="F148" s="97">
        <f t="shared" si="8"/>
        <v>0</v>
      </c>
      <c r="G148" s="157"/>
      <c r="H148" s="140"/>
      <c r="I148" s="128" t="e">
        <f>VLOOKUP(H148,Presupuesto!$B$11:$C$565,2,0)</f>
        <v>#N/A</v>
      </c>
      <c r="J148" s="98" t="str">
        <f t="shared" si="9"/>
        <v>Posgrado</v>
      </c>
      <c r="K148" s="98" t="s">
        <v>402</v>
      </c>
      <c r="L148" s="98"/>
    </row>
    <row r="149" spans="3:12" x14ac:dyDescent="0.25">
      <c r="C149" s="139"/>
      <c r="D149" s="154"/>
      <c r="E149" s="116"/>
      <c r="F149" s="97">
        <f t="shared" si="8"/>
        <v>0</v>
      </c>
      <c r="G149" s="157"/>
      <c r="H149" s="140"/>
      <c r="I149" s="128" t="e">
        <f>VLOOKUP(H149,Presupuesto!$B$11:$C$565,2,0)</f>
        <v>#N/A</v>
      </c>
      <c r="J149" s="98" t="str">
        <f t="shared" si="9"/>
        <v>Posgrado</v>
      </c>
      <c r="K149" s="98" t="s">
        <v>402</v>
      </c>
      <c r="L149" s="98"/>
    </row>
    <row r="150" spans="3:12" x14ac:dyDescent="0.25">
      <c r="C150" s="139"/>
      <c r="D150" s="154"/>
      <c r="E150" s="116"/>
      <c r="F150" s="97">
        <f t="shared" si="8"/>
        <v>0</v>
      </c>
      <c r="G150" s="157"/>
      <c r="H150" s="140"/>
      <c r="I150" s="128" t="e">
        <f>VLOOKUP(H150,Presupuesto!$B$11:$C$565,2,0)</f>
        <v>#N/A</v>
      </c>
      <c r="J150" s="98" t="str">
        <f t="shared" si="9"/>
        <v>Posgrado</v>
      </c>
      <c r="K150" s="98" t="s">
        <v>402</v>
      </c>
      <c r="L150" s="98"/>
    </row>
    <row r="151" spans="3:12" x14ac:dyDescent="0.25">
      <c r="C151" s="139"/>
      <c r="D151" s="154"/>
      <c r="E151" s="116"/>
      <c r="F151" s="97">
        <f t="shared" si="8"/>
        <v>0</v>
      </c>
      <c r="G151" s="157"/>
      <c r="H151" s="140"/>
      <c r="I151" s="128" t="e">
        <f>VLOOKUP(H151,Presupuesto!$B$11:$C$565,2,0)</f>
        <v>#N/A</v>
      </c>
      <c r="J151" s="98" t="str">
        <f t="shared" si="9"/>
        <v>Posgrado</v>
      </c>
      <c r="K151" s="98" t="s">
        <v>402</v>
      </c>
      <c r="L151" s="98"/>
    </row>
    <row r="152" spans="3:12" x14ac:dyDescent="0.25">
      <c r="C152" s="139"/>
      <c r="D152" s="154"/>
      <c r="E152" s="116"/>
      <c r="F152" s="97">
        <f t="shared" si="8"/>
        <v>0</v>
      </c>
      <c r="G152" s="157"/>
      <c r="H152" s="140"/>
      <c r="I152" s="128" t="e">
        <f>VLOOKUP(H152,Presupuesto!$B$11:$C$565,2,0)</f>
        <v>#N/A</v>
      </c>
      <c r="J152" s="98" t="str">
        <f t="shared" si="9"/>
        <v>Posgrado</v>
      </c>
      <c r="K152" s="98" t="s">
        <v>402</v>
      </c>
      <c r="L152" s="98"/>
    </row>
    <row r="153" spans="3:12" x14ac:dyDescent="0.25">
      <c r="C153" s="141"/>
      <c r="D153" s="154"/>
      <c r="E153" s="116"/>
      <c r="F153" s="97">
        <f t="shared" si="8"/>
        <v>0</v>
      </c>
      <c r="G153" s="157"/>
      <c r="H153" s="142"/>
      <c r="I153" s="128" t="e">
        <f>VLOOKUP(H153,Presupuesto!$B$11:$C$565,2,0)</f>
        <v>#N/A</v>
      </c>
      <c r="J153" s="98" t="str">
        <f t="shared" si="9"/>
        <v>Posgrado</v>
      </c>
      <c r="K153" s="98" t="s">
        <v>393</v>
      </c>
      <c r="L153" s="98"/>
    </row>
    <row r="154" spans="3:12" x14ac:dyDescent="0.25">
      <c r="C154" s="141"/>
      <c r="D154" s="154"/>
      <c r="E154" s="116"/>
      <c r="F154" s="97">
        <f t="shared" si="8"/>
        <v>0</v>
      </c>
      <c r="G154" s="157"/>
      <c r="H154" s="142"/>
      <c r="I154" s="128" t="e">
        <f>VLOOKUP(H154,Presupuesto!$B$11:$C$565,2,0)</f>
        <v>#N/A</v>
      </c>
      <c r="J154" s="98" t="str">
        <f t="shared" si="9"/>
        <v>Posgrado</v>
      </c>
      <c r="K154" s="98" t="s">
        <v>402</v>
      </c>
      <c r="L154" s="98"/>
    </row>
    <row r="155" spans="3:12" x14ac:dyDescent="0.25">
      <c r="C155" s="141"/>
      <c r="D155" s="154"/>
      <c r="E155" s="116"/>
      <c r="F155" s="97">
        <f t="shared" si="8"/>
        <v>0</v>
      </c>
      <c r="G155" s="157"/>
      <c r="H155" s="142"/>
      <c r="I155" s="128" t="e">
        <f>VLOOKUP(H155,Presupuesto!$B$11:$C$565,2,0)</f>
        <v>#N/A</v>
      </c>
      <c r="J155" s="98" t="str">
        <f t="shared" si="9"/>
        <v>Posgrado</v>
      </c>
      <c r="K155" s="98" t="s">
        <v>402</v>
      </c>
      <c r="L155" s="98"/>
    </row>
    <row r="156" spans="3:12" x14ac:dyDescent="0.25">
      <c r="C156" s="141"/>
      <c r="D156" s="154"/>
      <c r="E156" s="116"/>
      <c r="F156" s="97">
        <f t="shared" si="8"/>
        <v>0</v>
      </c>
      <c r="G156" s="157"/>
      <c r="H156" s="142"/>
      <c r="I156" s="128" t="e">
        <f>VLOOKUP(H156,Presupuesto!$B$11:$C$565,2,0)</f>
        <v>#N/A</v>
      </c>
      <c r="J156" s="98" t="str">
        <f t="shared" si="9"/>
        <v>Posgrado</v>
      </c>
      <c r="K156" s="98" t="s">
        <v>402</v>
      </c>
      <c r="L156" s="98"/>
    </row>
    <row r="157" spans="3:12" ht="15.75" thickBot="1" x14ac:dyDescent="0.3">
      <c r="C157" s="143"/>
      <c r="D157" s="216"/>
      <c r="E157" s="103"/>
      <c r="F157" s="105">
        <f t="shared" si="8"/>
        <v>0</v>
      </c>
      <c r="G157" s="158"/>
      <c r="H157" s="144"/>
      <c r="I157" s="130" t="e">
        <f>VLOOKUP(H157,Presupuesto!$B$11:$C$565,2,0)</f>
        <v>#N/A</v>
      </c>
      <c r="J157" s="106" t="str">
        <f t="shared" si="9"/>
        <v>Posgrado</v>
      </c>
      <c r="K157" s="122" t="s">
        <v>384</v>
      </c>
      <c r="L157" s="106"/>
    </row>
    <row r="158" spans="3:12" x14ac:dyDescent="0.25">
      <c r="F158" s="90"/>
      <c r="G158" s="89"/>
      <c r="H158" s="90"/>
      <c r="I158" s="90"/>
    </row>
    <row r="159" spans="3:12" ht="15.75" thickBot="1" x14ac:dyDescent="0.3"/>
    <row r="160" spans="3:12" ht="15.75" thickBot="1" x14ac:dyDescent="0.3">
      <c r="C160" s="153" t="s">
        <v>47</v>
      </c>
      <c r="D160" s="350">
        <f>SUM(F167:F187)</f>
        <v>0</v>
      </c>
      <c r="F160" s="70"/>
      <c r="G160" s="79"/>
      <c r="H160" s="70"/>
      <c r="I160" s="70"/>
    </row>
    <row r="161" spans="3:12" x14ac:dyDescent="0.25">
      <c r="C161" s="70"/>
      <c r="D161" s="31"/>
      <c r="E161" s="93"/>
      <c r="F161" s="93"/>
      <c r="G161" s="93"/>
      <c r="H161" s="76"/>
      <c r="I161" s="76"/>
      <c r="J161" s="76"/>
      <c r="K161" s="112"/>
    </row>
    <row r="162" spans="3:12" ht="15.75" x14ac:dyDescent="0.25">
      <c r="C162" s="285" t="s">
        <v>382</v>
      </c>
      <c r="D162" s="347"/>
      <c r="E162" s="93"/>
      <c r="F162" s="93"/>
      <c r="G162" s="93"/>
      <c r="H162" s="76"/>
      <c r="I162" s="76"/>
      <c r="J162" s="76"/>
      <c r="K162" s="112"/>
    </row>
    <row r="163" spans="3:12" ht="18.75" x14ac:dyDescent="0.25">
      <c r="C163" s="205"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7" t="s">
        <v>43</v>
      </c>
      <c r="D166" s="132" t="s">
        <v>49</v>
      </c>
      <c r="E166" s="134" t="s">
        <v>51</v>
      </c>
      <c r="F166" s="133" t="s">
        <v>27</v>
      </c>
      <c r="G166" s="131" t="s">
        <v>121</v>
      </c>
      <c r="H166" s="134" t="s">
        <v>45</v>
      </c>
      <c r="I166" s="131" t="s">
        <v>122</v>
      </c>
      <c r="J166" s="131" t="s">
        <v>400</v>
      </c>
      <c r="K166" s="131" t="s">
        <v>401</v>
      </c>
      <c r="L166" s="131" t="s">
        <v>113</v>
      </c>
    </row>
    <row r="167" spans="3:12" x14ac:dyDescent="0.25">
      <c r="C167" s="137"/>
      <c r="D167" s="154"/>
      <c r="E167" s="114"/>
      <c r="F167" s="97">
        <f t="shared" ref="F167:F187" si="10">D167*E167</f>
        <v>0</v>
      </c>
      <c r="G167" s="157"/>
      <c r="H167" s="138"/>
      <c r="I167" s="128" t="e">
        <f>VLOOKUP(H167,Presupuesto!$B$11:$C$565,2,0)</f>
        <v>#N/A</v>
      </c>
      <c r="J167" s="212" t="s">
        <v>1440</v>
      </c>
      <c r="K167" s="98" t="s">
        <v>384</v>
      </c>
      <c r="L167" s="98"/>
    </row>
    <row r="168" spans="3:12" x14ac:dyDescent="0.25">
      <c r="C168" s="137"/>
      <c r="D168" s="154"/>
      <c r="E168" s="121"/>
      <c r="F168" s="97">
        <f t="shared" si="10"/>
        <v>0</v>
      </c>
      <c r="G168" s="157"/>
      <c r="H168" s="138"/>
      <c r="I168" s="128" t="e">
        <f>VLOOKUP(H168,Presupuesto!$B$11:$C$565,2,0)</f>
        <v>#N/A</v>
      </c>
      <c r="J168" s="98" t="str">
        <f>$J$167</f>
        <v>Posgrado</v>
      </c>
      <c r="K168" s="98" t="s">
        <v>402</v>
      </c>
      <c r="L168" s="98"/>
    </row>
    <row r="169" spans="3:12" x14ac:dyDescent="0.25">
      <c r="C169" s="137"/>
      <c r="D169" s="154"/>
      <c r="E169" s="121"/>
      <c r="F169" s="97">
        <f t="shared" si="10"/>
        <v>0</v>
      </c>
      <c r="G169" s="157"/>
      <c r="H169" s="138"/>
      <c r="I169" s="128" t="e">
        <f>VLOOKUP(H169,Presupuesto!$B$11:$C$565,2,0)</f>
        <v>#N/A</v>
      </c>
      <c r="J169" s="98" t="str">
        <f t="shared" ref="J169:J187" si="11">$J$167</f>
        <v>Posgrado</v>
      </c>
      <c r="K169" s="98" t="s">
        <v>402</v>
      </c>
      <c r="L169" s="98"/>
    </row>
    <row r="170" spans="3:12" x14ac:dyDescent="0.25">
      <c r="C170" s="137"/>
      <c r="D170" s="154"/>
      <c r="E170" s="121"/>
      <c r="F170" s="97">
        <f t="shared" si="10"/>
        <v>0</v>
      </c>
      <c r="G170" s="157"/>
      <c r="H170" s="138"/>
      <c r="I170" s="128" t="e">
        <f>VLOOKUP(H170,Presupuesto!$B$11:$C$565,2,0)</f>
        <v>#N/A</v>
      </c>
      <c r="J170" s="98" t="str">
        <f t="shared" si="11"/>
        <v>Posgrado</v>
      </c>
      <c r="K170" s="98" t="s">
        <v>402</v>
      </c>
      <c r="L170" s="98"/>
    </row>
    <row r="171" spans="3:12" x14ac:dyDescent="0.25">
      <c r="C171" s="137"/>
      <c r="D171" s="154"/>
      <c r="E171" s="121"/>
      <c r="F171" s="97">
        <f t="shared" si="10"/>
        <v>0</v>
      </c>
      <c r="G171" s="157"/>
      <c r="H171" s="138"/>
      <c r="I171" s="128" t="e">
        <f>VLOOKUP(H171,Presupuesto!$B$11:$C$565,2,0)</f>
        <v>#N/A</v>
      </c>
      <c r="J171" s="98" t="str">
        <f t="shared" si="11"/>
        <v>Posgrado</v>
      </c>
      <c r="K171" s="98" t="s">
        <v>402</v>
      </c>
      <c r="L171" s="98"/>
    </row>
    <row r="172" spans="3:12" x14ac:dyDescent="0.25">
      <c r="C172" s="137"/>
      <c r="D172" s="154"/>
      <c r="E172" s="121"/>
      <c r="F172" s="97">
        <f t="shared" si="10"/>
        <v>0</v>
      </c>
      <c r="G172" s="157"/>
      <c r="H172" s="138"/>
      <c r="I172" s="128" t="e">
        <f>VLOOKUP(H172,Presupuesto!$B$11:$C$565,2,0)</f>
        <v>#N/A</v>
      </c>
      <c r="J172" s="98" t="str">
        <f t="shared" si="11"/>
        <v>Posgrado</v>
      </c>
      <c r="K172" s="98" t="s">
        <v>391</v>
      </c>
      <c r="L172" s="98"/>
    </row>
    <row r="173" spans="3:12" x14ac:dyDescent="0.25">
      <c r="C173" s="137"/>
      <c r="D173" s="154"/>
      <c r="E173" s="121"/>
      <c r="F173" s="97">
        <f t="shared" si="10"/>
        <v>0</v>
      </c>
      <c r="G173" s="157"/>
      <c r="H173" s="138"/>
      <c r="I173" s="128" t="e">
        <f>VLOOKUP(H173,Presupuesto!$B$11:$C$565,2,0)</f>
        <v>#N/A</v>
      </c>
      <c r="J173" s="98" t="str">
        <f t="shared" si="11"/>
        <v>Posgrado</v>
      </c>
      <c r="K173" s="98" t="s">
        <v>402</v>
      </c>
      <c r="L173" s="98"/>
    </row>
    <row r="174" spans="3:12" x14ac:dyDescent="0.25">
      <c r="C174" s="137"/>
      <c r="D174" s="154"/>
      <c r="E174" s="121"/>
      <c r="F174" s="97">
        <f t="shared" si="10"/>
        <v>0</v>
      </c>
      <c r="G174" s="157"/>
      <c r="H174" s="138"/>
      <c r="I174" s="128" t="e">
        <f>VLOOKUP(H174,Presupuesto!$B$11:$C$565,2,0)</f>
        <v>#N/A</v>
      </c>
      <c r="J174" s="98" t="str">
        <f t="shared" si="11"/>
        <v>Posgrado</v>
      </c>
      <c r="K174" s="98" t="s">
        <v>402</v>
      </c>
      <c r="L174" s="98"/>
    </row>
    <row r="175" spans="3:12" x14ac:dyDescent="0.25">
      <c r="C175" s="137"/>
      <c r="D175" s="154"/>
      <c r="E175" s="121"/>
      <c r="F175" s="97">
        <f t="shared" si="10"/>
        <v>0</v>
      </c>
      <c r="G175" s="157"/>
      <c r="H175" s="138"/>
      <c r="I175" s="128" t="e">
        <f>VLOOKUP(H175,Presupuesto!$B$11:$C$565,2,0)</f>
        <v>#N/A</v>
      </c>
      <c r="J175" s="98" t="str">
        <f t="shared" si="11"/>
        <v>Posgrado</v>
      </c>
      <c r="K175" s="98" t="s">
        <v>402</v>
      </c>
      <c r="L175" s="98"/>
    </row>
    <row r="176" spans="3:12" x14ac:dyDescent="0.25">
      <c r="C176" s="137"/>
      <c r="D176" s="154"/>
      <c r="E176" s="121"/>
      <c r="F176" s="97">
        <f t="shared" si="10"/>
        <v>0</v>
      </c>
      <c r="G176" s="157"/>
      <c r="H176" s="138"/>
      <c r="I176" s="128" t="e">
        <f>VLOOKUP(H176,Presupuesto!$B$11:$C$565,2,0)</f>
        <v>#N/A</v>
      </c>
      <c r="J176" s="98" t="str">
        <f t="shared" si="11"/>
        <v>Posgrado</v>
      </c>
      <c r="K176" s="98" t="s">
        <v>402</v>
      </c>
      <c r="L176" s="98"/>
    </row>
    <row r="177" spans="3:12" x14ac:dyDescent="0.25">
      <c r="C177" s="139"/>
      <c r="D177" s="154"/>
      <c r="E177" s="116"/>
      <c r="F177" s="97">
        <f t="shared" si="10"/>
        <v>0</v>
      </c>
      <c r="G177" s="157"/>
      <c r="H177" s="140"/>
      <c r="I177" s="128" t="e">
        <f>VLOOKUP(H177,Presupuesto!$B$11:$C$565,2,0)</f>
        <v>#N/A</v>
      </c>
      <c r="J177" s="98" t="str">
        <f t="shared" si="11"/>
        <v>Posgrado</v>
      </c>
      <c r="K177" s="98" t="s">
        <v>402</v>
      </c>
      <c r="L177" s="98"/>
    </row>
    <row r="178" spans="3:12" x14ac:dyDescent="0.25">
      <c r="C178" s="139"/>
      <c r="D178" s="154"/>
      <c r="E178" s="116"/>
      <c r="F178" s="97">
        <f t="shared" si="10"/>
        <v>0</v>
      </c>
      <c r="G178" s="157"/>
      <c r="H178" s="140"/>
      <c r="I178" s="128" t="e">
        <f>VLOOKUP(H178,Presupuesto!$B$11:$C$565,2,0)</f>
        <v>#N/A</v>
      </c>
      <c r="J178" s="98" t="str">
        <f t="shared" si="11"/>
        <v>Posgrado</v>
      </c>
      <c r="K178" s="98" t="s">
        <v>402</v>
      </c>
      <c r="L178" s="98"/>
    </row>
    <row r="179" spans="3:12" x14ac:dyDescent="0.25">
      <c r="C179" s="139"/>
      <c r="D179" s="154"/>
      <c r="E179" s="116"/>
      <c r="F179" s="97">
        <f t="shared" si="10"/>
        <v>0</v>
      </c>
      <c r="G179" s="157"/>
      <c r="H179" s="140"/>
      <c r="I179" s="128" t="e">
        <f>VLOOKUP(H179,Presupuesto!$B$11:$C$565,2,0)</f>
        <v>#N/A</v>
      </c>
      <c r="J179" s="98" t="str">
        <f t="shared" si="11"/>
        <v>Posgrado</v>
      </c>
      <c r="K179" s="98" t="s">
        <v>402</v>
      </c>
      <c r="L179" s="98"/>
    </row>
    <row r="180" spans="3:12" x14ac:dyDescent="0.25">
      <c r="C180" s="139"/>
      <c r="D180" s="154"/>
      <c r="E180" s="116"/>
      <c r="F180" s="97">
        <f t="shared" si="10"/>
        <v>0</v>
      </c>
      <c r="G180" s="157"/>
      <c r="H180" s="140"/>
      <c r="I180" s="128" t="e">
        <f>VLOOKUP(H180,Presupuesto!$B$11:$C$565,2,0)</f>
        <v>#N/A</v>
      </c>
      <c r="J180" s="98" t="str">
        <f t="shared" si="11"/>
        <v>Posgrado</v>
      </c>
      <c r="K180" s="98" t="s">
        <v>402</v>
      </c>
      <c r="L180" s="98"/>
    </row>
    <row r="181" spans="3:12" x14ac:dyDescent="0.25">
      <c r="C181" s="139"/>
      <c r="D181" s="154"/>
      <c r="E181" s="116"/>
      <c r="F181" s="97">
        <f t="shared" si="10"/>
        <v>0</v>
      </c>
      <c r="G181" s="157"/>
      <c r="H181" s="140"/>
      <c r="I181" s="128" t="e">
        <f>VLOOKUP(H181,Presupuesto!$B$11:$C$565,2,0)</f>
        <v>#N/A</v>
      </c>
      <c r="J181" s="98" t="str">
        <f t="shared" si="11"/>
        <v>Posgrado</v>
      </c>
      <c r="K181" s="98" t="s">
        <v>402</v>
      </c>
      <c r="L181" s="98"/>
    </row>
    <row r="182" spans="3:12" x14ac:dyDescent="0.25">
      <c r="C182" s="139"/>
      <c r="D182" s="154"/>
      <c r="E182" s="116"/>
      <c r="F182" s="97">
        <f t="shared" si="10"/>
        <v>0</v>
      </c>
      <c r="G182" s="157"/>
      <c r="H182" s="140"/>
      <c r="I182" s="128" t="e">
        <f>VLOOKUP(H182,Presupuesto!$B$11:$C$565,2,0)</f>
        <v>#N/A</v>
      </c>
      <c r="J182" s="98" t="str">
        <f t="shared" si="11"/>
        <v>Posgrado</v>
      </c>
      <c r="K182" s="98" t="s">
        <v>402</v>
      </c>
      <c r="L182" s="98"/>
    </row>
    <row r="183" spans="3:12" x14ac:dyDescent="0.25">
      <c r="C183" s="141"/>
      <c r="D183" s="154"/>
      <c r="E183" s="116"/>
      <c r="F183" s="97">
        <f t="shared" si="10"/>
        <v>0</v>
      </c>
      <c r="G183" s="157"/>
      <c r="H183" s="142"/>
      <c r="I183" s="128" t="e">
        <f>VLOOKUP(H183,Presupuesto!$B$11:$C$565,2,0)</f>
        <v>#N/A</v>
      </c>
      <c r="J183" s="98" t="str">
        <f t="shared" si="11"/>
        <v>Posgrado</v>
      </c>
      <c r="K183" s="98" t="s">
        <v>393</v>
      </c>
      <c r="L183" s="98"/>
    </row>
    <row r="184" spans="3:12" x14ac:dyDescent="0.25">
      <c r="C184" s="141"/>
      <c r="D184" s="154"/>
      <c r="E184" s="116"/>
      <c r="F184" s="97">
        <f t="shared" si="10"/>
        <v>0</v>
      </c>
      <c r="G184" s="157"/>
      <c r="H184" s="142"/>
      <c r="I184" s="128" t="e">
        <f>VLOOKUP(H184,Presupuesto!$B$11:$C$565,2,0)</f>
        <v>#N/A</v>
      </c>
      <c r="J184" s="98" t="str">
        <f t="shared" si="11"/>
        <v>Posgrado</v>
      </c>
      <c r="K184" s="98" t="s">
        <v>402</v>
      </c>
      <c r="L184" s="98"/>
    </row>
    <row r="185" spans="3:12" x14ac:dyDescent="0.25">
      <c r="C185" s="141"/>
      <c r="D185" s="154"/>
      <c r="E185" s="116"/>
      <c r="F185" s="97">
        <f t="shared" si="10"/>
        <v>0</v>
      </c>
      <c r="G185" s="157"/>
      <c r="H185" s="142"/>
      <c r="I185" s="128" t="e">
        <f>VLOOKUP(H185,Presupuesto!$B$11:$C$565,2,0)</f>
        <v>#N/A</v>
      </c>
      <c r="J185" s="98" t="str">
        <f t="shared" si="11"/>
        <v>Posgrado</v>
      </c>
      <c r="K185" s="98" t="s">
        <v>402</v>
      </c>
      <c r="L185" s="98"/>
    </row>
    <row r="186" spans="3:12" x14ac:dyDescent="0.25">
      <c r="C186" s="141"/>
      <c r="D186" s="154"/>
      <c r="E186" s="116"/>
      <c r="F186" s="97">
        <f t="shared" si="10"/>
        <v>0</v>
      </c>
      <c r="G186" s="157"/>
      <c r="H186" s="142"/>
      <c r="I186" s="128" t="e">
        <f>VLOOKUP(H186,Presupuesto!$B$11:$C$565,2,0)</f>
        <v>#N/A</v>
      </c>
      <c r="J186" s="98" t="str">
        <f t="shared" si="11"/>
        <v>Posgrado</v>
      </c>
      <c r="K186" s="98" t="s">
        <v>402</v>
      </c>
      <c r="L186" s="98"/>
    </row>
    <row r="187" spans="3:12" ht="15.75" thickBot="1" x14ac:dyDescent="0.3">
      <c r="C187" s="143"/>
      <c r="D187" s="216"/>
      <c r="E187" s="103"/>
      <c r="F187" s="105">
        <f t="shared" si="10"/>
        <v>0</v>
      </c>
      <c r="G187" s="158"/>
      <c r="H187" s="144"/>
      <c r="I187" s="130" t="e">
        <f>VLOOKUP(H187,Presupuesto!$B$11:$C$565,2,0)</f>
        <v>#N/A</v>
      </c>
      <c r="J187" s="106" t="str">
        <f t="shared" si="11"/>
        <v>Posgrado</v>
      </c>
      <c r="K187" s="122" t="s">
        <v>384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#REF!</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179"/>
  <sheetViews>
    <sheetView showGridLines="0" topLeftCell="A4" zoomScale="86" zoomScaleNormal="86" zoomScaleSheetLayoutView="90" workbookViewId="0">
      <selection activeCell="A4" sqref="A4"/>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256" ht="14.45" hidden="1" x14ac:dyDescent="0.3">
      <c r="A1" s="183" t="s">
        <v>241</v>
      </c>
      <c r="B1" s="186" t="s">
        <v>242</v>
      </c>
      <c r="C1" s="177" t="s">
        <v>243</v>
      </c>
      <c r="D1" s="177" t="s">
        <v>485</v>
      </c>
      <c r="E1" s="177" t="s">
        <v>487</v>
      </c>
      <c r="F1" s="177" t="s">
        <v>489</v>
      </c>
      <c r="G1" s="177" t="s">
        <v>491</v>
      </c>
      <c r="H1" s="177" t="s">
        <v>493</v>
      </c>
      <c r="I1" s="177" t="s">
        <v>495</v>
      </c>
      <c r="J1" s="177" t="s">
        <v>244</v>
      </c>
      <c r="K1" s="177" t="s">
        <v>498</v>
      </c>
      <c r="L1" s="177" t="s">
        <v>245</v>
      </c>
      <c r="M1" s="177" t="s">
        <v>500</v>
      </c>
      <c r="N1" s="177" t="s">
        <v>502</v>
      </c>
      <c r="O1" s="177" t="s">
        <v>504</v>
      </c>
      <c r="P1" s="177" t="s">
        <v>246</v>
      </c>
      <c r="Q1" s="177" t="s">
        <v>505</v>
      </c>
      <c r="R1" s="177" t="s">
        <v>508</v>
      </c>
      <c r="S1" s="177" t="s">
        <v>247</v>
      </c>
      <c r="T1" s="177" t="s">
        <v>510</v>
      </c>
      <c r="U1" s="177" t="s">
        <v>248</v>
      </c>
      <c r="V1" s="177" t="s">
        <v>511</v>
      </c>
      <c r="W1" s="177" t="s">
        <v>512</v>
      </c>
      <c r="X1" s="177" t="s">
        <v>516</v>
      </c>
      <c r="Y1" s="177" t="s">
        <v>264</v>
      </c>
      <c r="Z1" s="177" t="s">
        <v>517</v>
      </c>
      <c r="AA1" s="177" t="s">
        <v>519</v>
      </c>
      <c r="AB1" s="177" t="s">
        <v>521</v>
      </c>
      <c r="AC1" s="177" t="s">
        <v>265</v>
      </c>
      <c r="AD1" s="177" t="s">
        <v>523</v>
      </c>
      <c r="AE1" s="177" t="s">
        <v>525</v>
      </c>
      <c r="AF1" s="177" t="s">
        <v>527</v>
      </c>
      <c r="AG1" s="177" t="s">
        <v>529</v>
      </c>
      <c r="AH1" s="177" t="s">
        <v>240</v>
      </c>
      <c r="AI1" s="177" t="s">
        <v>531</v>
      </c>
      <c r="AJ1" s="186" t="s">
        <v>249</v>
      </c>
      <c r="AK1" s="177" t="s">
        <v>533</v>
      </c>
      <c r="AL1" s="177" t="s">
        <v>250</v>
      </c>
      <c r="AM1" s="177" t="s">
        <v>535</v>
      </c>
      <c r="AN1" s="177" t="s">
        <v>537</v>
      </c>
      <c r="AO1" s="177" t="s">
        <v>251</v>
      </c>
      <c r="AP1" s="177" t="s">
        <v>539</v>
      </c>
      <c r="AQ1" s="177" t="s">
        <v>541</v>
      </c>
      <c r="AR1" s="177" t="s">
        <v>252</v>
      </c>
      <c r="AS1" s="177" t="s">
        <v>542</v>
      </c>
      <c r="AT1" s="177" t="s">
        <v>544</v>
      </c>
      <c r="AU1" s="177" t="s">
        <v>545</v>
      </c>
      <c r="AV1" s="177" t="s">
        <v>546</v>
      </c>
      <c r="AW1" s="177" t="s">
        <v>548</v>
      </c>
      <c r="AX1" s="177" t="s">
        <v>550</v>
      </c>
      <c r="AY1" s="177" t="s">
        <v>551</v>
      </c>
      <c r="AZ1" s="177" t="s">
        <v>253</v>
      </c>
      <c r="BA1" s="177" t="s">
        <v>553</v>
      </c>
      <c r="BB1" s="177" t="s">
        <v>555</v>
      </c>
      <c r="BC1" s="177" t="s">
        <v>557</v>
      </c>
      <c r="BD1" s="177" t="s">
        <v>559</v>
      </c>
      <c r="BE1" s="177" t="s">
        <v>561</v>
      </c>
      <c r="BF1" s="177" t="s">
        <v>563</v>
      </c>
      <c r="BG1" s="177" t="s">
        <v>565</v>
      </c>
      <c r="BH1" s="177" t="s">
        <v>567</v>
      </c>
      <c r="BI1" s="177" t="s">
        <v>266</v>
      </c>
      <c r="BJ1" s="177" t="s">
        <v>569</v>
      </c>
      <c r="BK1" s="177" t="s">
        <v>571</v>
      </c>
      <c r="BL1" s="177" t="s">
        <v>573</v>
      </c>
      <c r="BM1" s="177" t="s">
        <v>575</v>
      </c>
      <c r="BN1" s="177" t="s">
        <v>577</v>
      </c>
      <c r="BO1" s="177" t="s">
        <v>579</v>
      </c>
      <c r="BP1" s="177" t="s">
        <v>581</v>
      </c>
      <c r="BQ1" s="177" t="s">
        <v>583</v>
      </c>
      <c r="BR1" s="177" t="s">
        <v>585</v>
      </c>
      <c r="BS1" s="177" t="s">
        <v>587</v>
      </c>
      <c r="BT1" s="186" t="s">
        <v>254</v>
      </c>
      <c r="BU1" s="177" t="s">
        <v>255</v>
      </c>
      <c r="BV1" s="177" t="s">
        <v>589</v>
      </c>
      <c r="BW1" s="177" t="s">
        <v>256</v>
      </c>
      <c r="BX1" s="177" t="s">
        <v>591</v>
      </c>
      <c r="BY1" s="177" t="s">
        <v>593</v>
      </c>
      <c r="BZ1" s="186" t="s">
        <v>257</v>
      </c>
      <c r="CA1" s="177" t="s">
        <v>258</v>
      </c>
      <c r="CB1" s="177" t="s">
        <v>595</v>
      </c>
      <c r="CC1" s="177" t="s">
        <v>259</v>
      </c>
      <c r="CD1" s="177" t="s">
        <v>597</v>
      </c>
      <c r="CE1" s="177" t="s">
        <v>599</v>
      </c>
      <c r="CF1" s="177" t="s">
        <v>601</v>
      </c>
      <c r="CG1" s="186" t="s">
        <v>260</v>
      </c>
      <c r="CH1" s="177" t="s">
        <v>607</v>
      </c>
      <c r="CI1" s="177" t="s">
        <v>609</v>
      </c>
      <c r="CJ1" s="177" t="s">
        <v>261</v>
      </c>
      <c r="CK1" s="177" t="s">
        <v>603</v>
      </c>
      <c r="CL1" s="177" t="s">
        <v>605</v>
      </c>
      <c r="CM1" s="177" t="s">
        <v>262</v>
      </c>
      <c r="CN1" s="177" t="s">
        <v>611</v>
      </c>
      <c r="CO1" s="177" t="s">
        <v>263</v>
      </c>
      <c r="CP1" s="177" t="s">
        <v>612</v>
      </c>
      <c r="CQ1" s="174" t="s">
        <v>267</v>
      </c>
      <c r="CR1" s="186" t="s">
        <v>268</v>
      </c>
      <c r="CS1" s="177" t="s">
        <v>613</v>
      </c>
      <c r="CT1" s="177" t="s">
        <v>614</v>
      </c>
      <c r="CU1" s="177" t="s">
        <v>616</v>
      </c>
      <c r="CV1" s="177" t="s">
        <v>269</v>
      </c>
      <c r="CW1" s="177" t="s">
        <v>618</v>
      </c>
      <c r="CX1" s="177" t="s">
        <v>620</v>
      </c>
      <c r="CY1" s="177" t="s">
        <v>622</v>
      </c>
      <c r="CZ1" s="177" t="s">
        <v>624</v>
      </c>
      <c r="DA1" s="177" t="s">
        <v>626</v>
      </c>
      <c r="DB1" s="177" t="s">
        <v>628</v>
      </c>
      <c r="DC1" s="186" t="s">
        <v>270</v>
      </c>
      <c r="DD1" s="177" t="s">
        <v>271</v>
      </c>
      <c r="DE1" s="177" t="s">
        <v>630</v>
      </c>
      <c r="DF1" s="177" t="s">
        <v>272</v>
      </c>
      <c r="DG1" s="177" t="s">
        <v>632</v>
      </c>
      <c r="DH1" s="177" t="s">
        <v>634</v>
      </c>
      <c r="DI1" s="177" t="s">
        <v>636</v>
      </c>
      <c r="DJ1" s="177" t="s">
        <v>638</v>
      </c>
      <c r="DK1" s="177" t="s">
        <v>640</v>
      </c>
      <c r="DL1" s="177" t="s">
        <v>642</v>
      </c>
      <c r="DM1" s="177" t="s">
        <v>644</v>
      </c>
      <c r="DN1" s="177" t="s">
        <v>273</v>
      </c>
      <c r="DO1" s="177" t="s">
        <v>646</v>
      </c>
      <c r="DP1" s="177" t="s">
        <v>648</v>
      </c>
      <c r="DQ1" s="177" t="s">
        <v>650</v>
      </c>
      <c r="DR1" s="186" t="s">
        <v>274</v>
      </c>
      <c r="DS1" s="177" t="s">
        <v>652</v>
      </c>
      <c r="DT1" s="177" t="s">
        <v>275</v>
      </c>
      <c r="DU1" s="177" t="s">
        <v>654</v>
      </c>
      <c r="DV1" s="177" t="s">
        <v>276</v>
      </c>
      <c r="DW1" s="177" t="s">
        <v>656</v>
      </c>
      <c r="DX1" s="177" t="s">
        <v>658</v>
      </c>
      <c r="DY1" s="177" t="s">
        <v>660</v>
      </c>
      <c r="DZ1" s="177" t="s">
        <v>662</v>
      </c>
      <c r="EA1" s="177" t="s">
        <v>664</v>
      </c>
      <c r="EB1" s="177" t="s">
        <v>666</v>
      </c>
      <c r="EC1" s="177" t="s">
        <v>668</v>
      </c>
      <c r="ED1" s="177" t="s">
        <v>670</v>
      </c>
      <c r="EE1" s="177" t="s">
        <v>672</v>
      </c>
      <c r="EF1" s="177" t="s">
        <v>674</v>
      </c>
      <c r="EG1" s="177" t="s">
        <v>676</v>
      </c>
      <c r="EH1" s="186" t="s">
        <v>277</v>
      </c>
      <c r="EI1" s="177" t="s">
        <v>678</v>
      </c>
      <c r="EJ1" s="177" t="s">
        <v>278</v>
      </c>
      <c r="EK1" s="177" t="s">
        <v>680</v>
      </c>
      <c r="EL1" s="177" t="s">
        <v>682</v>
      </c>
      <c r="EM1" s="177" t="s">
        <v>279</v>
      </c>
      <c r="EN1" s="177" t="s">
        <v>684</v>
      </c>
      <c r="EO1" s="177" t="s">
        <v>686</v>
      </c>
      <c r="EP1" s="177" t="s">
        <v>280</v>
      </c>
      <c r="EQ1" s="177" t="s">
        <v>688</v>
      </c>
      <c r="ER1" s="177" t="s">
        <v>690</v>
      </c>
      <c r="ES1" s="177" t="s">
        <v>692</v>
      </c>
      <c r="ET1" s="177" t="s">
        <v>281</v>
      </c>
      <c r="EU1" s="177" t="s">
        <v>694</v>
      </c>
      <c r="EV1" s="177" t="s">
        <v>696</v>
      </c>
      <c r="EW1" s="186" t="s">
        <v>282</v>
      </c>
      <c r="EX1" s="177" t="s">
        <v>283</v>
      </c>
      <c r="EY1" s="177" t="s">
        <v>698</v>
      </c>
      <c r="EZ1" s="177" t="s">
        <v>700</v>
      </c>
      <c r="FA1" s="177" t="s">
        <v>702</v>
      </c>
      <c r="FB1" s="177" t="s">
        <v>704</v>
      </c>
      <c r="FC1" s="177" t="s">
        <v>284</v>
      </c>
      <c r="FD1" s="177" t="s">
        <v>706</v>
      </c>
      <c r="FE1" s="177" t="s">
        <v>708</v>
      </c>
      <c r="FF1" s="177" t="s">
        <v>710</v>
      </c>
      <c r="FG1" s="177" t="s">
        <v>712</v>
      </c>
      <c r="FH1" s="177" t="s">
        <v>714</v>
      </c>
      <c r="FI1" s="177" t="s">
        <v>285</v>
      </c>
      <c r="FJ1" s="177" t="s">
        <v>717</v>
      </c>
      <c r="FK1" s="177" t="s">
        <v>286</v>
      </c>
      <c r="FL1" s="177" t="s">
        <v>720</v>
      </c>
      <c r="FM1" s="177" t="s">
        <v>721</v>
      </c>
      <c r="FN1" s="177" t="s">
        <v>723</v>
      </c>
      <c r="FO1" s="177" t="s">
        <v>287</v>
      </c>
      <c r="FP1" s="177" t="s">
        <v>726</v>
      </c>
      <c r="FQ1" s="177" t="s">
        <v>727</v>
      </c>
      <c r="FR1" s="177" t="s">
        <v>729</v>
      </c>
      <c r="FS1" s="177" t="s">
        <v>288</v>
      </c>
      <c r="FT1" s="177" t="s">
        <v>732</v>
      </c>
      <c r="FU1" s="177" t="s">
        <v>734</v>
      </c>
      <c r="FV1" s="177" t="s">
        <v>736</v>
      </c>
      <c r="FW1" s="186" t="s">
        <v>289</v>
      </c>
      <c r="FX1" s="186" t="s">
        <v>290</v>
      </c>
      <c r="FY1" s="177" t="s">
        <v>296</v>
      </c>
      <c r="FZ1" s="177" t="s">
        <v>738</v>
      </c>
      <c r="GA1" s="177" t="s">
        <v>740</v>
      </c>
      <c r="GB1" s="177" t="s">
        <v>742</v>
      </c>
      <c r="GC1" s="177" t="s">
        <v>744</v>
      </c>
      <c r="GD1" s="177" t="s">
        <v>746</v>
      </c>
      <c r="GE1" s="177" t="s">
        <v>748</v>
      </c>
      <c r="GF1" s="186" t="s">
        <v>291</v>
      </c>
      <c r="GG1" s="177" t="s">
        <v>297</v>
      </c>
      <c r="GH1" s="177" t="s">
        <v>750</v>
      </c>
      <c r="GI1" s="177" t="s">
        <v>752</v>
      </c>
      <c r="GJ1" s="177" t="s">
        <v>753</v>
      </c>
      <c r="GK1" s="177" t="s">
        <v>298</v>
      </c>
      <c r="GL1" s="177" t="s">
        <v>756</v>
      </c>
      <c r="GM1" s="177" t="s">
        <v>757</v>
      </c>
      <c r="GN1" s="186" t="s">
        <v>292</v>
      </c>
      <c r="GO1" s="177" t="s">
        <v>293</v>
      </c>
      <c r="GP1" s="177" t="s">
        <v>759</v>
      </c>
      <c r="GQ1" s="177" t="s">
        <v>761</v>
      </c>
      <c r="GR1" s="177" t="s">
        <v>763</v>
      </c>
      <c r="GS1" s="177" t="s">
        <v>765</v>
      </c>
      <c r="GT1" s="177" t="s">
        <v>767</v>
      </c>
      <c r="GU1" s="186" t="s">
        <v>294</v>
      </c>
      <c r="GV1" s="177" t="s">
        <v>295</v>
      </c>
      <c r="GW1" s="177" t="s">
        <v>769</v>
      </c>
      <c r="GX1" s="177" t="s">
        <v>771</v>
      </c>
      <c r="GY1" s="177" t="s">
        <v>773</v>
      </c>
      <c r="GZ1" s="177" t="s">
        <v>775</v>
      </c>
      <c r="HA1" s="177" t="s">
        <v>777</v>
      </c>
      <c r="HB1" s="177" t="s">
        <v>779</v>
      </c>
      <c r="HC1" s="174" t="s">
        <v>299</v>
      </c>
      <c r="HD1" s="186" t="s">
        <v>300</v>
      </c>
      <c r="HE1" s="177" t="s">
        <v>301</v>
      </c>
      <c r="HF1" s="177" t="s">
        <v>781</v>
      </c>
      <c r="HG1" s="177" t="s">
        <v>783</v>
      </c>
      <c r="HH1" s="177" t="s">
        <v>785</v>
      </c>
      <c r="HI1" s="177" t="s">
        <v>787</v>
      </c>
      <c r="HJ1" s="177" t="s">
        <v>302</v>
      </c>
      <c r="HK1" s="177" t="s">
        <v>790</v>
      </c>
      <c r="HL1" s="177" t="s">
        <v>319</v>
      </c>
      <c r="HM1" s="177" t="s">
        <v>828</v>
      </c>
      <c r="HN1" s="177" t="s">
        <v>830</v>
      </c>
      <c r="HO1" s="177" t="s">
        <v>832</v>
      </c>
      <c r="HP1" s="186" t="s">
        <v>303</v>
      </c>
      <c r="HQ1" s="177" t="s">
        <v>792</v>
      </c>
      <c r="HR1" s="177" t="s">
        <v>794</v>
      </c>
      <c r="HS1" s="177" t="s">
        <v>304</v>
      </c>
      <c r="HT1" s="177" t="s">
        <v>797</v>
      </c>
      <c r="HU1" s="177" t="s">
        <v>799</v>
      </c>
      <c r="HV1" s="177" t="s">
        <v>800</v>
      </c>
      <c r="HW1" s="177" t="s">
        <v>802</v>
      </c>
      <c r="HX1" s="186" t="s">
        <v>305</v>
      </c>
      <c r="HY1" s="177" t="s">
        <v>804</v>
      </c>
      <c r="HZ1" s="177" t="s">
        <v>806</v>
      </c>
      <c r="IA1" s="177" t="s">
        <v>808</v>
      </c>
      <c r="IB1" s="177" t="s">
        <v>306</v>
      </c>
      <c r="IC1" s="177" t="s">
        <v>810</v>
      </c>
      <c r="ID1" s="177" t="s">
        <v>812</v>
      </c>
      <c r="IE1" s="177" t="s">
        <v>307</v>
      </c>
      <c r="IF1" s="177" t="s">
        <v>814</v>
      </c>
      <c r="IG1" s="177" t="s">
        <v>816</v>
      </c>
      <c r="IH1" s="177" t="s">
        <v>308</v>
      </c>
      <c r="II1" s="177" t="s">
        <v>818</v>
      </c>
      <c r="IJ1" s="177" t="s">
        <v>820</v>
      </c>
      <c r="IK1" s="177" t="s">
        <v>822</v>
      </c>
      <c r="IL1" s="177" t="s">
        <v>824</v>
      </c>
      <c r="IM1" s="177" t="s">
        <v>309</v>
      </c>
      <c r="IN1" s="177" t="s">
        <v>826</v>
      </c>
      <c r="IO1" s="186" t="s">
        <v>310</v>
      </c>
      <c r="IP1" s="177" t="s">
        <v>834</v>
      </c>
      <c r="IQ1" s="177" t="s">
        <v>836</v>
      </c>
      <c r="IR1" s="177" t="s">
        <v>311</v>
      </c>
      <c r="IS1" s="177" t="s">
        <v>838</v>
      </c>
      <c r="IT1" s="177" t="s">
        <v>840</v>
      </c>
      <c r="IU1" s="177" t="s">
        <v>842</v>
      </c>
      <c r="IV1" s="186" t="s">
        <v>312</v>
      </c>
    </row>
    <row r="2" spans="1:256" s="120" customFormat="1" ht="14.45" hidden="1" x14ac:dyDescent="0.3">
      <c r="A2" s="120" t="s">
        <v>1345</v>
      </c>
      <c r="B2" s="120" t="s">
        <v>1347</v>
      </c>
      <c r="C2" s="120" t="s">
        <v>460</v>
      </c>
      <c r="D2" s="120" t="s">
        <v>1346</v>
      </c>
      <c r="E2" s="120" t="s">
        <v>1348</v>
      </c>
      <c r="F2" s="120" t="s">
        <v>461</v>
      </c>
      <c r="G2" s="156" t="s">
        <v>1349</v>
      </c>
      <c r="H2" s="120" t="s">
        <v>1350</v>
      </c>
      <c r="I2" s="120" t="s">
        <v>1351</v>
      </c>
      <c r="J2" s="120" t="s">
        <v>1440</v>
      </c>
      <c r="K2" s="120" t="s">
        <v>1352</v>
      </c>
      <c r="L2" s="120" t="s">
        <v>1353</v>
      </c>
      <c r="M2" s="120" t="s">
        <v>1354</v>
      </c>
      <c r="N2" s="120" t="s">
        <v>1355</v>
      </c>
      <c r="O2" s="120" t="s">
        <v>1356</v>
      </c>
      <c r="P2" s="120" t="s">
        <v>1461</v>
      </c>
      <c r="Q2" s="120" t="s">
        <v>1498</v>
      </c>
      <c r="R2" s="432" t="str">
        <f>+Presupuesto!D11</f>
        <v>Recurrente</v>
      </c>
      <c r="S2" s="432" t="str">
        <f>+Presupuesto!E11</f>
        <v>Programa / Proyecto 2016</v>
      </c>
      <c r="U2" s="120" t="s">
        <v>384</v>
      </c>
      <c r="V2" s="120" t="s">
        <v>402</v>
      </c>
      <c r="W2" s="120" t="s">
        <v>385</v>
      </c>
      <c r="X2" s="120" t="s">
        <v>386</v>
      </c>
      <c r="Y2" s="120" t="s">
        <v>387</v>
      </c>
      <c r="Z2" s="120" t="s">
        <v>388</v>
      </c>
      <c r="AA2" s="120" t="s">
        <v>389</v>
      </c>
      <c r="AB2" s="120" t="s">
        <v>390</v>
      </c>
      <c r="AC2" s="120" t="s">
        <v>391</v>
      </c>
      <c r="AD2" s="120" t="s">
        <v>392</v>
      </c>
      <c r="AE2" s="120" t="s">
        <v>393</v>
      </c>
      <c r="AF2" s="120" t="s">
        <v>394</v>
      </c>
      <c r="AH2" s="427" t="s">
        <v>409</v>
      </c>
      <c r="AI2" s="427" t="s">
        <v>410</v>
      </c>
      <c r="AJ2" s="427" t="s">
        <v>411</v>
      </c>
      <c r="AK2" s="427" t="s">
        <v>412</v>
      </c>
      <c r="AL2" s="427" t="s">
        <v>413</v>
      </c>
      <c r="AM2" s="427" t="s">
        <v>416</v>
      </c>
      <c r="AN2" s="427" t="s">
        <v>414</v>
      </c>
      <c r="AO2" s="427" t="s">
        <v>415</v>
      </c>
      <c r="AP2" s="427" t="s">
        <v>417</v>
      </c>
      <c r="AQ2" s="427" t="s">
        <v>418</v>
      </c>
      <c r="AR2" s="427" t="s">
        <v>419</v>
      </c>
      <c r="AS2" s="427" t="s">
        <v>420</v>
      </c>
      <c r="AT2" s="427" t="s">
        <v>421</v>
      </c>
      <c r="AU2" s="427" t="s">
        <v>422</v>
      </c>
      <c r="AV2" s="427" t="s">
        <v>423</v>
      </c>
      <c r="AW2" s="427" t="s">
        <v>424</v>
      </c>
      <c r="AX2" s="427" t="s">
        <v>425</v>
      </c>
      <c r="AY2" s="427" t="s">
        <v>426</v>
      </c>
      <c r="AZ2" s="427" t="s">
        <v>427</v>
      </c>
      <c r="BA2" s="427" t="s">
        <v>428</v>
      </c>
      <c r="BB2" s="427" t="s">
        <v>429</v>
      </c>
      <c r="BC2" s="427" t="s">
        <v>430</v>
      </c>
      <c r="BD2" s="427" t="s">
        <v>431</v>
      </c>
      <c r="BE2" s="427" t="s">
        <v>432</v>
      </c>
      <c r="BF2" s="427" t="s">
        <v>433</v>
      </c>
      <c r="BG2" s="427" t="s">
        <v>434</v>
      </c>
      <c r="BH2" s="427" t="s">
        <v>435</v>
      </c>
      <c r="BI2" s="427" t="s">
        <v>436</v>
      </c>
      <c r="BJ2" s="427" t="s">
        <v>437</v>
      </c>
      <c r="BK2" s="427" t="s">
        <v>438</v>
      </c>
      <c r="BL2" s="427" t="s">
        <v>439</v>
      </c>
      <c r="BM2" s="427" t="s">
        <v>440</v>
      </c>
      <c r="BN2" s="427" t="s">
        <v>441</v>
      </c>
      <c r="BO2" s="427" t="s">
        <v>442</v>
      </c>
      <c r="BP2" s="427" t="s">
        <v>443</v>
      </c>
      <c r="BQ2" s="427" t="s">
        <v>444</v>
      </c>
      <c r="BR2" s="427" t="s">
        <v>445</v>
      </c>
      <c r="BS2" s="427" t="s">
        <v>446</v>
      </c>
      <c r="BT2" s="427" t="s">
        <v>447</v>
      </c>
      <c r="BU2" s="427" t="s">
        <v>448</v>
      </c>
    </row>
    <row r="3" spans="1:256" ht="14.45" hidden="1" x14ac:dyDescent="0.3">
      <c r="AH3" s="428">
        <v>2500</v>
      </c>
      <c r="AI3" s="428">
        <v>1900</v>
      </c>
      <c r="AJ3" s="428">
        <v>1650</v>
      </c>
      <c r="AK3" s="428">
        <v>1580</v>
      </c>
      <c r="AL3" s="428">
        <v>2250</v>
      </c>
      <c r="AM3" s="428">
        <v>1650</v>
      </c>
      <c r="AN3" s="428">
        <v>1400</v>
      </c>
      <c r="AO3" s="429">
        <v>1340</v>
      </c>
      <c r="AP3" s="429">
        <v>2000</v>
      </c>
      <c r="AQ3" s="429">
        <v>1400</v>
      </c>
      <c r="AR3" s="429">
        <v>1150</v>
      </c>
      <c r="AS3" s="429">
        <v>1100</v>
      </c>
      <c r="AT3" s="429">
        <v>1750</v>
      </c>
      <c r="AU3" s="429">
        <v>1150</v>
      </c>
      <c r="AV3" s="429">
        <v>900</v>
      </c>
      <c r="AW3" s="429">
        <v>860</v>
      </c>
      <c r="AX3" s="429">
        <v>1200</v>
      </c>
      <c r="AY3" s="430">
        <v>900</v>
      </c>
      <c r="AZ3" s="430">
        <v>650</v>
      </c>
      <c r="BA3" s="430">
        <v>620</v>
      </c>
      <c r="BB3" s="428">
        <f>+'Cuadro Resumen'!C213</f>
        <v>5605.2314999999999</v>
      </c>
      <c r="BC3" s="428">
        <f>+'Cuadro Resumen'!D213</f>
        <v>5165.6055000000006</v>
      </c>
      <c r="BD3" s="428">
        <f>+'Cuadro Resumen'!E213</f>
        <v>6594.39</v>
      </c>
      <c r="BE3" s="428">
        <f>+'Cuadro Resumen'!F213</f>
        <v>6154.7640000000001</v>
      </c>
      <c r="BF3" s="428">
        <f>+'Cuadro Resumen'!C214</f>
        <v>4945.7925000000005</v>
      </c>
      <c r="BG3" s="428">
        <f>+'Cuadro Resumen'!D214</f>
        <v>4506.1665000000003</v>
      </c>
      <c r="BH3" s="428">
        <f>+'Cuadro Resumen'!E214</f>
        <v>5934.951</v>
      </c>
      <c r="BI3" s="428">
        <f>+'Cuadro Resumen'!F214</f>
        <v>5495.3249999999998</v>
      </c>
      <c r="BJ3" s="429">
        <f>+'Cuadro Resumen'!C215</f>
        <v>4286.3535000000002</v>
      </c>
      <c r="BK3" s="429">
        <f>+'Cuadro Resumen'!D215</f>
        <v>3956.634</v>
      </c>
      <c r="BL3" s="429">
        <f>+'Cuadro Resumen'!E215</f>
        <v>5275.5120000000006</v>
      </c>
      <c r="BM3" s="429">
        <f>+'Cuadro Resumen'!F215</f>
        <v>4835.8860000000004</v>
      </c>
      <c r="BN3" s="429">
        <f>+'Cuadro Resumen'!C216</f>
        <v>3626.9145000000003</v>
      </c>
      <c r="BO3" s="429">
        <f>+'Cuadro Resumen'!D216</f>
        <v>3297.1950000000002</v>
      </c>
      <c r="BP3" s="429">
        <f>+'Cuadro Resumen'!E216</f>
        <v>4616.0730000000003</v>
      </c>
      <c r="BQ3" s="429">
        <f>+'Cuadro Resumen'!F216</f>
        <v>4286.3535000000002</v>
      </c>
      <c r="BR3" s="429">
        <f>+'Cuadro Resumen'!C217</f>
        <v>3187.2885000000001</v>
      </c>
      <c r="BS3" s="429">
        <f>+'Cuadro Resumen'!D217</f>
        <v>2967.4755</v>
      </c>
      <c r="BT3" s="429">
        <f>+'Cuadro Resumen'!E217</f>
        <v>4066.5405000000001</v>
      </c>
      <c r="BU3" s="429">
        <f>+'Cuadro Resumen'!F217</f>
        <v>3736.8210000000004</v>
      </c>
    </row>
    <row r="4" spans="1:256" thickBot="1" x14ac:dyDescent="0.35"/>
    <row r="5" spans="1:256" ht="26.45" thickBot="1" x14ac:dyDescent="0.35">
      <c r="C5" s="87" t="s">
        <v>408</v>
      </c>
      <c r="D5" s="194">
        <f>SUMIF(C:C,$C$10,D:D)</f>
        <v>0</v>
      </c>
    </row>
    <row r="6" spans="1:256" ht="14.45" x14ac:dyDescent="0.3">
      <c r="C6" s="107"/>
      <c r="D6" s="107"/>
      <c r="E6" s="107"/>
      <c r="F6" s="107"/>
      <c r="G6" s="78"/>
      <c r="H6" s="107"/>
      <c r="I6" s="107"/>
    </row>
    <row r="7" spans="1:256" ht="14.45" x14ac:dyDescent="0.3">
      <c r="C7" s="107"/>
      <c r="D7" s="107"/>
      <c r="E7" s="107"/>
      <c r="F7" s="107"/>
      <c r="G7" s="78"/>
      <c r="H7" s="107"/>
      <c r="I7" s="107"/>
    </row>
    <row r="8" spans="1:256" ht="14.45" x14ac:dyDescent="0.3">
      <c r="C8" s="107"/>
      <c r="D8" s="107"/>
      <c r="E8" s="107"/>
      <c r="F8" s="107"/>
      <c r="G8" s="78"/>
      <c r="H8" s="107"/>
      <c r="I8" s="107"/>
    </row>
    <row r="9" spans="1:256" thickBot="1" x14ac:dyDescent="0.35">
      <c r="C9" s="107"/>
      <c r="D9" s="107"/>
      <c r="E9" s="107"/>
      <c r="F9" s="107"/>
      <c r="G9" s="78"/>
      <c r="H9" s="107"/>
      <c r="I9" s="107"/>
      <c r="K9" s="172"/>
    </row>
    <row r="10" spans="1:256" thickBot="1" x14ac:dyDescent="0.35">
      <c r="C10" s="153" t="s">
        <v>47</v>
      </c>
      <c r="D10" s="350">
        <f>SUM(F17:F50)</f>
        <v>0</v>
      </c>
      <c r="G10" s="79"/>
      <c r="H10" s="70"/>
      <c r="I10" s="70"/>
    </row>
    <row r="11" spans="1:256" ht="14.45" x14ac:dyDescent="0.3">
      <c r="G11" s="79"/>
      <c r="H11" s="70"/>
      <c r="I11" s="70"/>
    </row>
    <row r="12" spans="1:256" ht="14.45" x14ac:dyDescent="0.3">
      <c r="F12" s="70"/>
      <c r="G12" s="79"/>
      <c r="H12" s="70"/>
      <c r="I12" s="70"/>
    </row>
    <row r="13" spans="1:256" ht="15.6" x14ac:dyDescent="0.3">
      <c r="C13" s="285" t="s">
        <v>382</v>
      </c>
      <c r="D13" s="347"/>
      <c r="F13" s="70"/>
      <c r="G13" s="79"/>
      <c r="H13" s="70"/>
      <c r="I13" s="70"/>
    </row>
    <row r="14" spans="1:256" ht="18" x14ac:dyDescent="0.3">
      <c r="C14" s="205" t="e">
        <f>#VALUE!</f>
        <v>#VALUE!</v>
      </c>
      <c r="D14" s="31"/>
      <c r="F14" s="70"/>
      <c r="G14" s="79"/>
      <c r="H14" s="70"/>
      <c r="I14" s="70"/>
    </row>
    <row r="15" spans="1:256" ht="42.6" thickBot="1" x14ac:dyDescent="0.35">
      <c r="F15" s="93"/>
      <c r="G15" s="76"/>
      <c r="H15" s="76"/>
      <c r="I15" s="76"/>
      <c r="L15" s="220"/>
      <c r="M15" s="221"/>
      <c r="N15" s="220"/>
      <c r="O15" s="220"/>
      <c r="P15" s="223" t="s">
        <v>458</v>
      </c>
      <c r="Q15" s="223" t="s">
        <v>459</v>
      </c>
    </row>
    <row r="16" spans="1:256" ht="30.75" thickBot="1" x14ac:dyDescent="0.3">
      <c r="C16" s="127" t="s">
        <v>43</v>
      </c>
      <c r="D16" s="127" t="s">
        <v>49</v>
      </c>
      <c r="E16" s="134" t="s">
        <v>51</v>
      </c>
      <c r="F16" s="133" t="s">
        <v>27</v>
      </c>
      <c r="G16" s="131" t="s">
        <v>121</v>
      </c>
      <c r="H16" s="134" t="s">
        <v>45</v>
      </c>
      <c r="I16" s="131" t="s">
        <v>122</v>
      </c>
      <c r="J16" s="131" t="s">
        <v>400</v>
      </c>
      <c r="K16" s="131" t="s">
        <v>401</v>
      </c>
      <c r="L16" s="217" t="s">
        <v>21</v>
      </c>
      <c r="M16" s="217" t="s">
        <v>49</v>
      </c>
      <c r="N16" s="218" t="s">
        <v>456</v>
      </c>
      <c r="O16" s="219" t="s">
        <v>457</v>
      </c>
      <c r="P16" s="222">
        <v>0.7</v>
      </c>
      <c r="Q16" s="222">
        <v>0.3</v>
      </c>
    </row>
    <row r="17" spans="3:17" x14ac:dyDescent="0.25">
      <c r="C17" s="137"/>
      <c r="D17" s="154"/>
      <c r="E17" s="121"/>
      <c r="F17" s="97">
        <f t="shared" ref="F17:F50" si="0">D17*E17</f>
        <v>0</v>
      </c>
      <c r="G17" s="157"/>
      <c r="H17" s="138"/>
      <c r="I17" s="128" t="e">
        <f>VLOOKUP(H17,Presupuesto!$B$11:$C$565,2,0)</f>
        <v>#N/A</v>
      </c>
      <c r="J17" s="212" t="s">
        <v>1347</v>
      </c>
      <c r="K17" s="98" t="s">
        <v>402</v>
      </c>
      <c r="L17" s="137"/>
      <c r="M17" s="154"/>
      <c r="N17" s="121"/>
      <c r="O17" s="97">
        <f t="shared" ref="O17:O50" si="1">M17*N17</f>
        <v>0</v>
      </c>
      <c r="P17" s="97">
        <f t="shared" ref="P17:Q36" si="2">$O17*P$16</f>
        <v>0</v>
      </c>
      <c r="Q17" s="97">
        <f t="shared" si="2"/>
        <v>0</v>
      </c>
    </row>
    <row r="18" spans="3:17" ht="14.45" x14ac:dyDescent="0.3">
      <c r="C18" s="137"/>
      <c r="D18" s="154"/>
      <c r="E18" s="121"/>
      <c r="F18" s="97">
        <f t="shared" si="0"/>
        <v>0</v>
      </c>
      <c r="G18" s="157"/>
      <c r="H18" s="138"/>
      <c r="I18" s="128" t="e">
        <f>VLOOKUP(H18,Presupuesto!$B$11:$C$565,2,0)</f>
        <v>#N/A</v>
      </c>
      <c r="J18" s="98" t="str">
        <f>$J$17</f>
        <v>Investigación Científica</v>
      </c>
      <c r="K18" s="98" t="s">
        <v>402</v>
      </c>
      <c r="L18" s="137"/>
      <c r="M18" s="154"/>
      <c r="N18" s="121"/>
      <c r="O18" s="97">
        <f t="shared" si="1"/>
        <v>0</v>
      </c>
      <c r="P18" s="97">
        <f t="shared" si="2"/>
        <v>0</v>
      </c>
      <c r="Q18" s="97">
        <f t="shared" si="2"/>
        <v>0</v>
      </c>
    </row>
    <row r="19" spans="3:17" ht="14.45" x14ac:dyDescent="0.3">
      <c r="C19" s="137"/>
      <c r="D19" s="154"/>
      <c r="E19" s="121"/>
      <c r="F19" s="97">
        <f t="shared" si="0"/>
        <v>0</v>
      </c>
      <c r="G19" s="157"/>
      <c r="H19" s="138"/>
      <c r="I19" s="128" t="e">
        <f>VLOOKUP(H19,Presupuesto!$B$11:$C$565,2,0)</f>
        <v>#N/A</v>
      </c>
      <c r="J19" s="98" t="str">
        <f t="shared" ref="J19:J49" si="3">$J$17</f>
        <v>Investigación Científica</v>
      </c>
      <c r="K19" s="98" t="s">
        <v>402</v>
      </c>
      <c r="L19" s="137"/>
      <c r="M19" s="154"/>
      <c r="N19" s="121"/>
      <c r="O19" s="97">
        <f t="shared" si="1"/>
        <v>0</v>
      </c>
      <c r="P19" s="97">
        <f t="shared" si="2"/>
        <v>0</v>
      </c>
      <c r="Q19" s="97">
        <f t="shared" si="2"/>
        <v>0</v>
      </c>
    </row>
    <row r="20" spans="3:17" ht="14.45" x14ac:dyDescent="0.3">
      <c r="C20" s="137"/>
      <c r="D20" s="154"/>
      <c r="E20" s="121"/>
      <c r="F20" s="97">
        <f t="shared" si="0"/>
        <v>0</v>
      </c>
      <c r="G20" s="157"/>
      <c r="H20" s="138"/>
      <c r="I20" s="128" t="e">
        <f>VLOOKUP(H20,Presupuesto!$B$11:$C$565,2,0)</f>
        <v>#N/A</v>
      </c>
      <c r="J20" s="98" t="str">
        <f t="shared" si="3"/>
        <v>Investigación Científica</v>
      </c>
      <c r="K20" s="98" t="s">
        <v>402</v>
      </c>
      <c r="L20" s="137"/>
      <c r="M20" s="154"/>
      <c r="N20" s="121"/>
      <c r="O20" s="97">
        <f t="shared" si="1"/>
        <v>0</v>
      </c>
      <c r="P20" s="97">
        <f t="shared" si="2"/>
        <v>0</v>
      </c>
      <c r="Q20" s="97">
        <f t="shared" si="2"/>
        <v>0</v>
      </c>
    </row>
    <row r="21" spans="3:17" ht="14.45" x14ac:dyDescent="0.3">
      <c r="C21" s="137"/>
      <c r="D21" s="154"/>
      <c r="E21" s="121"/>
      <c r="F21" s="97">
        <f t="shared" si="0"/>
        <v>0</v>
      </c>
      <c r="G21" s="157"/>
      <c r="H21" s="138"/>
      <c r="I21" s="128" t="e">
        <f>VLOOKUP(H21,Presupuesto!$B$11:$C$565,2,0)</f>
        <v>#N/A</v>
      </c>
      <c r="J21" s="98" t="str">
        <f t="shared" si="3"/>
        <v>Investigación Científica</v>
      </c>
      <c r="K21" s="98" t="s">
        <v>391</v>
      </c>
      <c r="L21" s="137"/>
      <c r="M21" s="154"/>
      <c r="N21" s="121"/>
      <c r="O21" s="97">
        <f t="shared" si="1"/>
        <v>0</v>
      </c>
      <c r="P21" s="97">
        <f t="shared" si="2"/>
        <v>0</v>
      </c>
      <c r="Q21" s="97">
        <f t="shared" si="2"/>
        <v>0</v>
      </c>
    </row>
    <row r="22" spans="3:17" x14ac:dyDescent="0.25">
      <c r="C22" s="137"/>
      <c r="D22" s="154"/>
      <c r="E22" s="121"/>
      <c r="F22" s="97">
        <f t="shared" si="0"/>
        <v>0</v>
      </c>
      <c r="G22" s="157"/>
      <c r="H22" s="138"/>
      <c r="I22" s="128" t="e">
        <f>VLOOKUP(H22,Presupuesto!$B$11:$C$565,2,0)</f>
        <v>#N/A</v>
      </c>
      <c r="J22" s="98" t="str">
        <f t="shared" si="3"/>
        <v>Investigación Científica</v>
      </c>
      <c r="K22" s="98" t="s">
        <v>402</v>
      </c>
      <c r="L22" s="137"/>
      <c r="M22" s="154"/>
      <c r="N22" s="121"/>
      <c r="O22" s="97">
        <f t="shared" si="1"/>
        <v>0</v>
      </c>
      <c r="P22" s="97">
        <f t="shared" si="2"/>
        <v>0</v>
      </c>
      <c r="Q22" s="97">
        <f t="shared" si="2"/>
        <v>0</v>
      </c>
    </row>
    <row r="23" spans="3:17" x14ac:dyDescent="0.25">
      <c r="C23" s="137"/>
      <c r="D23" s="154"/>
      <c r="E23" s="121"/>
      <c r="F23" s="97">
        <f t="shared" si="0"/>
        <v>0</v>
      </c>
      <c r="G23" s="157"/>
      <c r="H23" s="138"/>
      <c r="I23" s="128" t="e">
        <f>VLOOKUP(H23,Presupuesto!$B$11:$C$565,2,0)</f>
        <v>#N/A</v>
      </c>
      <c r="J23" s="98" t="str">
        <f t="shared" si="3"/>
        <v>Investigación Científica</v>
      </c>
      <c r="K23" s="98" t="s">
        <v>402</v>
      </c>
      <c r="L23" s="137"/>
      <c r="M23" s="154"/>
      <c r="N23" s="121"/>
      <c r="O23" s="97">
        <f t="shared" si="1"/>
        <v>0</v>
      </c>
      <c r="P23" s="97">
        <f t="shared" si="2"/>
        <v>0</v>
      </c>
      <c r="Q23" s="97">
        <f t="shared" si="2"/>
        <v>0</v>
      </c>
    </row>
    <row r="24" spans="3:17" x14ac:dyDescent="0.25">
      <c r="C24" s="137"/>
      <c r="D24" s="154"/>
      <c r="E24" s="121"/>
      <c r="F24" s="97">
        <f t="shared" si="0"/>
        <v>0</v>
      </c>
      <c r="G24" s="157"/>
      <c r="H24" s="138"/>
      <c r="I24" s="128" t="e">
        <f>VLOOKUP(H24,Presupuesto!$B$11:$C$565,2,0)</f>
        <v>#N/A</v>
      </c>
      <c r="J24" s="98" t="str">
        <f t="shared" si="3"/>
        <v>Investigación Científica</v>
      </c>
      <c r="K24" s="98" t="s">
        <v>402</v>
      </c>
      <c r="L24" s="137"/>
      <c r="M24" s="154"/>
      <c r="N24" s="121"/>
      <c r="O24" s="97">
        <f t="shared" si="1"/>
        <v>0</v>
      </c>
      <c r="P24" s="97">
        <f t="shared" si="2"/>
        <v>0</v>
      </c>
      <c r="Q24" s="97">
        <f t="shared" si="2"/>
        <v>0</v>
      </c>
    </row>
    <row r="25" spans="3:17" x14ac:dyDescent="0.25">
      <c r="C25" s="137"/>
      <c r="D25" s="154"/>
      <c r="E25" s="121"/>
      <c r="F25" s="97">
        <f t="shared" si="0"/>
        <v>0</v>
      </c>
      <c r="G25" s="157"/>
      <c r="H25" s="138"/>
      <c r="I25" s="128" t="e">
        <f>VLOOKUP(H25,Presupuesto!$B$11:$C$565,2,0)</f>
        <v>#N/A</v>
      </c>
      <c r="J25" s="98" t="str">
        <f t="shared" si="3"/>
        <v>Investigación Científica</v>
      </c>
      <c r="K25" s="98" t="s">
        <v>402</v>
      </c>
      <c r="L25" s="137"/>
      <c r="M25" s="154"/>
      <c r="N25" s="121"/>
      <c r="O25" s="97">
        <f t="shared" si="1"/>
        <v>0</v>
      </c>
      <c r="P25" s="97">
        <f t="shared" si="2"/>
        <v>0</v>
      </c>
      <c r="Q25" s="97">
        <f t="shared" si="2"/>
        <v>0</v>
      </c>
    </row>
    <row r="26" spans="3:17" x14ac:dyDescent="0.25">
      <c r="C26" s="137"/>
      <c r="D26" s="154"/>
      <c r="E26" s="121"/>
      <c r="F26" s="97">
        <f t="shared" si="0"/>
        <v>0</v>
      </c>
      <c r="G26" s="157"/>
      <c r="H26" s="138"/>
      <c r="I26" s="128" t="e">
        <f>VLOOKUP(H26,Presupuesto!$B$11:$C$565,2,0)</f>
        <v>#N/A</v>
      </c>
      <c r="J26" s="98" t="str">
        <f t="shared" si="3"/>
        <v>Investigación Científica</v>
      </c>
      <c r="K26" s="98" t="s">
        <v>402</v>
      </c>
      <c r="L26" s="137"/>
      <c r="M26" s="154"/>
      <c r="N26" s="121"/>
      <c r="O26" s="97">
        <f t="shared" si="1"/>
        <v>0</v>
      </c>
      <c r="P26" s="97">
        <f t="shared" si="2"/>
        <v>0</v>
      </c>
      <c r="Q26" s="97">
        <f t="shared" si="2"/>
        <v>0</v>
      </c>
    </row>
    <row r="27" spans="3:17" x14ac:dyDescent="0.25">
      <c r="C27" s="137"/>
      <c r="D27" s="154"/>
      <c r="E27" s="121"/>
      <c r="F27" s="97">
        <f t="shared" si="0"/>
        <v>0</v>
      </c>
      <c r="G27" s="157"/>
      <c r="H27" s="138"/>
      <c r="I27" s="128" t="e">
        <f>VLOOKUP(H27,Presupuesto!$B$11:$C$565,2,0)</f>
        <v>#N/A</v>
      </c>
      <c r="J27" s="98" t="str">
        <f t="shared" si="3"/>
        <v>Investigación Científica</v>
      </c>
      <c r="K27" s="98" t="s">
        <v>402</v>
      </c>
      <c r="L27" s="137"/>
      <c r="M27" s="154"/>
      <c r="N27" s="121"/>
      <c r="O27" s="97">
        <f t="shared" si="1"/>
        <v>0</v>
      </c>
      <c r="P27" s="97">
        <f t="shared" si="2"/>
        <v>0</v>
      </c>
      <c r="Q27" s="97">
        <f t="shared" si="2"/>
        <v>0</v>
      </c>
    </row>
    <row r="28" spans="3:17" x14ac:dyDescent="0.25">
      <c r="C28" s="137"/>
      <c r="D28" s="154"/>
      <c r="E28" s="121"/>
      <c r="F28" s="97">
        <f t="shared" si="0"/>
        <v>0</v>
      </c>
      <c r="G28" s="157"/>
      <c r="H28" s="138"/>
      <c r="I28" s="128" t="e">
        <f>VLOOKUP(H28,Presupuesto!$B$11:$C$565,2,0)</f>
        <v>#N/A</v>
      </c>
      <c r="J28" s="98" t="str">
        <f t="shared" si="3"/>
        <v>Investigación Científica</v>
      </c>
      <c r="K28" s="98" t="s">
        <v>402</v>
      </c>
      <c r="L28" s="137"/>
      <c r="M28" s="154"/>
      <c r="N28" s="121"/>
      <c r="O28" s="97">
        <f t="shared" si="1"/>
        <v>0</v>
      </c>
      <c r="P28" s="97">
        <f t="shared" si="2"/>
        <v>0</v>
      </c>
      <c r="Q28" s="97">
        <f t="shared" si="2"/>
        <v>0</v>
      </c>
    </row>
    <row r="29" spans="3:17" x14ac:dyDescent="0.25">
      <c r="C29" s="137"/>
      <c r="D29" s="154"/>
      <c r="E29" s="121"/>
      <c r="F29" s="97">
        <f t="shared" si="0"/>
        <v>0</v>
      </c>
      <c r="G29" s="157"/>
      <c r="H29" s="138"/>
      <c r="I29" s="128" t="e">
        <f>VLOOKUP(H29,Presupuesto!$B$11:$C$565,2,0)</f>
        <v>#N/A</v>
      </c>
      <c r="J29" s="98" t="str">
        <f t="shared" si="3"/>
        <v>Investigación Científica</v>
      </c>
      <c r="K29" s="98" t="s">
        <v>402</v>
      </c>
      <c r="L29" s="137"/>
      <c r="M29" s="154"/>
      <c r="N29" s="121"/>
      <c r="O29" s="97">
        <f t="shared" si="1"/>
        <v>0</v>
      </c>
      <c r="P29" s="97">
        <f t="shared" si="2"/>
        <v>0</v>
      </c>
      <c r="Q29" s="97">
        <f t="shared" si="2"/>
        <v>0</v>
      </c>
    </row>
    <row r="30" spans="3:17" x14ac:dyDescent="0.25">
      <c r="C30" s="137"/>
      <c r="D30" s="154"/>
      <c r="E30" s="121"/>
      <c r="F30" s="97">
        <f t="shared" si="0"/>
        <v>0</v>
      </c>
      <c r="G30" s="157"/>
      <c r="H30" s="138"/>
      <c r="I30" s="128" t="e">
        <f>VLOOKUP(H30,Presupuesto!$B$11:$C$565,2,0)</f>
        <v>#N/A</v>
      </c>
      <c r="J30" s="98" t="str">
        <f t="shared" si="3"/>
        <v>Investigación Científica</v>
      </c>
      <c r="K30" s="98" t="s">
        <v>402</v>
      </c>
      <c r="L30" s="137"/>
      <c r="M30" s="154"/>
      <c r="N30" s="121"/>
      <c r="O30" s="97">
        <f t="shared" si="1"/>
        <v>0</v>
      </c>
      <c r="P30" s="97">
        <f t="shared" si="2"/>
        <v>0</v>
      </c>
      <c r="Q30" s="97">
        <f t="shared" si="2"/>
        <v>0</v>
      </c>
    </row>
    <row r="31" spans="3:17" x14ac:dyDescent="0.25">
      <c r="C31" s="137"/>
      <c r="D31" s="154"/>
      <c r="E31" s="121"/>
      <c r="F31" s="97">
        <f t="shared" si="0"/>
        <v>0</v>
      </c>
      <c r="G31" s="157"/>
      <c r="H31" s="138"/>
      <c r="I31" s="128" t="e">
        <f>VLOOKUP(H31,Presupuesto!$B$11:$C$565,2,0)</f>
        <v>#N/A</v>
      </c>
      <c r="J31" s="98" t="str">
        <f t="shared" si="3"/>
        <v>Investigación Científica</v>
      </c>
      <c r="K31" s="98" t="s">
        <v>402</v>
      </c>
      <c r="L31" s="137"/>
      <c r="M31" s="154"/>
      <c r="N31" s="121"/>
      <c r="O31" s="97">
        <f t="shared" si="1"/>
        <v>0</v>
      </c>
      <c r="P31" s="97">
        <f t="shared" si="2"/>
        <v>0</v>
      </c>
      <c r="Q31" s="97">
        <f t="shared" si="2"/>
        <v>0</v>
      </c>
    </row>
    <row r="32" spans="3:17" x14ac:dyDescent="0.25">
      <c r="C32" s="137"/>
      <c r="D32" s="154"/>
      <c r="E32" s="121"/>
      <c r="F32" s="97">
        <f t="shared" si="0"/>
        <v>0</v>
      </c>
      <c r="G32" s="157"/>
      <c r="H32" s="138"/>
      <c r="I32" s="128" t="e">
        <f>VLOOKUP(H32,Presupuesto!$B$11:$C$565,2,0)</f>
        <v>#N/A</v>
      </c>
      <c r="J32" s="98" t="str">
        <f t="shared" si="3"/>
        <v>Investigación Científica</v>
      </c>
      <c r="K32" s="98" t="s">
        <v>402</v>
      </c>
      <c r="L32" s="137"/>
      <c r="M32" s="154"/>
      <c r="N32" s="121"/>
      <c r="O32" s="97">
        <f t="shared" si="1"/>
        <v>0</v>
      </c>
      <c r="P32" s="97">
        <f t="shared" si="2"/>
        <v>0</v>
      </c>
      <c r="Q32" s="97">
        <f t="shared" si="2"/>
        <v>0</v>
      </c>
    </row>
    <row r="33" spans="3:17" x14ac:dyDescent="0.25">
      <c r="C33" s="137"/>
      <c r="D33" s="154"/>
      <c r="E33" s="121"/>
      <c r="F33" s="97">
        <f t="shared" si="0"/>
        <v>0</v>
      </c>
      <c r="G33" s="157"/>
      <c r="H33" s="138"/>
      <c r="I33" s="128" t="e">
        <f>VLOOKUP(H33,Presupuesto!$B$11:$C$565,2,0)</f>
        <v>#N/A</v>
      </c>
      <c r="J33" s="98" t="str">
        <f t="shared" si="3"/>
        <v>Investigación Científica</v>
      </c>
      <c r="K33" s="98" t="s">
        <v>402</v>
      </c>
      <c r="L33" s="137"/>
      <c r="M33" s="154"/>
      <c r="N33" s="121"/>
      <c r="O33" s="97">
        <f t="shared" si="1"/>
        <v>0</v>
      </c>
      <c r="P33" s="97">
        <f t="shared" si="2"/>
        <v>0</v>
      </c>
      <c r="Q33" s="97">
        <f t="shared" si="2"/>
        <v>0</v>
      </c>
    </row>
    <row r="34" spans="3:17" x14ac:dyDescent="0.25">
      <c r="C34" s="137"/>
      <c r="D34" s="154"/>
      <c r="E34" s="121"/>
      <c r="F34" s="97">
        <f t="shared" si="0"/>
        <v>0</v>
      </c>
      <c r="G34" s="157"/>
      <c r="H34" s="138"/>
      <c r="I34" s="128" t="e">
        <f>VLOOKUP(H34,Presupuesto!$B$11:$C$565,2,0)</f>
        <v>#N/A</v>
      </c>
      <c r="J34" s="98" t="str">
        <f t="shared" si="3"/>
        <v>Investigación Científica</v>
      </c>
      <c r="K34" s="98" t="s">
        <v>402</v>
      </c>
      <c r="L34" s="137"/>
      <c r="M34" s="154"/>
      <c r="N34" s="121"/>
      <c r="O34" s="97">
        <f t="shared" si="1"/>
        <v>0</v>
      </c>
      <c r="P34" s="97">
        <f t="shared" si="2"/>
        <v>0</v>
      </c>
      <c r="Q34" s="97">
        <f t="shared" si="2"/>
        <v>0</v>
      </c>
    </row>
    <row r="35" spans="3:17" x14ac:dyDescent="0.25">
      <c r="C35" s="137"/>
      <c r="D35" s="154"/>
      <c r="E35" s="121"/>
      <c r="F35" s="97">
        <f t="shared" si="0"/>
        <v>0</v>
      </c>
      <c r="G35" s="157"/>
      <c r="H35" s="138"/>
      <c r="I35" s="128" t="e">
        <f>VLOOKUP(H35,Presupuesto!$B$11:$C$565,2,0)</f>
        <v>#N/A</v>
      </c>
      <c r="J35" s="98" t="str">
        <f t="shared" si="3"/>
        <v>Investigación Científica</v>
      </c>
      <c r="K35" s="98" t="s">
        <v>402</v>
      </c>
      <c r="L35" s="137"/>
      <c r="M35" s="154"/>
      <c r="N35" s="121"/>
      <c r="O35" s="97">
        <f t="shared" si="1"/>
        <v>0</v>
      </c>
      <c r="P35" s="97">
        <f t="shared" si="2"/>
        <v>0</v>
      </c>
      <c r="Q35" s="97">
        <f t="shared" si="2"/>
        <v>0</v>
      </c>
    </row>
    <row r="36" spans="3:17" x14ac:dyDescent="0.25">
      <c r="C36" s="137"/>
      <c r="D36" s="154"/>
      <c r="E36" s="121"/>
      <c r="F36" s="97">
        <f t="shared" si="0"/>
        <v>0</v>
      </c>
      <c r="G36" s="157"/>
      <c r="H36" s="138"/>
      <c r="I36" s="128" t="e">
        <f>VLOOKUP(H36,Presupuesto!$B$11:$C$565,2,0)</f>
        <v>#N/A</v>
      </c>
      <c r="J36" s="98" t="str">
        <f t="shared" si="3"/>
        <v>Investigación Científica</v>
      </c>
      <c r="K36" s="98" t="s">
        <v>402</v>
      </c>
      <c r="L36" s="137"/>
      <c r="M36" s="154"/>
      <c r="N36" s="121"/>
      <c r="O36" s="97">
        <f t="shared" si="1"/>
        <v>0</v>
      </c>
      <c r="P36" s="97">
        <f t="shared" si="2"/>
        <v>0</v>
      </c>
      <c r="Q36" s="97">
        <f t="shared" si="2"/>
        <v>0</v>
      </c>
    </row>
    <row r="37" spans="3:17" x14ac:dyDescent="0.25">
      <c r="C37" s="137"/>
      <c r="D37" s="154"/>
      <c r="E37" s="121"/>
      <c r="F37" s="97">
        <f t="shared" si="0"/>
        <v>0</v>
      </c>
      <c r="G37" s="157"/>
      <c r="H37" s="138"/>
      <c r="I37" s="128" t="e">
        <f>VLOOKUP(H37,Presupuesto!$B$11:$C$565,2,0)</f>
        <v>#N/A</v>
      </c>
      <c r="J37" s="98" t="str">
        <f t="shared" si="3"/>
        <v>Investigación Científica</v>
      </c>
      <c r="K37" s="98" t="s">
        <v>402</v>
      </c>
      <c r="L37" s="137"/>
      <c r="M37" s="154"/>
      <c r="N37" s="121"/>
      <c r="O37" s="97">
        <f t="shared" si="1"/>
        <v>0</v>
      </c>
      <c r="P37" s="97">
        <f t="shared" ref="P37:Q50" si="4">$O37*P$16</f>
        <v>0</v>
      </c>
      <c r="Q37" s="97">
        <f t="shared" si="4"/>
        <v>0</v>
      </c>
    </row>
    <row r="38" spans="3:17" x14ac:dyDescent="0.25">
      <c r="C38" s="139"/>
      <c r="D38" s="147"/>
      <c r="E38" s="116"/>
      <c r="F38" s="97">
        <f t="shared" si="0"/>
        <v>0</v>
      </c>
      <c r="G38" s="157"/>
      <c r="H38" s="140"/>
      <c r="I38" s="128" t="e">
        <f>VLOOKUP(H38,Presupuesto!$B$11:$C$565,2,0)</f>
        <v>#N/A</v>
      </c>
      <c r="J38" s="98" t="str">
        <f t="shared" si="3"/>
        <v>Investigación Científica</v>
      </c>
      <c r="K38" s="98" t="s">
        <v>402</v>
      </c>
      <c r="L38" s="139"/>
      <c r="M38" s="147"/>
      <c r="N38" s="116"/>
      <c r="O38" s="97">
        <f t="shared" si="1"/>
        <v>0</v>
      </c>
      <c r="P38" s="97">
        <f t="shared" si="4"/>
        <v>0</v>
      </c>
      <c r="Q38" s="97">
        <f t="shared" si="4"/>
        <v>0</v>
      </c>
    </row>
    <row r="39" spans="3:17" x14ac:dyDescent="0.25">
      <c r="C39" s="139"/>
      <c r="D39" s="147"/>
      <c r="E39" s="116"/>
      <c r="F39" s="97">
        <f t="shared" si="0"/>
        <v>0</v>
      </c>
      <c r="G39" s="157"/>
      <c r="H39" s="140"/>
      <c r="I39" s="128" t="e">
        <f>VLOOKUP(H39,Presupuesto!$B$11:$C$565,2,0)</f>
        <v>#N/A</v>
      </c>
      <c r="J39" s="98" t="str">
        <f t="shared" si="3"/>
        <v>Investigación Científica</v>
      </c>
      <c r="K39" s="98" t="s">
        <v>402</v>
      </c>
      <c r="L39" s="139"/>
      <c r="M39" s="147"/>
      <c r="N39" s="116"/>
      <c r="O39" s="97">
        <f t="shared" si="1"/>
        <v>0</v>
      </c>
      <c r="P39" s="97">
        <f t="shared" si="4"/>
        <v>0</v>
      </c>
      <c r="Q39" s="97">
        <f t="shared" si="4"/>
        <v>0</v>
      </c>
    </row>
    <row r="40" spans="3:17" x14ac:dyDescent="0.25">
      <c r="C40" s="139"/>
      <c r="D40" s="147"/>
      <c r="E40" s="116"/>
      <c r="F40" s="97">
        <f t="shared" si="0"/>
        <v>0</v>
      </c>
      <c r="G40" s="157"/>
      <c r="H40" s="140"/>
      <c r="I40" s="128" t="e">
        <f>VLOOKUP(H40,Presupuesto!$B$11:$C$565,2,0)</f>
        <v>#N/A</v>
      </c>
      <c r="J40" s="98" t="str">
        <f t="shared" si="3"/>
        <v>Investigación Científica</v>
      </c>
      <c r="K40" s="98" t="s">
        <v>402</v>
      </c>
      <c r="L40" s="139"/>
      <c r="M40" s="147"/>
      <c r="N40" s="116"/>
      <c r="O40" s="97">
        <f t="shared" si="1"/>
        <v>0</v>
      </c>
      <c r="P40" s="97">
        <f t="shared" si="4"/>
        <v>0</v>
      </c>
      <c r="Q40" s="97">
        <f t="shared" si="4"/>
        <v>0</v>
      </c>
    </row>
    <row r="41" spans="3:17" x14ac:dyDescent="0.25">
      <c r="C41" s="139"/>
      <c r="D41" s="147"/>
      <c r="E41" s="116"/>
      <c r="F41" s="97">
        <f t="shared" si="0"/>
        <v>0</v>
      </c>
      <c r="G41" s="157"/>
      <c r="H41" s="140"/>
      <c r="I41" s="128" t="e">
        <f>VLOOKUP(H41,Presupuesto!$B$11:$C$565,2,0)</f>
        <v>#N/A</v>
      </c>
      <c r="J41" s="98" t="str">
        <f t="shared" si="3"/>
        <v>Investigación Científica</v>
      </c>
      <c r="K41" s="98" t="s">
        <v>402</v>
      </c>
      <c r="L41" s="139"/>
      <c r="M41" s="147"/>
      <c r="N41" s="116"/>
      <c r="O41" s="97">
        <f t="shared" si="1"/>
        <v>0</v>
      </c>
      <c r="P41" s="97">
        <f t="shared" si="4"/>
        <v>0</v>
      </c>
      <c r="Q41" s="97">
        <f t="shared" si="4"/>
        <v>0</v>
      </c>
    </row>
    <row r="42" spans="3:17" x14ac:dyDescent="0.25">
      <c r="C42" s="139"/>
      <c r="D42" s="147"/>
      <c r="E42" s="116"/>
      <c r="F42" s="97">
        <f t="shared" si="0"/>
        <v>0</v>
      </c>
      <c r="G42" s="157"/>
      <c r="H42" s="140"/>
      <c r="I42" s="128" t="e">
        <f>VLOOKUP(H42,Presupuesto!$B$11:$C$565,2,0)</f>
        <v>#N/A</v>
      </c>
      <c r="J42" s="98" t="str">
        <f t="shared" si="3"/>
        <v>Investigación Científica</v>
      </c>
      <c r="K42" s="98" t="s">
        <v>402</v>
      </c>
      <c r="L42" s="139"/>
      <c r="M42" s="147"/>
      <c r="N42" s="116"/>
      <c r="O42" s="97">
        <f t="shared" si="1"/>
        <v>0</v>
      </c>
      <c r="P42" s="97">
        <f t="shared" si="4"/>
        <v>0</v>
      </c>
      <c r="Q42" s="97">
        <f t="shared" si="4"/>
        <v>0</v>
      </c>
    </row>
    <row r="43" spans="3:17" x14ac:dyDescent="0.25">
      <c r="C43" s="139"/>
      <c r="D43" s="147"/>
      <c r="E43" s="116"/>
      <c r="F43" s="97">
        <f t="shared" si="0"/>
        <v>0</v>
      </c>
      <c r="G43" s="157"/>
      <c r="H43" s="140"/>
      <c r="I43" s="128" t="e">
        <f>VLOOKUP(H43,Presupuesto!$B$11:$C$565,2,0)</f>
        <v>#N/A</v>
      </c>
      <c r="J43" s="98" t="str">
        <f t="shared" si="3"/>
        <v>Investigación Científica</v>
      </c>
      <c r="K43" s="98" t="s">
        <v>402</v>
      </c>
      <c r="L43" s="139"/>
      <c r="M43" s="147"/>
      <c r="N43" s="116"/>
      <c r="O43" s="97">
        <f t="shared" si="1"/>
        <v>0</v>
      </c>
      <c r="P43" s="97">
        <f t="shared" si="4"/>
        <v>0</v>
      </c>
      <c r="Q43" s="97">
        <f t="shared" si="4"/>
        <v>0</v>
      </c>
    </row>
    <row r="44" spans="3:17" x14ac:dyDescent="0.25">
      <c r="C44" s="139"/>
      <c r="D44" s="147"/>
      <c r="E44" s="116"/>
      <c r="F44" s="97">
        <f t="shared" si="0"/>
        <v>0</v>
      </c>
      <c r="G44" s="157"/>
      <c r="H44" s="140"/>
      <c r="I44" s="128" t="e">
        <f>VLOOKUP(H44,Presupuesto!$B$11:$C$565,2,0)</f>
        <v>#N/A</v>
      </c>
      <c r="J44" s="98" t="str">
        <f t="shared" si="3"/>
        <v>Investigación Científica</v>
      </c>
      <c r="K44" s="98" t="s">
        <v>402</v>
      </c>
      <c r="L44" s="139"/>
      <c r="M44" s="147"/>
      <c r="N44" s="116"/>
      <c r="O44" s="97">
        <f t="shared" si="1"/>
        <v>0</v>
      </c>
      <c r="P44" s="97">
        <f t="shared" si="4"/>
        <v>0</v>
      </c>
      <c r="Q44" s="97">
        <f t="shared" si="4"/>
        <v>0</v>
      </c>
    </row>
    <row r="45" spans="3:17" x14ac:dyDescent="0.25">
      <c r="C45" s="139"/>
      <c r="D45" s="147"/>
      <c r="E45" s="116"/>
      <c r="F45" s="97">
        <f t="shared" si="0"/>
        <v>0</v>
      </c>
      <c r="G45" s="157"/>
      <c r="H45" s="140"/>
      <c r="I45" s="128" t="e">
        <f>VLOOKUP(H45,Presupuesto!$B$11:$C$565,2,0)</f>
        <v>#N/A</v>
      </c>
      <c r="J45" s="98" t="str">
        <f t="shared" si="3"/>
        <v>Investigación Científica</v>
      </c>
      <c r="K45" s="98" t="s">
        <v>402</v>
      </c>
      <c r="L45" s="139"/>
      <c r="M45" s="147"/>
      <c r="N45" s="116"/>
      <c r="O45" s="97">
        <f t="shared" si="1"/>
        <v>0</v>
      </c>
      <c r="P45" s="97">
        <f t="shared" si="4"/>
        <v>0</v>
      </c>
      <c r="Q45" s="97">
        <f t="shared" si="4"/>
        <v>0</v>
      </c>
    </row>
    <row r="46" spans="3:17" x14ac:dyDescent="0.25">
      <c r="C46" s="141"/>
      <c r="D46" s="147"/>
      <c r="E46" s="116"/>
      <c r="F46" s="97">
        <f t="shared" si="0"/>
        <v>0</v>
      </c>
      <c r="G46" s="157"/>
      <c r="H46" s="142"/>
      <c r="I46" s="128" t="e">
        <f>VLOOKUP(H46,Presupuesto!$B$11:$C$565,2,0)</f>
        <v>#N/A</v>
      </c>
      <c r="J46" s="98" t="str">
        <f t="shared" si="3"/>
        <v>Investigación Científica</v>
      </c>
      <c r="K46" s="98" t="s">
        <v>393</v>
      </c>
      <c r="L46" s="141"/>
      <c r="M46" s="147"/>
      <c r="N46" s="116"/>
      <c r="O46" s="97">
        <f t="shared" si="1"/>
        <v>0</v>
      </c>
      <c r="P46" s="97">
        <f t="shared" si="4"/>
        <v>0</v>
      </c>
      <c r="Q46" s="97">
        <f t="shared" si="4"/>
        <v>0</v>
      </c>
    </row>
    <row r="47" spans="3:17" x14ac:dyDescent="0.25">
      <c r="C47" s="141"/>
      <c r="D47" s="147"/>
      <c r="E47" s="116"/>
      <c r="F47" s="97">
        <f t="shared" si="0"/>
        <v>0</v>
      </c>
      <c r="G47" s="157"/>
      <c r="H47" s="142"/>
      <c r="I47" s="128" t="e">
        <f>VLOOKUP(H47,Presupuesto!$B$11:$C$565,2,0)</f>
        <v>#N/A</v>
      </c>
      <c r="J47" s="98" t="str">
        <f t="shared" si="3"/>
        <v>Investigación Científica</v>
      </c>
      <c r="K47" s="98" t="s">
        <v>402</v>
      </c>
      <c r="L47" s="141"/>
      <c r="M47" s="147"/>
      <c r="N47" s="116"/>
      <c r="O47" s="97">
        <f t="shared" si="1"/>
        <v>0</v>
      </c>
      <c r="P47" s="97">
        <f t="shared" si="4"/>
        <v>0</v>
      </c>
      <c r="Q47" s="97">
        <f t="shared" si="4"/>
        <v>0</v>
      </c>
    </row>
    <row r="48" spans="3:17" x14ac:dyDescent="0.25">
      <c r="C48" s="141"/>
      <c r="D48" s="147"/>
      <c r="E48" s="116"/>
      <c r="F48" s="97">
        <f t="shared" si="0"/>
        <v>0</v>
      </c>
      <c r="G48" s="157"/>
      <c r="H48" s="142"/>
      <c r="I48" s="128" t="e">
        <f>VLOOKUP(H48,Presupuesto!$B$11:$C$565,2,0)</f>
        <v>#N/A</v>
      </c>
      <c r="J48" s="98" t="str">
        <f t="shared" si="3"/>
        <v>Investigación Científica</v>
      </c>
      <c r="K48" s="98" t="s">
        <v>402</v>
      </c>
      <c r="L48" s="141"/>
      <c r="M48" s="147"/>
      <c r="N48" s="116"/>
      <c r="O48" s="97">
        <f t="shared" si="1"/>
        <v>0</v>
      </c>
      <c r="P48" s="97">
        <f t="shared" si="4"/>
        <v>0</v>
      </c>
      <c r="Q48" s="97">
        <f t="shared" si="4"/>
        <v>0</v>
      </c>
    </row>
    <row r="49" spans="3:17" x14ac:dyDescent="0.25">
      <c r="C49" s="141"/>
      <c r="D49" s="147"/>
      <c r="E49" s="116"/>
      <c r="F49" s="97">
        <f t="shared" si="0"/>
        <v>0</v>
      </c>
      <c r="G49" s="157"/>
      <c r="H49" s="142"/>
      <c r="I49" s="128" t="e">
        <f>VLOOKUP(H49,Presupuesto!$B$11:$C$565,2,0)</f>
        <v>#N/A</v>
      </c>
      <c r="J49" s="98" t="str">
        <f t="shared" si="3"/>
        <v>Investigación Científica</v>
      </c>
      <c r="K49" s="98" t="s">
        <v>402</v>
      </c>
      <c r="L49" s="141"/>
      <c r="M49" s="147"/>
      <c r="N49" s="116"/>
      <c r="O49" s="97">
        <f t="shared" si="1"/>
        <v>0</v>
      </c>
      <c r="P49" s="97">
        <f t="shared" si="4"/>
        <v>0</v>
      </c>
      <c r="Q49" s="97">
        <f t="shared" si="4"/>
        <v>0</v>
      </c>
    </row>
    <row r="50" spans="3:17" ht="15.75" thickBot="1" x14ac:dyDescent="0.3">
      <c r="C50" s="143"/>
      <c r="D50" s="155"/>
      <c r="E50" s="103"/>
      <c r="F50" s="105">
        <f t="shared" si="0"/>
        <v>0</v>
      </c>
      <c r="G50" s="158"/>
      <c r="H50" s="144"/>
      <c r="I50" s="130" t="e">
        <f>VLOOKUP(H50,Presupuesto!$B$11:$C$565,2,0)</f>
        <v>#N/A</v>
      </c>
      <c r="J50" s="106" t="str">
        <f>$J$17</f>
        <v>Investigación Científica</v>
      </c>
      <c r="K50" s="122" t="s">
        <v>384</v>
      </c>
      <c r="L50" s="143"/>
      <c r="M50" s="155"/>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3" t="s">
        <v>47</v>
      </c>
      <c r="D53" s="350">
        <f>SUM(F60:F93)</f>
        <v>0</v>
      </c>
      <c r="G53" s="79"/>
      <c r="H53" s="70"/>
      <c r="I53" s="70"/>
    </row>
    <row r="54" spans="3:17" x14ac:dyDescent="0.25">
      <c r="G54" s="79"/>
      <c r="H54" s="70"/>
      <c r="I54" s="70"/>
    </row>
    <row r="55" spans="3:17" x14ac:dyDescent="0.25">
      <c r="F55" s="70"/>
      <c r="G55" s="79"/>
      <c r="H55" s="70"/>
      <c r="I55" s="70"/>
    </row>
    <row r="56" spans="3:17" ht="15.75" x14ac:dyDescent="0.25">
      <c r="C56" s="285" t="s">
        <v>382</v>
      </c>
      <c r="D56" s="347"/>
      <c r="F56" s="70"/>
      <c r="G56" s="79"/>
      <c r="H56" s="70"/>
      <c r="I56" s="70"/>
    </row>
    <row r="57" spans="3:17" ht="18.75" x14ac:dyDescent="0.25">
      <c r="C57" s="205" t="e">
        <f>#VALUE!</f>
        <v>#VALUE!</v>
      </c>
      <c r="D57" s="31"/>
      <c r="F57" s="70"/>
      <c r="G57" s="79"/>
      <c r="H57" s="70"/>
      <c r="I57" s="70"/>
    </row>
    <row r="58" spans="3:17" ht="42.75" thickBot="1" x14ac:dyDescent="0.3">
      <c r="F58" s="93"/>
      <c r="G58" s="76"/>
      <c r="H58" s="76"/>
      <c r="I58" s="76"/>
      <c r="L58" s="220"/>
      <c r="M58" s="221"/>
      <c r="N58" s="220"/>
      <c r="O58" s="220"/>
      <c r="P58" s="223" t="s">
        <v>458</v>
      </c>
      <c r="Q58" s="223" t="s">
        <v>459</v>
      </c>
    </row>
    <row r="59" spans="3:17" ht="30.75" thickBot="1" x14ac:dyDescent="0.3">
      <c r="C59" s="127" t="s">
        <v>43</v>
      </c>
      <c r="D59" s="127" t="s">
        <v>49</v>
      </c>
      <c r="E59" s="134" t="s">
        <v>51</v>
      </c>
      <c r="F59" s="133" t="s">
        <v>27</v>
      </c>
      <c r="G59" s="131" t="s">
        <v>121</v>
      </c>
      <c r="H59" s="134" t="s">
        <v>45</v>
      </c>
      <c r="I59" s="131" t="s">
        <v>122</v>
      </c>
      <c r="J59" s="131" t="s">
        <v>400</v>
      </c>
      <c r="K59" s="131" t="s">
        <v>401</v>
      </c>
      <c r="L59" s="217" t="s">
        <v>21</v>
      </c>
      <c r="M59" s="217" t="s">
        <v>49</v>
      </c>
      <c r="N59" s="218" t="s">
        <v>456</v>
      </c>
      <c r="O59" s="219" t="s">
        <v>457</v>
      </c>
      <c r="P59" s="222">
        <v>0.7</v>
      </c>
      <c r="Q59" s="222">
        <v>0.3</v>
      </c>
    </row>
    <row r="60" spans="3:17" x14ac:dyDescent="0.25">
      <c r="C60" s="137"/>
      <c r="D60" s="154"/>
      <c r="E60" s="121"/>
      <c r="F60" s="97">
        <f t="shared" ref="F60:F93" si="5">D60*E60</f>
        <v>0</v>
      </c>
      <c r="G60" s="157"/>
      <c r="H60" s="138"/>
      <c r="I60" s="128" t="e">
        <f>VLOOKUP(H60,Presupuesto!$B$11:$C$565,2,0)</f>
        <v>#N/A</v>
      </c>
      <c r="J60" s="212" t="s">
        <v>1347</v>
      </c>
      <c r="K60" s="98" t="s">
        <v>402</v>
      </c>
      <c r="L60" s="137"/>
      <c r="M60" s="154"/>
      <c r="N60" s="121"/>
      <c r="O60" s="97">
        <f t="shared" ref="O60:O93" si="6">M60*N60</f>
        <v>0</v>
      </c>
      <c r="P60" s="97">
        <f t="shared" ref="P60:Q79" si="7">$O60*P$16</f>
        <v>0</v>
      </c>
      <c r="Q60" s="97">
        <f t="shared" si="7"/>
        <v>0</v>
      </c>
    </row>
    <row r="61" spans="3:17" x14ac:dyDescent="0.25">
      <c r="C61" s="137"/>
      <c r="D61" s="154"/>
      <c r="E61" s="121"/>
      <c r="F61" s="97">
        <f t="shared" si="5"/>
        <v>0</v>
      </c>
      <c r="G61" s="157"/>
      <c r="H61" s="138"/>
      <c r="I61" s="128" t="e">
        <f>VLOOKUP(H61,Presupuesto!$B$11:$C$565,2,0)</f>
        <v>#N/A</v>
      </c>
      <c r="J61" s="98" t="str">
        <f>$J$60</f>
        <v>Investigación Científica</v>
      </c>
      <c r="K61" s="98" t="s">
        <v>402</v>
      </c>
      <c r="L61" s="137"/>
      <c r="M61" s="154"/>
      <c r="N61" s="121"/>
      <c r="O61" s="97">
        <f t="shared" si="6"/>
        <v>0</v>
      </c>
      <c r="P61" s="97">
        <f t="shared" si="7"/>
        <v>0</v>
      </c>
      <c r="Q61" s="97">
        <f t="shared" si="7"/>
        <v>0</v>
      </c>
    </row>
    <row r="62" spans="3:17" x14ac:dyDescent="0.25">
      <c r="C62" s="137"/>
      <c r="D62" s="154"/>
      <c r="E62" s="121"/>
      <c r="F62" s="97">
        <f t="shared" si="5"/>
        <v>0</v>
      </c>
      <c r="G62" s="157"/>
      <c r="H62" s="138"/>
      <c r="I62" s="128" t="e">
        <f>VLOOKUP(H62,Presupuesto!$B$11:$C$565,2,0)</f>
        <v>#N/A</v>
      </c>
      <c r="J62" s="98" t="str">
        <f t="shared" ref="J62:J93" si="8">$J$60</f>
        <v>Investigación Científica</v>
      </c>
      <c r="K62" s="98" t="s">
        <v>402</v>
      </c>
      <c r="L62" s="137"/>
      <c r="M62" s="154"/>
      <c r="N62" s="121"/>
      <c r="O62" s="97">
        <f t="shared" si="6"/>
        <v>0</v>
      </c>
      <c r="P62" s="97">
        <f t="shared" si="7"/>
        <v>0</v>
      </c>
      <c r="Q62" s="97">
        <f t="shared" si="7"/>
        <v>0</v>
      </c>
    </row>
    <row r="63" spans="3:17" x14ac:dyDescent="0.25">
      <c r="C63" s="137"/>
      <c r="D63" s="154"/>
      <c r="E63" s="121"/>
      <c r="F63" s="97">
        <f t="shared" si="5"/>
        <v>0</v>
      </c>
      <c r="G63" s="157"/>
      <c r="H63" s="138"/>
      <c r="I63" s="128" t="e">
        <f>VLOOKUP(H63,Presupuesto!$B$11:$C$565,2,0)</f>
        <v>#N/A</v>
      </c>
      <c r="J63" s="98" t="str">
        <f t="shared" si="8"/>
        <v>Investigación Científica</v>
      </c>
      <c r="K63" s="98" t="s">
        <v>402</v>
      </c>
      <c r="L63" s="137"/>
      <c r="M63" s="154"/>
      <c r="N63" s="121"/>
      <c r="O63" s="97">
        <f t="shared" si="6"/>
        <v>0</v>
      </c>
      <c r="P63" s="97">
        <f t="shared" si="7"/>
        <v>0</v>
      </c>
      <c r="Q63" s="97">
        <f t="shared" si="7"/>
        <v>0</v>
      </c>
    </row>
    <row r="64" spans="3:17" x14ac:dyDescent="0.25">
      <c r="C64" s="137"/>
      <c r="D64" s="154"/>
      <c r="E64" s="121"/>
      <c r="F64" s="97">
        <f t="shared" si="5"/>
        <v>0</v>
      </c>
      <c r="G64" s="157"/>
      <c r="H64" s="138"/>
      <c r="I64" s="128" t="e">
        <f>VLOOKUP(H64,Presupuesto!$B$11:$C$565,2,0)</f>
        <v>#N/A</v>
      </c>
      <c r="J64" s="98" t="str">
        <f t="shared" si="8"/>
        <v>Investigación Científica</v>
      </c>
      <c r="K64" s="98" t="s">
        <v>391</v>
      </c>
      <c r="L64" s="137"/>
      <c r="M64" s="154"/>
      <c r="N64" s="121"/>
      <c r="O64" s="97">
        <f t="shared" si="6"/>
        <v>0</v>
      </c>
      <c r="P64" s="97">
        <f t="shared" si="7"/>
        <v>0</v>
      </c>
      <c r="Q64" s="97">
        <f t="shared" si="7"/>
        <v>0</v>
      </c>
    </row>
    <row r="65" spans="3:17" x14ac:dyDescent="0.25">
      <c r="C65" s="137"/>
      <c r="D65" s="154"/>
      <c r="E65" s="121"/>
      <c r="F65" s="97">
        <f t="shared" si="5"/>
        <v>0</v>
      </c>
      <c r="G65" s="157"/>
      <c r="H65" s="138"/>
      <c r="I65" s="128" t="e">
        <f>VLOOKUP(H65,Presupuesto!$B$11:$C$565,2,0)</f>
        <v>#N/A</v>
      </c>
      <c r="J65" s="98" t="str">
        <f t="shared" si="8"/>
        <v>Investigación Científica</v>
      </c>
      <c r="K65" s="98" t="s">
        <v>402</v>
      </c>
      <c r="L65" s="137"/>
      <c r="M65" s="154"/>
      <c r="N65" s="121"/>
      <c r="O65" s="97">
        <f t="shared" si="6"/>
        <v>0</v>
      </c>
      <c r="P65" s="97">
        <f t="shared" si="7"/>
        <v>0</v>
      </c>
      <c r="Q65" s="97">
        <f t="shared" si="7"/>
        <v>0</v>
      </c>
    </row>
    <row r="66" spans="3:17" x14ac:dyDescent="0.25">
      <c r="C66" s="137"/>
      <c r="D66" s="154"/>
      <c r="E66" s="121"/>
      <c r="F66" s="97">
        <f t="shared" si="5"/>
        <v>0</v>
      </c>
      <c r="G66" s="157"/>
      <c r="H66" s="138"/>
      <c r="I66" s="128" t="e">
        <f>VLOOKUP(H66,Presupuesto!$B$11:$C$565,2,0)</f>
        <v>#N/A</v>
      </c>
      <c r="J66" s="98" t="str">
        <f t="shared" si="8"/>
        <v>Investigación Científica</v>
      </c>
      <c r="K66" s="98" t="s">
        <v>402</v>
      </c>
      <c r="L66" s="137"/>
      <c r="M66" s="154"/>
      <c r="N66" s="121"/>
      <c r="O66" s="97">
        <f t="shared" si="6"/>
        <v>0</v>
      </c>
      <c r="P66" s="97">
        <f t="shared" si="7"/>
        <v>0</v>
      </c>
      <c r="Q66" s="97">
        <f t="shared" si="7"/>
        <v>0</v>
      </c>
    </row>
    <row r="67" spans="3:17" x14ac:dyDescent="0.25">
      <c r="C67" s="137"/>
      <c r="D67" s="154"/>
      <c r="E67" s="121"/>
      <c r="F67" s="97">
        <f t="shared" si="5"/>
        <v>0</v>
      </c>
      <c r="G67" s="157"/>
      <c r="H67" s="138"/>
      <c r="I67" s="128" t="e">
        <f>VLOOKUP(H67,Presupuesto!$B$11:$C$565,2,0)</f>
        <v>#N/A</v>
      </c>
      <c r="J67" s="98" t="str">
        <f t="shared" si="8"/>
        <v>Investigación Científica</v>
      </c>
      <c r="K67" s="98" t="s">
        <v>402</v>
      </c>
      <c r="L67" s="137"/>
      <c r="M67" s="154"/>
      <c r="N67" s="121"/>
      <c r="O67" s="97">
        <f t="shared" si="6"/>
        <v>0</v>
      </c>
      <c r="P67" s="97">
        <f t="shared" si="7"/>
        <v>0</v>
      </c>
      <c r="Q67" s="97">
        <f t="shared" si="7"/>
        <v>0</v>
      </c>
    </row>
    <row r="68" spans="3:17" x14ac:dyDescent="0.25">
      <c r="C68" s="137"/>
      <c r="D68" s="154"/>
      <c r="E68" s="121"/>
      <c r="F68" s="97">
        <f t="shared" si="5"/>
        <v>0</v>
      </c>
      <c r="G68" s="157"/>
      <c r="H68" s="138"/>
      <c r="I68" s="128" t="e">
        <f>VLOOKUP(H68,Presupuesto!$B$11:$C$565,2,0)</f>
        <v>#N/A</v>
      </c>
      <c r="J68" s="98" t="str">
        <f t="shared" si="8"/>
        <v>Investigación Científica</v>
      </c>
      <c r="K68" s="98" t="s">
        <v>402</v>
      </c>
      <c r="L68" s="137"/>
      <c r="M68" s="154"/>
      <c r="N68" s="121"/>
      <c r="O68" s="97">
        <f t="shared" si="6"/>
        <v>0</v>
      </c>
      <c r="P68" s="97">
        <f t="shared" si="7"/>
        <v>0</v>
      </c>
      <c r="Q68" s="97">
        <f t="shared" si="7"/>
        <v>0</v>
      </c>
    </row>
    <row r="69" spans="3:17" x14ac:dyDescent="0.25">
      <c r="C69" s="137"/>
      <c r="D69" s="154"/>
      <c r="E69" s="121"/>
      <c r="F69" s="97">
        <f t="shared" si="5"/>
        <v>0</v>
      </c>
      <c r="G69" s="157"/>
      <c r="H69" s="138"/>
      <c r="I69" s="128" t="e">
        <f>VLOOKUP(H69,Presupuesto!$B$11:$C$565,2,0)</f>
        <v>#N/A</v>
      </c>
      <c r="J69" s="98" t="str">
        <f t="shared" si="8"/>
        <v>Investigación Científica</v>
      </c>
      <c r="K69" s="98" t="s">
        <v>402</v>
      </c>
      <c r="L69" s="137"/>
      <c r="M69" s="154"/>
      <c r="N69" s="121"/>
      <c r="O69" s="97">
        <f t="shared" si="6"/>
        <v>0</v>
      </c>
      <c r="P69" s="97">
        <f t="shared" si="7"/>
        <v>0</v>
      </c>
      <c r="Q69" s="97">
        <f t="shared" si="7"/>
        <v>0</v>
      </c>
    </row>
    <row r="70" spans="3:17" x14ac:dyDescent="0.25">
      <c r="C70" s="137"/>
      <c r="D70" s="154"/>
      <c r="E70" s="121"/>
      <c r="F70" s="97">
        <f t="shared" si="5"/>
        <v>0</v>
      </c>
      <c r="G70" s="157"/>
      <c r="H70" s="138"/>
      <c r="I70" s="128" t="e">
        <f>VLOOKUP(H70,Presupuesto!$B$11:$C$565,2,0)</f>
        <v>#N/A</v>
      </c>
      <c r="J70" s="98" t="str">
        <f t="shared" si="8"/>
        <v>Investigación Científica</v>
      </c>
      <c r="K70" s="98" t="s">
        <v>402</v>
      </c>
      <c r="L70" s="137"/>
      <c r="M70" s="154"/>
      <c r="N70" s="121"/>
      <c r="O70" s="97">
        <f t="shared" si="6"/>
        <v>0</v>
      </c>
      <c r="P70" s="97">
        <f t="shared" si="7"/>
        <v>0</v>
      </c>
      <c r="Q70" s="97">
        <f t="shared" si="7"/>
        <v>0</v>
      </c>
    </row>
    <row r="71" spans="3:17" x14ac:dyDescent="0.25">
      <c r="C71" s="137"/>
      <c r="D71" s="154"/>
      <c r="E71" s="121"/>
      <c r="F71" s="97">
        <f t="shared" si="5"/>
        <v>0</v>
      </c>
      <c r="G71" s="157"/>
      <c r="H71" s="138"/>
      <c r="I71" s="128" t="e">
        <f>VLOOKUP(H71,Presupuesto!$B$11:$C$565,2,0)</f>
        <v>#N/A</v>
      </c>
      <c r="J71" s="98" t="str">
        <f t="shared" si="8"/>
        <v>Investigación Científica</v>
      </c>
      <c r="K71" s="98" t="s">
        <v>402</v>
      </c>
      <c r="L71" s="137"/>
      <c r="M71" s="154"/>
      <c r="N71" s="121"/>
      <c r="O71" s="97">
        <f t="shared" si="6"/>
        <v>0</v>
      </c>
      <c r="P71" s="97">
        <f t="shared" si="7"/>
        <v>0</v>
      </c>
      <c r="Q71" s="97">
        <f t="shared" si="7"/>
        <v>0</v>
      </c>
    </row>
    <row r="72" spans="3:17" x14ac:dyDescent="0.25">
      <c r="C72" s="137"/>
      <c r="D72" s="154"/>
      <c r="E72" s="121"/>
      <c r="F72" s="97">
        <f t="shared" si="5"/>
        <v>0</v>
      </c>
      <c r="G72" s="157"/>
      <c r="H72" s="138"/>
      <c r="I72" s="128" t="e">
        <f>VLOOKUP(H72,Presupuesto!$B$11:$C$565,2,0)</f>
        <v>#N/A</v>
      </c>
      <c r="J72" s="98" t="str">
        <f t="shared" si="8"/>
        <v>Investigación Científica</v>
      </c>
      <c r="K72" s="98" t="s">
        <v>402</v>
      </c>
      <c r="L72" s="137"/>
      <c r="M72" s="154"/>
      <c r="N72" s="121"/>
      <c r="O72" s="97">
        <f t="shared" si="6"/>
        <v>0</v>
      </c>
      <c r="P72" s="97">
        <f t="shared" si="7"/>
        <v>0</v>
      </c>
      <c r="Q72" s="97">
        <f t="shared" si="7"/>
        <v>0</v>
      </c>
    </row>
    <row r="73" spans="3:17" x14ac:dyDescent="0.25">
      <c r="C73" s="137"/>
      <c r="D73" s="154"/>
      <c r="E73" s="121"/>
      <c r="F73" s="97">
        <f t="shared" si="5"/>
        <v>0</v>
      </c>
      <c r="G73" s="157"/>
      <c r="H73" s="138"/>
      <c r="I73" s="128" t="e">
        <f>VLOOKUP(H73,Presupuesto!$B$11:$C$565,2,0)</f>
        <v>#N/A</v>
      </c>
      <c r="J73" s="98" t="str">
        <f t="shared" si="8"/>
        <v>Investigación Científica</v>
      </c>
      <c r="K73" s="98" t="s">
        <v>402</v>
      </c>
      <c r="L73" s="137"/>
      <c r="M73" s="154"/>
      <c r="N73" s="121"/>
      <c r="O73" s="97">
        <f t="shared" si="6"/>
        <v>0</v>
      </c>
      <c r="P73" s="97">
        <f t="shared" si="7"/>
        <v>0</v>
      </c>
      <c r="Q73" s="97">
        <f t="shared" si="7"/>
        <v>0</v>
      </c>
    </row>
    <row r="74" spans="3:17" x14ac:dyDescent="0.25">
      <c r="C74" s="137"/>
      <c r="D74" s="154"/>
      <c r="E74" s="121"/>
      <c r="F74" s="97">
        <f t="shared" si="5"/>
        <v>0</v>
      </c>
      <c r="G74" s="157"/>
      <c r="H74" s="138"/>
      <c r="I74" s="128" t="e">
        <f>VLOOKUP(H74,Presupuesto!$B$11:$C$565,2,0)</f>
        <v>#N/A</v>
      </c>
      <c r="J74" s="98" t="str">
        <f t="shared" si="8"/>
        <v>Investigación Científica</v>
      </c>
      <c r="K74" s="98" t="s">
        <v>402</v>
      </c>
      <c r="L74" s="137"/>
      <c r="M74" s="154"/>
      <c r="N74" s="121"/>
      <c r="O74" s="97">
        <f t="shared" si="6"/>
        <v>0</v>
      </c>
      <c r="P74" s="97">
        <f t="shared" si="7"/>
        <v>0</v>
      </c>
      <c r="Q74" s="97">
        <f t="shared" si="7"/>
        <v>0</v>
      </c>
    </row>
    <row r="75" spans="3:17" x14ac:dyDescent="0.25">
      <c r="C75" s="137"/>
      <c r="D75" s="154"/>
      <c r="E75" s="121"/>
      <c r="F75" s="97">
        <f t="shared" si="5"/>
        <v>0</v>
      </c>
      <c r="G75" s="157"/>
      <c r="H75" s="138"/>
      <c r="I75" s="128" t="e">
        <f>VLOOKUP(H75,Presupuesto!$B$11:$C$565,2,0)</f>
        <v>#N/A</v>
      </c>
      <c r="J75" s="98" t="str">
        <f t="shared" si="8"/>
        <v>Investigación Científica</v>
      </c>
      <c r="K75" s="98" t="s">
        <v>402</v>
      </c>
      <c r="L75" s="137"/>
      <c r="M75" s="154"/>
      <c r="N75" s="121"/>
      <c r="O75" s="97">
        <f t="shared" si="6"/>
        <v>0</v>
      </c>
      <c r="P75" s="97">
        <f t="shared" si="7"/>
        <v>0</v>
      </c>
      <c r="Q75" s="97">
        <f t="shared" si="7"/>
        <v>0</v>
      </c>
    </row>
    <row r="76" spans="3:17" x14ac:dyDescent="0.25">
      <c r="C76" s="137"/>
      <c r="D76" s="154"/>
      <c r="E76" s="121"/>
      <c r="F76" s="97">
        <f t="shared" si="5"/>
        <v>0</v>
      </c>
      <c r="G76" s="157"/>
      <c r="H76" s="138"/>
      <c r="I76" s="128" t="e">
        <f>VLOOKUP(H76,Presupuesto!$B$11:$C$565,2,0)</f>
        <v>#N/A</v>
      </c>
      <c r="J76" s="98" t="str">
        <f t="shared" si="8"/>
        <v>Investigación Científica</v>
      </c>
      <c r="K76" s="98" t="s">
        <v>402</v>
      </c>
      <c r="L76" s="137"/>
      <c r="M76" s="154"/>
      <c r="N76" s="121"/>
      <c r="O76" s="97">
        <f t="shared" si="6"/>
        <v>0</v>
      </c>
      <c r="P76" s="97">
        <f t="shared" si="7"/>
        <v>0</v>
      </c>
      <c r="Q76" s="97">
        <f t="shared" si="7"/>
        <v>0</v>
      </c>
    </row>
    <row r="77" spans="3:17" x14ac:dyDescent="0.25">
      <c r="C77" s="137"/>
      <c r="D77" s="154"/>
      <c r="E77" s="121"/>
      <c r="F77" s="97">
        <f t="shared" si="5"/>
        <v>0</v>
      </c>
      <c r="G77" s="157"/>
      <c r="H77" s="138"/>
      <c r="I77" s="128" t="e">
        <f>VLOOKUP(H77,Presupuesto!$B$11:$C$565,2,0)</f>
        <v>#N/A</v>
      </c>
      <c r="J77" s="98" t="str">
        <f t="shared" si="8"/>
        <v>Investigación Científica</v>
      </c>
      <c r="K77" s="98" t="s">
        <v>402</v>
      </c>
      <c r="L77" s="137"/>
      <c r="M77" s="154"/>
      <c r="N77" s="121"/>
      <c r="O77" s="97">
        <f t="shared" si="6"/>
        <v>0</v>
      </c>
      <c r="P77" s="97">
        <f t="shared" si="7"/>
        <v>0</v>
      </c>
      <c r="Q77" s="97">
        <f t="shared" si="7"/>
        <v>0</v>
      </c>
    </row>
    <row r="78" spans="3:17" x14ac:dyDescent="0.25">
      <c r="C78" s="137"/>
      <c r="D78" s="154"/>
      <c r="E78" s="121"/>
      <c r="F78" s="97">
        <f t="shared" si="5"/>
        <v>0</v>
      </c>
      <c r="G78" s="157"/>
      <c r="H78" s="138"/>
      <c r="I78" s="128" t="e">
        <f>VLOOKUP(H78,Presupuesto!$B$11:$C$565,2,0)</f>
        <v>#N/A</v>
      </c>
      <c r="J78" s="98" t="str">
        <f t="shared" si="8"/>
        <v>Investigación Científica</v>
      </c>
      <c r="K78" s="98" t="s">
        <v>402</v>
      </c>
      <c r="L78" s="137"/>
      <c r="M78" s="154"/>
      <c r="N78" s="121"/>
      <c r="O78" s="97">
        <f t="shared" si="6"/>
        <v>0</v>
      </c>
      <c r="P78" s="97">
        <f t="shared" si="7"/>
        <v>0</v>
      </c>
      <c r="Q78" s="97">
        <f t="shared" si="7"/>
        <v>0</v>
      </c>
    </row>
    <row r="79" spans="3:17" x14ac:dyDescent="0.25">
      <c r="C79" s="137"/>
      <c r="D79" s="154"/>
      <c r="E79" s="121"/>
      <c r="F79" s="97">
        <f t="shared" si="5"/>
        <v>0</v>
      </c>
      <c r="G79" s="157"/>
      <c r="H79" s="138"/>
      <c r="I79" s="128" t="e">
        <f>VLOOKUP(H79,Presupuesto!$B$11:$C$565,2,0)</f>
        <v>#N/A</v>
      </c>
      <c r="J79" s="98" t="str">
        <f t="shared" si="8"/>
        <v>Investigación Científica</v>
      </c>
      <c r="K79" s="98" t="s">
        <v>402</v>
      </c>
      <c r="L79" s="137"/>
      <c r="M79" s="154"/>
      <c r="N79" s="121"/>
      <c r="O79" s="97">
        <f t="shared" si="6"/>
        <v>0</v>
      </c>
      <c r="P79" s="97">
        <f t="shared" si="7"/>
        <v>0</v>
      </c>
      <c r="Q79" s="97">
        <f t="shared" si="7"/>
        <v>0</v>
      </c>
    </row>
    <row r="80" spans="3:17" x14ac:dyDescent="0.25">
      <c r="C80" s="137"/>
      <c r="D80" s="154"/>
      <c r="E80" s="121"/>
      <c r="F80" s="97">
        <f t="shared" si="5"/>
        <v>0</v>
      </c>
      <c r="G80" s="157"/>
      <c r="H80" s="138"/>
      <c r="I80" s="128" t="e">
        <f>VLOOKUP(H80,Presupuesto!$B$11:$C$565,2,0)</f>
        <v>#N/A</v>
      </c>
      <c r="J80" s="98" t="str">
        <f t="shared" si="8"/>
        <v>Investigación Científica</v>
      </c>
      <c r="K80" s="98" t="s">
        <v>402</v>
      </c>
      <c r="L80" s="137"/>
      <c r="M80" s="154"/>
      <c r="N80" s="121"/>
      <c r="O80" s="97">
        <f t="shared" si="6"/>
        <v>0</v>
      </c>
      <c r="P80" s="97">
        <f t="shared" ref="P80:Q93" si="9">$O80*P$16</f>
        <v>0</v>
      </c>
      <c r="Q80" s="97">
        <f t="shared" si="9"/>
        <v>0</v>
      </c>
    </row>
    <row r="81" spans="3:17" x14ac:dyDescent="0.25">
      <c r="C81" s="139"/>
      <c r="D81" s="147"/>
      <c r="E81" s="116"/>
      <c r="F81" s="97">
        <f t="shared" si="5"/>
        <v>0</v>
      </c>
      <c r="G81" s="157"/>
      <c r="H81" s="140"/>
      <c r="I81" s="128" t="e">
        <f>VLOOKUP(H81,Presupuesto!$B$11:$C$565,2,0)</f>
        <v>#N/A</v>
      </c>
      <c r="J81" s="98" t="str">
        <f t="shared" si="8"/>
        <v>Investigación Científica</v>
      </c>
      <c r="K81" s="98" t="s">
        <v>402</v>
      </c>
      <c r="L81" s="139"/>
      <c r="M81" s="147"/>
      <c r="N81" s="116"/>
      <c r="O81" s="97">
        <f t="shared" si="6"/>
        <v>0</v>
      </c>
      <c r="P81" s="97">
        <f t="shared" si="9"/>
        <v>0</v>
      </c>
      <c r="Q81" s="97">
        <f t="shared" si="9"/>
        <v>0</v>
      </c>
    </row>
    <row r="82" spans="3:17" x14ac:dyDescent="0.25">
      <c r="C82" s="139"/>
      <c r="D82" s="147"/>
      <c r="E82" s="116"/>
      <c r="F82" s="97">
        <f t="shared" si="5"/>
        <v>0</v>
      </c>
      <c r="G82" s="157"/>
      <c r="H82" s="140"/>
      <c r="I82" s="128" t="e">
        <f>VLOOKUP(H82,Presupuesto!$B$11:$C$565,2,0)</f>
        <v>#N/A</v>
      </c>
      <c r="J82" s="98" t="str">
        <f t="shared" si="8"/>
        <v>Investigación Científica</v>
      </c>
      <c r="K82" s="98" t="s">
        <v>402</v>
      </c>
      <c r="L82" s="139"/>
      <c r="M82" s="147"/>
      <c r="N82" s="116"/>
      <c r="O82" s="97">
        <f t="shared" si="6"/>
        <v>0</v>
      </c>
      <c r="P82" s="97">
        <f t="shared" si="9"/>
        <v>0</v>
      </c>
      <c r="Q82" s="97">
        <f t="shared" si="9"/>
        <v>0</v>
      </c>
    </row>
    <row r="83" spans="3:17" x14ac:dyDescent="0.25">
      <c r="C83" s="139"/>
      <c r="D83" s="147"/>
      <c r="E83" s="116"/>
      <c r="F83" s="97">
        <f t="shared" si="5"/>
        <v>0</v>
      </c>
      <c r="G83" s="157"/>
      <c r="H83" s="140"/>
      <c r="I83" s="128" t="e">
        <f>VLOOKUP(H83,Presupuesto!$B$11:$C$565,2,0)</f>
        <v>#N/A</v>
      </c>
      <c r="J83" s="98" t="str">
        <f t="shared" si="8"/>
        <v>Investigación Científica</v>
      </c>
      <c r="K83" s="98" t="s">
        <v>402</v>
      </c>
      <c r="L83" s="139"/>
      <c r="M83" s="147"/>
      <c r="N83" s="116"/>
      <c r="O83" s="97">
        <f t="shared" si="6"/>
        <v>0</v>
      </c>
      <c r="P83" s="97">
        <f t="shared" si="9"/>
        <v>0</v>
      </c>
      <c r="Q83" s="97">
        <f t="shared" si="9"/>
        <v>0</v>
      </c>
    </row>
    <row r="84" spans="3:17" x14ac:dyDescent="0.25">
      <c r="C84" s="139"/>
      <c r="D84" s="147"/>
      <c r="E84" s="116"/>
      <c r="F84" s="97">
        <f t="shared" si="5"/>
        <v>0</v>
      </c>
      <c r="G84" s="157"/>
      <c r="H84" s="140"/>
      <c r="I84" s="128" t="e">
        <f>VLOOKUP(H84,Presupuesto!$B$11:$C$565,2,0)</f>
        <v>#N/A</v>
      </c>
      <c r="J84" s="98" t="str">
        <f t="shared" si="8"/>
        <v>Investigación Científica</v>
      </c>
      <c r="K84" s="98" t="s">
        <v>402</v>
      </c>
      <c r="L84" s="139"/>
      <c r="M84" s="147"/>
      <c r="N84" s="116"/>
      <c r="O84" s="97">
        <f t="shared" si="6"/>
        <v>0</v>
      </c>
      <c r="P84" s="97">
        <f t="shared" si="9"/>
        <v>0</v>
      </c>
      <c r="Q84" s="97">
        <f t="shared" si="9"/>
        <v>0</v>
      </c>
    </row>
    <row r="85" spans="3:17" x14ac:dyDescent="0.25">
      <c r="C85" s="139"/>
      <c r="D85" s="147"/>
      <c r="E85" s="116"/>
      <c r="F85" s="97">
        <f t="shared" si="5"/>
        <v>0</v>
      </c>
      <c r="G85" s="157"/>
      <c r="H85" s="140"/>
      <c r="I85" s="128" t="e">
        <f>VLOOKUP(H85,Presupuesto!$B$11:$C$565,2,0)</f>
        <v>#N/A</v>
      </c>
      <c r="J85" s="98" t="str">
        <f t="shared" si="8"/>
        <v>Investigación Científica</v>
      </c>
      <c r="K85" s="98" t="s">
        <v>402</v>
      </c>
      <c r="L85" s="139"/>
      <c r="M85" s="147"/>
      <c r="N85" s="116"/>
      <c r="O85" s="97">
        <f t="shared" si="6"/>
        <v>0</v>
      </c>
      <c r="P85" s="97">
        <f t="shared" si="9"/>
        <v>0</v>
      </c>
      <c r="Q85" s="97">
        <f t="shared" si="9"/>
        <v>0</v>
      </c>
    </row>
    <row r="86" spans="3:17" x14ac:dyDescent="0.25">
      <c r="C86" s="139"/>
      <c r="D86" s="147"/>
      <c r="E86" s="116"/>
      <c r="F86" s="97">
        <f t="shared" si="5"/>
        <v>0</v>
      </c>
      <c r="G86" s="157"/>
      <c r="H86" s="140"/>
      <c r="I86" s="128" t="e">
        <f>VLOOKUP(H86,Presupuesto!$B$11:$C$565,2,0)</f>
        <v>#N/A</v>
      </c>
      <c r="J86" s="98" t="str">
        <f t="shared" si="8"/>
        <v>Investigación Científica</v>
      </c>
      <c r="K86" s="98" t="s">
        <v>402</v>
      </c>
      <c r="L86" s="139"/>
      <c r="M86" s="147"/>
      <c r="N86" s="116"/>
      <c r="O86" s="97">
        <f t="shared" si="6"/>
        <v>0</v>
      </c>
      <c r="P86" s="97">
        <f t="shared" si="9"/>
        <v>0</v>
      </c>
      <c r="Q86" s="97">
        <f t="shared" si="9"/>
        <v>0</v>
      </c>
    </row>
    <row r="87" spans="3:17" x14ac:dyDescent="0.25">
      <c r="C87" s="139"/>
      <c r="D87" s="147"/>
      <c r="E87" s="116"/>
      <c r="F87" s="97">
        <f t="shared" si="5"/>
        <v>0</v>
      </c>
      <c r="G87" s="157"/>
      <c r="H87" s="140"/>
      <c r="I87" s="128" t="e">
        <f>VLOOKUP(H87,Presupuesto!$B$11:$C$565,2,0)</f>
        <v>#N/A</v>
      </c>
      <c r="J87" s="98" t="str">
        <f t="shared" si="8"/>
        <v>Investigación Científica</v>
      </c>
      <c r="K87" s="98" t="s">
        <v>402</v>
      </c>
      <c r="L87" s="139"/>
      <c r="M87" s="147"/>
      <c r="N87" s="116"/>
      <c r="O87" s="97">
        <f t="shared" si="6"/>
        <v>0</v>
      </c>
      <c r="P87" s="97">
        <f t="shared" si="9"/>
        <v>0</v>
      </c>
      <c r="Q87" s="97">
        <f t="shared" si="9"/>
        <v>0</v>
      </c>
    </row>
    <row r="88" spans="3:17" x14ac:dyDescent="0.25">
      <c r="C88" s="139"/>
      <c r="D88" s="147"/>
      <c r="E88" s="116"/>
      <c r="F88" s="97">
        <f t="shared" si="5"/>
        <v>0</v>
      </c>
      <c r="G88" s="157"/>
      <c r="H88" s="140"/>
      <c r="I88" s="128" t="e">
        <f>VLOOKUP(H88,Presupuesto!$B$11:$C$565,2,0)</f>
        <v>#N/A</v>
      </c>
      <c r="J88" s="98" t="str">
        <f t="shared" si="8"/>
        <v>Investigación Científica</v>
      </c>
      <c r="K88" s="98" t="s">
        <v>402</v>
      </c>
      <c r="L88" s="139"/>
      <c r="M88" s="147"/>
      <c r="N88" s="116"/>
      <c r="O88" s="97">
        <f t="shared" si="6"/>
        <v>0</v>
      </c>
      <c r="P88" s="97">
        <f t="shared" si="9"/>
        <v>0</v>
      </c>
      <c r="Q88" s="97">
        <f t="shared" si="9"/>
        <v>0</v>
      </c>
    </row>
    <row r="89" spans="3:17" x14ac:dyDescent="0.25">
      <c r="C89" s="141"/>
      <c r="D89" s="147"/>
      <c r="E89" s="116"/>
      <c r="F89" s="97">
        <f t="shared" si="5"/>
        <v>0</v>
      </c>
      <c r="G89" s="157"/>
      <c r="H89" s="142"/>
      <c r="I89" s="128" t="e">
        <f>VLOOKUP(H89,Presupuesto!$B$11:$C$565,2,0)</f>
        <v>#N/A</v>
      </c>
      <c r="J89" s="98" t="str">
        <f t="shared" si="8"/>
        <v>Investigación Científica</v>
      </c>
      <c r="K89" s="98" t="s">
        <v>393</v>
      </c>
      <c r="L89" s="141"/>
      <c r="M89" s="147"/>
      <c r="N89" s="116"/>
      <c r="O89" s="97">
        <f t="shared" si="6"/>
        <v>0</v>
      </c>
      <c r="P89" s="97">
        <f t="shared" si="9"/>
        <v>0</v>
      </c>
      <c r="Q89" s="97">
        <f t="shared" si="9"/>
        <v>0</v>
      </c>
    </row>
    <row r="90" spans="3:17" x14ac:dyDescent="0.25">
      <c r="C90" s="141"/>
      <c r="D90" s="147"/>
      <c r="E90" s="116"/>
      <c r="F90" s="97">
        <f t="shared" si="5"/>
        <v>0</v>
      </c>
      <c r="G90" s="157"/>
      <c r="H90" s="142"/>
      <c r="I90" s="128" t="e">
        <f>VLOOKUP(H90,Presupuesto!$B$11:$C$565,2,0)</f>
        <v>#N/A</v>
      </c>
      <c r="J90" s="98" t="str">
        <f t="shared" si="8"/>
        <v>Investigación Científica</v>
      </c>
      <c r="K90" s="98" t="s">
        <v>402</v>
      </c>
      <c r="L90" s="141"/>
      <c r="M90" s="147"/>
      <c r="N90" s="116"/>
      <c r="O90" s="97">
        <f t="shared" si="6"/>
        <v>0</v>
      </c>
      <c r="P90" s="97">
        <f t="shared" si="9"/>
        <v>0</v>
      </c>
      <c r="Q90" s="97">
        <f t="shared" si="9"/>
        <v>0</v>
      </c>
    </row>
    <row r="91" spans="3:17" x14ac:dyDescent="0.25">
      <c r="C91" s="141"/>
      <c r="D91" s="147"/>
      <c r="E91" s="116"/>
      <c r="F91" s="97">
        <f t="shared" si="5"/>
        <v>0</v>
      </c>
      <c r="G91" s="157"/>
      <c r="H91" s="142"/>
      <c r="I91" s="128" t="e">
        <f>VLOOKUP(H91,Presupuesto!$B$11:$C$565,2,0)</f>
        <v>#N/A</v>
      </c>
      <c r="J91" s="98" t="str">
        <f t="shared" si="8"/>
        <v>Investigación Científica</v>
      </c>
      <c r="K91" s="98" t="s">
        <v>402</v>
      </c>
      <c r="L91" s="141"/>
      <c r="M91" s="147"/>
      <c r="N91" s="116"/>
      <c r="O91" s="97">
        <f t="shared" si="6"/>
        <v>0</v>
      </c>
      <c r="P91" s="97">
        <f t="shared" si="9"/>
        <v>0</v>
      </c>
      <c r="Q91" s="97">
        <f t="shared" si="9"/>
        <v>0</v>
      </c>
    </row>
    <row r="92" spans="3:17" x14ac:dyDescent="0.25">
      <c r="C92" s="141"/>
      <c r="D92" s="147"/>
      <c r="E92" s="116"/>
      <c r="F92" s="97">
        <f t="shared" si="5"/>
        <v>0</v>
      </c>
      <c r="G92" s="157"/>
      <c r="H92" s="142"/>
      <c r="I92" s="128" t="e">
        <f>VLOOKUP(H92,Presupuesto!$B$11:$C$565,2,0)</f>
        <v>#N/A</v>
      </c>
      <c r="J92" s="98" t="str">
        <f t="shared" si="8"/>
        <v>Investigación Científica</v>
      </c>
      <c r="K92" s="98" t="s">
        <v>402</v>
      </c>
      <c r="L92" s="141"/>
      <c r="M92" s="147"/>
      <c r="N92" s="116"/>
      <c r="O92" s="97">
        <f t="shared" si="6"/>
        <v>0</v>
      </c>
      <c r="P92" s="97">
        <f t="shared" si="9"/>
        <v>0</v>
      </c>
      <c r="Q92" s="97">
        <f t="shared" si="9"/>
        <v>0</v>
      </c>
    </row>
    <row r="93" spans="3:17" ht="15.75" thickBot="1" x14ac:dyDescent="0.3">
      <c r="C93" s="143"/>
      <c r="D93" s="155"/>
      <c r="E93" s="103"/>
      <c r="F93" s="105">
        <f t="shared" si="5"/>
        <v>0</v>
      </c>
      <c r="G93" s="158"/>
      <c r="H93" s="144"/>
      <c r="I93" s="130" t="e">
        <f>VLOOKUP(H93,Presupuesto!$B$11:$C$565,2,0)</f>
        <v>#N/A</v>
      </c>
      <c r="J93" s="106" t="str">
        <f t="shared" si="8"/>
        <v>Investigación Científica</v>
      </c>
      <c r="K93" s="122" t="s">
        <v>384</v>
      </c>
      <c r="L93" s="143"/>
      <c r="M93" s="155"/>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3" t="s">
        <v>47</v>
      </c>
      <c r="D96" s="350">
        <f>SUM(F103:F136)</f>
        <v>0</v>
      </c>
      <c r="G96" s="79"/>
      <c r="H96" s="70"/>
      <c r="I96" s="70"/>
    </row>
    <row r="97" spans="3:17" x14ac:dyDescent="0.25">
      <c r="G97" s="79"/>
      <c r="H97" s="70"/>
      <c r="I97" s="70"/>
    </row>
    <row r="98" spans="3:17" x14ac:dyDescent="0.25">
      <c r="F98" s="70"/>
      <c r="G98" s="79"/>
      <c r="H98" s="70"/>
      <c r="I98" s="70"/>
    </row>
    <row r="99" spans="3:17" ht="15.75" x14ac:dyDescent="0.25">
      <c r="C99" s="285" t="s">
        <v>382</v>
      </c>
      <c r="D99" s="347"/>
      <c r="F99" s="70"/>
      <c r="G99" s="79"/>
      <c r="H99" s="70"/>
      <c r="I99" s="70"/>
    </row>
    <row r="100" spans="3:17" ht="18.75" x14ac:dyDescent="0.25">
      <c r="C100" s="205" t="e">
        <f>#VALUE!</f>
        <v>#VALUE!</v>
      </c>
      <c r="D100" s="31"/>
      <c r="F100" s="70"/>
      <c r="G100" s="79"/>
      <c r="H100" s="70"/>
      <c r="I100" s="70"/>
    </row>
    <row r="101" spans="3:17" ht="42.75" thickBot="1" x14ac:dyDescent="0.3">
      <c r="F101" s="93"/>
      <c r="G101" s="76"/>
      <c r="H101" s="76"/>
      <c r="I101" s="76"/>
      <c r="L101" s="220"/>
      <c r="M101" s="221"/>
      <c r="N101" s="220"/>
      <c r="O101" s="220"/>
      <c r="P101" s="223" t="s">
        <v>458</v>
      </c>
      <c r="Q101" s="223" t="s">
        <v>459</v>
      </c>
    </row>
    <row r="102" spans="3:17" ht="30.75" thickBot="1" x14ac:dyDescent="0.3">
      <c r="C102" s="127" t="s">
        <v>43</v>
      </c>
      <c r="D102" s="127" t="s">
        <v>49</v>
      </c>
      <c r="E102" s="134" t="s">
        <v>51</v>
      </c>
      <c r="F102" s="133" t="s">
        <v>27</v>
      </c>
      <c r="G102" s="131" t="s">
        <v>121</v>
      </c>
      <c r="H102" s="134" t="s">
        <v>45</v>
      </c>
      <c r="I102" s="131" t="s">
        <v>122</v>
      </c>
      <c r="J102" s="131" t="s">
        <v>400</v>
      </c>
      <c r="K102" s="131" t="s">
        <v>401</v>
      </c>
      <c r="L102" s="217" t="s">
        <v>21</v>
      </c>
      <c r="M102" s="217" t="s">
        <v>49</v>
      </c>
      <c r="N102" s="218" t="s">
        <v>456</v>
      </c>
      <c r="O102" s="219" t="s">
        <v>457</v>
      </c>
      <c r="P102" s="222">
        <v>0.7</v>
      </c>
      <c r="Q102" s="222">
        <v>0.3</v>
      </c>
    </row>
    <row r="103" spans="3:17" x14ac:dyDescent="0.25">
      <c r="C103" s="137"/>
      <c r="D103" s="154"/>
      <c r="E103" s="121"/>
      <c r="F103" s="97">
        <f t="shared" ref="F103:F136" si="10">D103*E103</f>
        <v>0</v>
      </c>
      <c r="G103" s="157"/>
      <c r="H103" s="138"/>
      <c r="I103" s="128" t="e">
        <f>VLOOKUP(H103,Presupuesto!$B$11:$C$565,2,0)</f>
        <v>#N/A</v>
      </c>
      <c r="J103" s="212" t="s">
        <v>1347</v>
      </c>
      <c r="K103" s="98" t="s">
        <v>402</v>
      </c>
      <c r="L103" s="137"/>
      <c r="M103" s="154"/>
      <c r="N103" s="121"/>
      <c r="O103" s="97">
        <f t="shared" ref="O103:O136" si="11">M103*N103</f>
        <v>0</v>
      </c>
      <c r="P103" s="97">
        <f t="shared" ref="P103:Q122" si="12">$O103*P$16</f>
        <v>0</v>
      </c>
      <c r="Q103" s="97">
        <f t="shared" si="12"/>
        <v>0</v>
      </c>
    </row>
    <row r="104" spans="3:17" x14ac:dyDescent="0.25">
      <c r="C104" s="137"/>
      <c r="D104" s="154"/>
      <c r="E104" s="121"/>
      <c r="F104" s="97">
        <f t="shared" si="10"/>
        <v>0</v>
      </c>
      <c r="G104" s="157"/>
      <c r="H104" s="138"/>
      <c r="I104" s="128" t="e">
        <f>VLOOKUP(H104,Presupuesto!$B$11:$C$565,2,0)</f>
        <v>#N/A</v>
      </c>
      <c r="J104" s="98" t="str">
        <f>$J$103</f>
        <v>Investigación Científica</v>
      </c>
      <c r="K104" s="98" t="s">
        <v>402</v>
      </c>
      <c r="L104" s="137"/>
      <c r="M104" s="154"/>
      <c r="N104" s="121"/>
      <c r="O104" s="97">
        <f t="shared" si="11"/>
        <v>0</v>
      </c>
      <c r="P104" s="97">
        <f t="shared" si="12"/>
        <v>0</v>
      </c>
      <c r="Q104" s="97">
        <f t="shared" si="12"/>
        <v>0</v>
      </c>
    </row>
    <row r="105" spans="3:17" x14ac:dyDescent="0.25">
      <c r="C105" s="137"/>
      <c r="D105" s="154"/>
      <c r="E105" s="121"/>
      <c r="F105" s="97">
        <f t="shared" si="10"/>
        <v>0</v>
      </c>
      <c r="G105" s="157"/>
      <c r="H105" s="138"/>
      <c r="I105" s="128" t="e">
        <f>VLOOKUP(H105,Presupuesto!$B$11:$C$565,2,0)</f>
        <v>#N/A</v>
      </c>
      <c r="J105" s="98" t="str">
        <f t="shared" ref="J105:J136" si="13">$J$103</f>
        <v>Investigación Científica</v>
      </c>
      <c r="K105" s="98" t="s">
        <v>402</v>
      </c>
      <c r="L105" s="137"/>
      <c r="M105" s="154"/>
      <c r="N105" s="121"/>
      <c r="O105" s="97">
        <f t="shared" si="11"/>
        <v>0</v>
      </c>
      <c r="P105" s="97">
        <f t="shared" si="12"/>
        <v>0</v>
      </c>
      <c r="Q105" s="97">
        <f t="shared" si="12"/>
        <v>0</v>
      </c>
    </row>
    <row r="106" spans="3:17" x14ac:dyDescent="0.25">
      <c r="C106" s="137"/>
      <c r="D106" s="154"/>
      <c r="E106" s="121"/>
      <c r="F106" s="97">
        <f t="shared" si="10"/>
        <v>0</v>
      </c>
      <c r="G106" s="157"/>
      <c r="H106" s="138"/>
      <c r="I106" s="128" t="e">
        <f>VLOOKUP(H106,Presupuesto!$B$11:$C$565,2,0)</f>
        <v>#N/A</v>
      </c>
      <c r="J106" s="98" t="str">
        <f t="shared" si="13"/>
        <v>Investigación Científica</v>
      </c>
      <c r="K106" s="98" t="s">
        <v>402</v>
      </c>
      <c r="L106" s="137"/>
      <c r="M106" s="154"/>
      <c r="N106" s="121"/>
      <c r="O106" s="97">
        <f t="shared" si="11"/>
        <v>0</v>
      </c>
      <c r="P106" s="97">
        <f t="shared" si="12"/>
        <v>0</v>
      </c>
      <c r="Q106" s="97">
        <f t="shared" si="12"/>
        <v>0</v>
      </c>
    </row>
    <row r="107" spans="3:17" x14ac:dyDescent="0.25">
      <c r="C107" s="137"/>
      <c r="D107" s="154"/>
      <c r="E107" s="121"/>
      <c r="F107" s="97">
        <f t="shared" si="10"/>
        <v>0</v>
      </c>
      <c r="G107" s="157"/>
      <c r="H107" s="138"/>
      <c r="I107" s="128" t="e">
        <f>VLOOKUP(H107,Presupuesto!$B$11:$C$565,2,0)</f>
        <v>#N/A</v>
      </c>
      <c r="J107" s="98" t="str">
        <f t="shared" si="13"/>
        <v>Investigación Científica</v>
      </c>
      <c r="K107" s="98" t="s">
        <v>391</v>
      </c>
      <c r="L107" s="137"/>
      <c r="M107" s="154"/>
      <c r="N107" s="121"/>
      <c r="O107" s="97">
        <f t="shared" si="11"/>
        <v>0</v>
      </c>
      <c r="P107" s="97">
        <f t="shared" si="12"/>
        <v>0</v>
      </c>
      <c r="Q107" s="97">
        <f t="shared" si="12"/>
        <v>0</v>
      </c>
    </row>
    <row r="108" spans="3:17" x14ac:dyDescent="0.25">
      <c r="C108" s="137"/>
      <c r="D108" s="154"/>
      <c r="E108" s="121"/>
      <c r="F108" s="97">
        <f t="shared" si="10"/>
        <v>0</v>
      </c>
      <c r="G108" s="157"/>
      <c r="H108" s="138"/>
      <c r="I108" s="128" t="e">
        <f>VLOOKUP(H108,Presupuesto!$B$11:$C$565,2,0)</f>
        <v>#N/A</v>
      </c>
      <c r="J108" s="98" t="str">
        <f t="shared" si="13"/>
        <v>Investigación Científica</v>
      </c>
      <c r="K108" s="98" t="s">
        <v>402</v>
      </c>
      <c r="L108" s="137"/>
      <c r="M108" s="154"/>
      <c r="N108" s="121"/>
      <c r="O108" s="97">
        <f t="shared" si="11"/>
        <v>0</v>
      </c>
      <c r="P108" s="97">
        <f t="shared" si="12"/>
        <v>0</v>
      </c>
      <c r="Q108" s="97">
        <f t="shared" si="12"/>
        <v>0</v>
      </c>
    </row>
    <row r="109" spans="3:17" x14ac:dyDescent="0.25">
      <c r="C109" s="137"/>
      <c r="D109" s="154"/>
      <c r="E109" s="121"/>
      <c r="F109" s="97">
        <f t="shared" si="10"/>
        <v>0</v>
      </c>
      <c r="G109" s="157"/>
      <c r="H109" s="138"/>
      <c r="I109" s="128" t="e">
        <f>VLOOKUP(H109,Presupuesto!$B$11:$C$565,2,0)</f>
        <v>#N/A</v>
      </c>
      <c r="J109" s="98" t="str">
        <f t="shared" si="13"/>
        <v>Investigación Científica</v>
      </c>
      <c r="K109" s="98" t="s">
        <v>402</v>
      </c>
      <c r="L109" s="137"/>
      <c r="M109" s="154"/>
      <c r="N109" s="121"/>
      <c r="O109" s="97">
        <f t="shared" si="11"/>
        <v>0</v>
      </c>
      <c r="P109" s="97">
        <f t="shared" si="12"/>
        <v>0</v>
      </c>
      <c r="Q109" s="97">
        <f t="shared" si="12"/>
        <v>0</v>
      </c>
    </row>
    <row r="110" spans="3:17" x14ac:dyDescent="0.25">
      <c r="C110" s="137"/>
      <c r="D110" s="154"/>
      <c r="E110" s="121"/>
      <c r="F110" s="97">
        <f t="shared" si="10"/>
        <v>0</v>
      </c>
      <c r="G110" s="157"/>
      <c r="H110" s="138"/>
      <c r="I110" s="128" t="e">
        <f>VLOOKUP(H110,Presupuesto!$B$11:$C$565,2,0)</f>
        <v>#N/A</v>
      </c>
      <c r="J110" s="98" t="str">
        <f t="shared" si="13"/>
        <v>Investigación Científica</v>
      </c>
      <c r="K110" s="98" t="s">
        <v>402</v>
      </c>
      <c r="L110" s="137"/>
      <c r="M110" s="154"/>
      <c r="N110" s="121"/>
      <c r="O110" s="97">
        <f t="shared" si="11"/>
        <v>0</v>
      </c>
      <c r="P110" s="97">
        <f t="shared" si="12"/>
        <v>0</v>
      </c>
      <c r="Q110" s="97">
        <f t="shared" si="12"/>
        <v>0</v>
      </c>
    </row>
    <row r="111" spans="3:17" x14ac:dyDescent="0.25">
      <c r="C111" s="137"/>
      <c r="D111" s="154"/>
      <c r="E111" s="121"/>
      <c r="F111" s="97">
        <f t="shared" si="10"/>
        <v>0</v>
      </c>
      <c r="G111" s="157"/>
      <c r="H111" s="138"/>
      <c r="I111" s="128" t="e">
        <f>VLOOKUP(H111,Presupuesto!$B$11:$C$565,2,0)</f>
        <v>#N/A</v>
      </c>
      <c r="J111" s="98" t="str">
        <f t="shared" si="13"/>
        <v>Investigación Científica</v>
      </c>
      <c r="K111" s="98" t="s">
        <v>402</v>
      </c>
      <c r="L111" s="137"/>
      <c r="M111" s="154"/>
      <c r="N111" s="121"/>
      <c r="O111" s="97">
        <f t="shared" si="11"/>
        <v>0</v>
      </c>
      <c r="P111" s="97">
        <f t="shared" si="12"/>
        <v>0</v>
      </c>
      <c r="Q111" s="97">
        <f t="shared" si="12"/>
        <v>0</v>
      </c>
    </row>
    <row r="112" spans="3:17" x14ac:dyDescent="0.25">
      <c r="C112" s="137"/>
      <c r="D112" s="154"/>
      <c r="E112" s="121"/>
      <c r="F112" s="97">
        <f t="shared" si="10"/>
        <v>0</v>
      </c>
      <c r="G112" s="157"/>
      <c r="H112" s="138"/>
      <c r="I112" s="128" t="e">
        <f>VLOOKUP(H112,Presupuesto!$B$11:$C$565,2,0)</f>
        <v>#N/A</v>
      </c>
      <c r="J112" s="98" t="str">
        <f t="shared" si="13"/>
        <v>Investigación Científica</v>
      </c>
      <c r="K112" s="98" t="s">
        <v>402</v>
      </c>
      <c r="L112" s="137"/>
      <c r="M112" s="154"/>
      <c r="N112" s="121"/>
      <c r="O112" s="97">
        <f t="shared" si="11"/>
        <v>0</v>
      </c>
      <c r="P112" s="97">
        <f t="shared" si="12"/>
        <v>0</v>
      </c>
      <c r="Q112" s="97">
        <f t="shared" si="12"/>
        <v>0</v>
      </c>
    </row>
    <row r="113" spans="3:17" x14ac:dyDescent="0.25">
      <c r="C113" s="137"/>
      <c r="D113" s="154"/>
      <c r="E113" s="121"/>
      <c r="F113" s="97">
        <f t="shared" si="10"/>
        <v>0</v>
      </c>
      <c r="G113" s="157"/>
      <c r="H113" s="138"/>
      <c r="I113" s="128" t="e">
        <f>VLOOKUP(H113,Presupuesto!$B$11:$C$565,2,0)</f>
        <v>#N/A</v>
      </c>
      <c r="J113" s="98" t="str">
        <f t="shared" si="13"/>
        <v>Investigación Científica</v>
      </c>
      <c r="K113" s="98" t="s">
        <v>402</v>
      </c>
      <c r="L113" s="137"/>
      <c r="M113" s="154"/>
      <c r="N113" s="121"/>
      <c r="O113" s="97">
        <f t="shared" si="11"/>
        <v>0</v>
      </c>
      <c r="P113" s="97">
        <f t="shared" si="12"/>
        <v>0</v>
      </c>
      <c r="Q113" s="97">
        <f t="shared" si="12"/>
        <v>0</v>
      </c>
    </row>
    <row r="114" spans="3:17" x14ac:dyDescent="0.25">
      <c r="C114" s="137"/>
      <c r="D114" s="154"/>
      <c r="E114" s="121"/>
      <c r="F114" s="97">
        <f t="shared" si="10"/>
        <v>0</v>
      </c>
      <c r="G114" s="157"/>
      <c r="H114" s="138"/>
      <c r="I114" s="128" t="e">
        <f>VLOOKUP(H114,Presupuesto!$B$11:$C$565,2,0)</f>
        <v>#N/A</v>
      </c>
      <c r="J114" s="98" t="str">
        <f t="shared" si="13"/>
        <v>Investigación Científica</v>
      </c>
      <c r="K114" s="98" t="s">
        <v>402</v>
      </c>
      <c r="L114" s="137"/>
      <c r="M114" s="154"/>
      <c r="N114" s="121"/>
      <c r="O114" s="97">
        <f t="shared" si="11"/>
        <v>0</v>
      </c>
      <c r="P114" s="97">
        <f t="shared" si="12"/>
        <v>0</v>
      </c>
      <c r="Q114" s="97">
        <f t="shared" si="12"/>
        <v>0</v>
      </c>
    </row>
    <row r="115" spans="3:17" x14ac:dyDescent="0.25">
      <c r="C115" s="137"/>
      <c r="D115" s="154"/>
      <c r="E115" s="121"/>
      <c r="F115" s="97">
        <f t="shared" si="10"/>
        <v>0</v>
      </c>
      <c r="G115" s="157"/>
      <c r="H115" s="138"/>
      <c r="I115" s="128" t="e">
        <f>VLOOKUP(H115,Presupuesto!$B$11:$C$565,2,0)</f>
        <v>#N/A</v>
      </c>
      <c r="J115" s="98" t="str">
        <f t="shared" si="13"/>
        <v>Investigación Científica</v>
      </c>
      <c r="K115" s="98" t="s">
        <v>402</v>
      </c>
      <c r="L115" s="137"/>
      <c r="M115" s="154"/>
      <c r="N115" s="121"/>
      <c r="O115" s="97">
        <f t="shared" si="11"/>
        <v>0</v>
      </c>
      <c r="P115" s="97">
        <f t="shared" si="12"/>
        <v>0</v>
      </c>
      <c r="Q115" s="97">
        <f t="shared" si="12"/>
        <v>0</v>
      </c>
    </row>
    <row r="116" spans="3:17" x14ac:dyDescent="0.25">
      <c r="C116" s="137"/>
      <c r="D116" s="154"/>
      <c r="E116" s="121"/>
      <c r="F116" s="97">
        <f t="shared" si="10"/>
        <v>0</v>
      </c>
      <c r="G116" s="157"/>
      <c r="H116" s="138"/>
      <c r="I116" s="128" t="e">
        <f>VLOOKUP(H116,Presupuesto!$B$11:$C$565,2,0)</f>
        <v>#N/A</v>
      </c>
      <c r="J116" s="98" t="str">
        <f t="shared" si="13"/>
        <v>Investigación Científica</v>
      </c>
      <c r="K116" s="98" t="s">
        <v>402</v>
      </c>
      <c r="L116" s="137"/>
      <c r="M116" s="154"/>
      <c r="N116" s="121"/>
      <c r="O116" s="97">
        <f t="shared" si="11"/>
        <v>0</v>
      </c>
      <c r="P116" s="97">
        <f t="shared" si="12"/>
        <v>0</v>
      </c>
      <c r="Q116" s="97">
        <f t="shared" si="12"/>
        <v>0</v>
      </c>
    </row>
    <row r="117" spans="3:17" x14ac:dyDescent="0.25">
      <c r="C117" s="137"/>
      <c r="D117" s="154"/>
      <c r="E117" s="121"/>
      <c r="F117" s="97">
        <f t="shared" si="10"/>
        <v>0</v>
      </c>
      <c r="G117" s="157"/>
      <c r="H117" s="138"/>
      <c r="I117" s="128" t="e">
        <f>VLOOKUP(H117,Presupuesto!$B$11:$C$565,2,0)</f>
        <v>#N/A</v>
      </c>
      <c r="J117" s="98" t="str">
        <f t="shared" si="13"/>
        <v>Investigación Científica</v>
      </c>
      <c r="K117" s="98" t="s">
        <v>402</v>
      </c>
      <c r="L117" s="137"/>
      <c r="M117" s="154"/>
      <c r="N117" s="121"/>
      <c r="O117" s="97">
        <f t="shared" si="11"/>
        <v>0</v>
      </c>
      <c r="P117" s="97">
        <f t="shared" si="12"/>
        <v>0</v>
      </c>
      <c r="Q117" s="97">
        <f t="shared" si="12"/>
        <v>0</v>
      </c>
    </row>
    <row r="118" spans="3:17" x14ac:dyDescent="0.25">
      <c r="C118" s="137"/>
      <c r="D118" s="154"/>
      <c r="E118" s="121"/>
      <c r="F118" s="97">
        <f t="shared" si="10"/>
        <v>0</v>
      </c>
      <c r="G118" s="157"/>
      <c r="H118" s="138"/>
      <c r="I118" s="128" t="e">
        <f>VLOOKUP(H118,Presupuesto!$B$11:$C$565,2,0)</f>
        <v>#N/A</v>
      </c>
      <c r="J118" s="98" t="str">
        <f t="shared" si="13"/>
        <v>Investigación Científica</v>
      </c>
      <c r="K118" s="98" t="s">
        <v>402</v>
      </c>
      <c r="L118" s="137"/>
      <c r="M118" s="154"/>
      <c r="N118" s="121"/>
      <c r="O118" s="97">
        <f t="shared" si="11"/>
        <v>0</v>
      </c>
      <c r="P118" s="97">
        <f t="shared" si="12"/>
        <v>0</v>
      </c>
      <c r="Q118" s="97">
        <f t="shared" si="12"/>
        <v>0</v>
      </c>
    </row>
    <row r="119" spans="3:17" x14ac:dyDescent="0.25">
      <c r="C119" s="137"/>
      <c r="D119" s="154"/>
      <c r="E119" s="121"/>
      <c r="F119" s="97">
        <f t="shared" si="10"/>
        <v>0</v>
      </c>
      <c r="G119" s="157"/>
      <c r="H119" s="138"/>
      <c r="I119" s="128" t="e">
        <f>VLOOKUP(H119,Presupuesto!$B$11:$C$565,2,0)</f>
        <v>#N/A</v>
      </c>
      <c r="J119" s="98" t="str">
        <f t="shared" si="13"/>
        <v>Investigación Científica</v>
      </c>
      <c r="K119" s="98" t="s">
        <v>402</v>
      </c>
      <c r="L119" s="137"/>
      <c r="M119" s="154"/>
      <c r="N119" s="121"/>
      <c r="O119" s="97">
        <f t="shared" si="11"/>
        <v>0</v>
      </c>
      <c r="P119" s="97">
        <f t="shared" si="12"/>
        <v>0</v>
      </c>
      <c r="Q119" s="97">
        <f t="shared" si="12"/>
        <v>0</v>
      </c>
    </row>
    <row r="120" spans="3:17" x14ac:dyDescent="0.25">
      <c r="C120" s="137"/>
      <c r="D120" s="154"/>
      <c r="E120" s="121"/>
      <c r="F120" s="97">
        <f t="shared" si="10"/>
        <v>0</v>
      </c>
      <c r="G120" s="157"/>
      <c r="H120" s="138"/>
      <c r="I120" s="128" t="e">
        <f>VLOOKUP(H120,Presupuesto!$B$11:$C$565,2,0)</f>
        <v>#N/A</v>
      </c>
      <c r="J120" s="98" t="str">
        <f t="shared" si="13"/>
        <v>Investigación Científica</v>
      </c>
      <c r="K120" s="98" t="s">
        <v>402</v>
      </c>
      <c r="L120" s="137"/>
      <c r="M120" s="154"/>
      <c r="N120" s="121"/>
      <c r="O120" s="97">
        <f t="shared" si="11"/>
        <v>0</v>
      </c>
      <c r="P120" s="97">
        <f t="shared" si="12"/>
        <v>0</v>
      </c>
      <c r="Q120" s="97">
        <f t="shared" si="12"/>
        <v>0</v>
      </c>
    </row>
    <row r="121" spans="3:17" x14ac:dyDescent="0.25">
      <c r="C121" s="137"/>
      <c r="D121" s="154"/>
      <c r="E121" s="121"/>
      <c r="F121" s="97">
        <f t="shared" si="10"/>
        <v>0</v>
      </c>
      <c r="G121" s="157"/>
      <c r="H121" s="138"/>
      <c r="I121" s="128" t="e">
        <f>VLOOKUP(H121,Presupuesto!$B$11:$C$565,2,0)</f>
        <v>#N/A</v>
      </c>
      <c r="J121" s="98" t="str">
        <f t="shared" si="13"/>
        <v>Investigación Científica</v>
      </c>
      <c r="K121" s="98" t="s">
        <v>402</v>
      </c>
      <c r="L121" s="137"/>
      <c r="M121" s="154"/>
      <c r="N121" s="121"/>
      <c r="O121" s="97">
        <f t="shared" si="11"/>
        <v>0</v>
      </c>
      <c r="P121" s="97">
        <f t="shared" si="12"/>
        <v>0</v>
      </c>
      <c r="Q121" s="97">
        <f t="shared" si="12"/>
        <v>0</v>
      </c>
    </row>
    <row r="122" spans="3:17" x14ac:dyDescent="0.25">
      <c r="C122" s="137"/>
      <c r="D122" s="154"/>
      <c r="E122" s="121"/>
      <c r="F122" s="97">
        <f t="shared" si="10"/>
        <v>0</v>
      </c>
      <c r="G122" s="157"/>
      <c r="H122" s="138"/>
      <c r="I122" s="128" t="e">
        <f>VLOOKUP(H122,Presupuesto!$B$11:$C$565,2,0)</f>
        <v>#N/A</v>
      </c>
      <c r="J122" s="98" t="str">
        <f t="shared" si="13"/>
        <v>Investigación Científica</v>
      </c>
      <c r="K122" s="98" t="s">
        <v>402</v>
      </c>
      <c r="L122" s="137"/>
      <c r="M122" s="154"/>
      <c r="N122" s="121"/>
      <c r="O122" s="97">
        <f t="shared" si="11"/>
        <v>0</v>
      </c>
      <c r="P122" s="97">
        <f t="shared" si="12"/>
        <v>0</v>
      </c>
      <c r="Q122" s="97">
        <f t="shared" si="12"/>
        <v>0</v>
      </c>
    </row>
    <row r="123" spans="3:17" x14ac:dyDescent="0.25">
      <c r="C123" s="137"/>
      <c r="D123" s="154"/>
      <c r="E123" s="121"/>
      <c r="F123" s="97">
        <f t="shared" si="10"/>
        <v>0</v>
      </c>
      <c r="G123" s="157"/>
      <c r="H123" s="138"/>
      <c r="I123" s="128" t="e">
        <f>VLOOKUP(H123,Presupuesto!$B$11:$C$565,2,0)</f>
        <v>#N/A</v>
      </c>
      <c r="J123" s="98" t="str">
        <f t="shared" si="13"/>
        <v>Investigación Científica</v>
      </c>
      <c r="K123" s="98" t="s">
        <v>402</v>
      </c>
      <c r="L123" s="137"/>
      <c r="M123" s="154"/>
      <c r="N123" s="121"/>
      <c r="O123" s="97">
        <f t="shared" si="11"/>
        <v>0</v>
      </c>
      <c r="P123" s="97">
        <f t="shared" ref="P123:Q136" si="14">$O123*P$16</f>
        <v>0</v>
      </c>
      <c r="Q123" s="97">
        <f t="shared" si="14"/>
        <v>0</v>
      </c>
    </row>
    <row r="124" spans="3:17" x14ac:dyDescent="0.25">
      <c r="C124" s="139"/>
      <c r="D124" s="147"/>
      <c r="E124" s="116"/>
      <c r="F124" s="97">
        <f t="shared" si="10"/>
        <v>0</v>
      </c>
      <c r="G124" s="157"/>
      <c r="H124" s="140"/>
      <c r="I124" s="128" t="e">
        <f>VLOOKUP(H124,Presupuesto!$B$11:$C$565,2,0)</f>
        <v>#N/A</v>
      </c>
      <c r="J124" s="98" t="str">
        <f t="shared" si="13"/>
        <v>Investigación Científica</v>
      </c>
      <c r="K124" s="98" t="s">
        <v>402</v>
      </c>
      <c r="L124" s="139"/>
      <c r="M124" s="147"/>
      <c r="N124" s="116"/>
      <c r="O124" s="97">
        <f t="shared" si="11"/>
        <v>0</v>
      </c>
      <c r="P124" s="97">
        <f t="shared" si="14"/>
        <v>0</v>
      </c>
      <c r="Q124" s="97">
        <f t="shared" si="14"/>
        <v>0</v>
      </c>
    </row>
    <row r="125" spans="3:17" x14ac:dyDescent="0.25">
      <c r="C125" s="139"/>
      <c r="D125" s="147"/>
      <c r="E125" s="116"/>
      <c r="F125" s="97">
        <f t="shared" si="10"/>
        <v>0</v>
      </c>
      <c r="G125" s="157"/>
      <c r="H125" s="140"/>
      <c r="I125" s="128" t="e">
        <f>VLOOKUP(H125,Presupuesto!$B$11:$C$565,2,0)</f>
        <v>#N/A</v>
      </c>
      <c r="J125" s="98" t="str">
        <f t="shared" si="13"/>
        <v>Investigación Científica</v>
      </c>
      <c r="K125" s="98" t="s">
        <v>402</v>
      </c>
      <c r="L125" s="139"/>
      <c r="M125" s="147"/>
      <c r="N125" s="116"/>
      <c r="O125" s="97">
        <f t="shared" si="11"/>
        <v>0</v>
      </c>
      <c r="P125" s="97">
        <f t="shared" si="14"/>
        <v>0</v>
      </c>
      <c r="Q125" s="97">
        <f t="shared" si="14"/>
        <v>0</v>
      </c>
    </row>
    <row r="126" spans="3:17" x14ac:dyDescent="0.25">
      <c r="C126" s="139"/>
      <c r="D126" s="147"/>
      <c r="E126" s="116"/>
      <c r="F126" s="97">
        <f t="shared" si="10"/>
        <v>0</v>
      </c>
      <c r="G126" s="157"/>
      <c r="H126" s="140"/>
      <c r="I126" s="128" t="e">
        <f>VLOOKUP(H126,Presupuesto!$B$11:$C$565,2,0)</f>
        <v>#N/A</v>
      </c>
      <c r="J126" s="98" t="str">
        <f t="shared" si="13"/>
        <v>Investigación Científica</v>
      </c>
      <c r="K126" s="98" t="s">
        <v>402</v>
      </c>
      <c r="L126" s="139"/>
      <c r="M126" s="147"/>
      <c r="N126" s="116"/>
      <c r="O126" s="97">
        <f t="shared" si="11"/>
        <v>0</v>
      </c>
      <c r="P126" s="97">
        <f t="shared" si="14"/>
        <v>0</v>
      </c>
      <c r="Q126" s="97">
        <f t="shared" si="14"/>
        <v>0</v>
      </c>
    </row>
    <row r="127" spans="3:17" x14ac:dyDescent="0.25">
      <c r="C127" s="139"/>
      <c r="D127" s="147"/>
      <c r="E127" s="116"/>
      <c r="F127" s="97">
        <f t="shared" si="10"/>
        <v>0</v>
      </c>
      <c r="G127" s="157"/>
      <c r="H127" s="140"/>
      <c r="I127" s="128" t="e">
        <f>VLOOKUP(H127,Presupuesto!$B$11:$C$565,2,0)</f>
        <v>#N/A</v>
      </c>
      <c r="J127" s="98" t="str">
        <f t="shared" si="13"/>
        <v>Investigación Científica</v>
      </c>
      <c r="K127" s="98" t="s">
        <v>402</v>
      </c>
      <c r="L127" s="139"/>
      <c r="M127" s="147"/>
      <c r="N127" s="116"/>
      <c r="O127" s="97">
        <f t="shared" si="11"/>
        <v>0</v>
      </c>
      <c r="P127" s="97">
        <f t="shared" si="14"/>
        <v>0</v>
      </c>
      <c r="Q127" s="97">
        <f t="shared" si="14"/>
        <v>0</v>
      </c>
    </row>
    <row r="128" spans="3:17" x14ac:dyDescent="0.25">
      <c r="C128" s="139"/>
      <c r="D128" s="147"/>
      <c r="E128" s="116"/>
      <c r="F128" s="97">
        <f t="shared" si="10"/>
        <v>0</v>
      </c>
      <c r="G128" s="157"/>
      <c r="H128" s="140"/>
      <c r="I128" s="128" t="e">
        <f>VLOOKUP(H128,Presupuesto!$B$11:$C$565,2,0)</f>
        <v>#N/A</v>
      </c>
      <c r="J128" s="98" t="str">
        <f t="shared" si="13"/>
        <v>Investigación Científica</v>
      </c>
      <c r="K128" s="98" t="s">
        <v>402</v>
      </c>
      <c r="L128" s="139"/>
      <c r="M128" s="147"/>
      <c r="N128" s="116"/>
      <c r="O128" s="97">
        <f t="shared" si="11"/>
        <v>0</v>
      </c>
      <c r="P128" s="97">
        <f t="shared" si="14"/>
        <v>0</v>
      </c>
      <c r="Q128" s="97">
        <f t="shared" si="14"/>
        <v>0</v>
      </c>
    </row>
    <row r="129" spans="3:17" x14ac:dyDescent="0.25">
      <c r="C129" s="139"/>
      <c r="D129" s="147"/>
      <c r="E129" s="116"/>
      <c r="F129" s="97">
        <f t="shared" si="10"/>
        <v>0</v>
      </c>
      <c r="G129" s="157"/>
      <c r="H129" s="140"/>
      <c r="I129" s="128" t="e">
        <f>VLOOKUP(H129,Presupuesto!$B$11:$C$565,2,0)</f>
        <v>#N/A</v>
      </c>
      <c r="J129" s="98" t="str">
        <f t="shared" si="13"/>
        <v>Investigación Científica</v>
      </c>
      <c r="K129" s="98" t="s">
        <v>402</v>
      </c>
      <c r="L129" s="139"/>
      <c r="M129" s="147"/>
      <c r="N129" s="116"/>
      <c r="O129" s="97">
        <f t="shared" si="11"/>
        <v>0</v>
      </c>
      <c r="P129" s="97">
        <f t="shared" si="14"/>
        <v>0</v>
      </c>
      <c r="Q129" s="97">
        <f t="shared" si="14"/>
        <v>0</v>
      </c>
    </row>
    <row r="130" spans="3:17" x14ac:dyDescent="0.25">
      <c r="C130" s="139"/>
      <c r="D130" s="147"/>
      <c r="E130" s="116"/>
      <c r="F130" s="97">
        <f t="shared" si="10"/>
        <v>0</v>
      </c>
      <c r="G130" s="157"/>
      <c r="H130" s="140"/>
      <c r="I130" s="128" t="e">
        <f>VLOOKUP(H130,Presupuesto!$B$11:$C$565,2,0)</f>
        <v>#N/A</v>
      </c>
      <c r="J130" s="98" t="str">
        <f t="shared" si="13"/>
        <v>Investigación Científica</v>
      </c>
      <c r="K130" s="98" t="s">
        <v>402</v>
      </c>
      <c r="L130" s="139"/>
      <c r="M130" s="147"/>
      <c r="N130" s="116"/>
      <c r="O130" s="97">
        <f t="shared" si="11"/>
        <v>0</v>
      </c>
      <c r="P130" s="97">
        <f t="shared" si="14"/>
        <v>0</v>
      </c>
      <c r="Q130" s="97">
        <f t="shared" si="14"/>
        <v>0</v>
      </c>
    </row>
    <row r="131" spans="3:17" x14ac:dyDescent="0.25">
      <c r="C131" s="139"/>
      <c r="D131" s="147"/>
      <c r="E131" s="116"/>
      <c r="F131" s="97">
        <f t="shared" si="10"/>
        <v>0</v>
      </c>
      <c r="G131" s="157"/>
      <c r="H131" s="140"/>
      <c r="I131" s="128" t="e">
        <f>VLOOKUP(H131,Presupuesto!$B$11:$C$565,2,0)</f>
        <v>#N/A</v>
      </c>
      <c r="J131" s="98" t="str">
        <f t="shared" si="13"/>
        <v>Investigación Científica</v>
      </c>
      <c r="K131" s="98" t="s">
        <v>402</v>
      </c>
      <c r="L131" s="139"/>
      <c r="M131" s="147"/>
      <c r="N131" s="116"/>
      <c r="O131" s="97">
        <f t="shared" si="11"/>
        <v>0</v>
      </c>
      <c r="P131" s="97">
        <f t="shared" si="14"/>
        <v>0</v>
      </c>
      <c r="Q131" s="97">
        <f t="shared" si="14"/>
        <v>0</v>
      </c>
    </row>
    <row r="132" spans="3:17" x14ac:dyDescent="0.25">
      <c r="C132" s="141"/>
      <c r="D132" s="147"/>
      <c r="E132" s="116"/>
      <c r="F132" s="97">
        <f t="shared" si="10"/>
        <v>0</v>
      </c>
      <c r="G132" s="157"/>
      <c r="H132" s="142"/>
      <c r="I132" s="128" t="e">
        <f>VLOOKUP(H132,Presupuesto!$B$11:$C$565,2,0)</f>
        <v>#N/A</v>
      </c>
      <c r="J132" s="98" t="str">
        <f t="shared" si="13"/>
        <v>Investigación Científica</v>
      </c>
      <c r="K132" s="98" t="s">
        <v>393</v>
      </c>
      <c r="L132" s="141"/>
      <c r="M132" s="147"/>
      <c r="N132" s="116"/>
      <c r="O132" s="97">
        <f t="shared" si="11"/>
        <v>0</v>
      </c>
      <c r="P132" s="97">
        <f t="shared" si="14"/>
        <v>0</v>
      </c>
      <c r="Q132" s="97">
        <f t="shared" si="14"/>
        <v>0</v>
      </c>
    </row>
    <row r="133" spans="3:17" x14ac:dyDescent="0.25">
      <c r="C133" s="141"/>
      <c r="D133" s="147"/>
      <c r="E133" s="116"/>
      <c r="F133" s="97">
        <f t="shared" si="10"/>
        <v>0</v>
      </c>
      <c r="G133" s="157"/>
      <c r="H133" s="142"/>
      <c r="I133" s="128" t="e">
        <f>VLOOKUP(H133,Presupuesto!$B$11:$C$565,2,0)</f>
        <v>#N/A</v>
      </c>
      <c r="J133" s="98" t="str">
        <f t="shared" si="13"/>
        <v>Investigación Científica</v>
      </c>
      <c r="K133" s="98" t="s">
        <v>402</v>
      </c>
      <c r="L133" s="141"/>
      <c r="M133" s="147"/>
      <c r="N133" s="116"/>
      <c r="O133" s="97">
        <f t="shared" si="11"/>
        <v>0</v>
      </c>
      <c r="P133" s="97">
        <f t="shared" si="14"/>
        <v>0</v>
      </c>
      <c r="Q133" s="97">
        <f t="shared" si="14"/>
        <v>0</v>
      </c>
    </row>
    <row r="134" spans="3:17" x14ac:dyDescent="0.25">
      <c r="C134" s="141"/>
      <c r="D134" s="147"/>
      <c r="E134" s="116"/>
      <c r="F134" s="97">
        <f t="shared" si="10"/>
        <v>0</v>
      </c>
      <c r="G134" s="157"/>
      <c r="H134" s="142"/>
      <c r="I134" s="128" t="e">
        <f>VLOOKUP(H134,Presupuesto!$B$11:$C$565,2,0)</f>
        <v>#N/A</v>
      </c>
      <c r="J134" s="98" t="str">
        <f t="shared" si="13"/>
        <v>Investigación Científica</v>
      </c>
      <c r="K134" s="98" t="s">
        <v>402</v>
      </c>
      <c r="L134" s="141"/>
      <c r="M134" s="147"/>
      <c r="N134" s="116"/>
      <c r="O134" s="97">
        <f t="shared" si="11"/>
        <v>0</v>
      </c>
      <c r="P134" s="97">
        <f t="shared" si="14"/>
        <v>0</v>
      </c>
      <c r="Q134" s="97">
        <f t="shared" si="14"/>
        <v>0</v>
      </c>
    </row>
    <row r="135" spans="3:17" x14ac:dyDescent="0.25">
      <c r="C135" s="141"/>
      <c r="D135" s="147"/>
      <c r="E135" s="116"/>
      <c r="F135" s="97">
        <f t="shared" si="10"/>
        <v>0</v>
      </c>
      <c r="G135" s="157"/>
      <c r="H135" s="142"/>
      <c r="I135" s="128" t="e">
        <f>VLOOKUP(H135,Presupuesto!$B$11:$C$565,2,0)</f>
        <v>#N/A</v>
      </c>
      <c r="J135" s="98" t="str">
        <f t="shared" si="13"/>
        <v>Investigación Científica</v>
      </c>
      <c r="K135" s="98" t="s">
        <v>402</v>
      </c>
      <c r="L135" s="141"/>
      <c r="M135" s="147"/>
      <c r="N135" s="116"/>
      <c r="O135" s="97">
        <f t="shared" si="11"/>
        <v>0</v>
      </c>
      <c r="P135" s="97">
        <f t="shared" si="14"/>
        <v>0</v>
      </c>
      <c r="Q135" s="97">
        <f t="shared" si="14"/>
        <v>0</v>
      </c>
    </row>
    <row r="136" spans="3:17" ht="15.75" thickBot="1" x14ac:dyDescent="0.3">
      <c r="C136" s="143"/>
      <c r="D136" s="155"/>
      <c r="E136" s="103"/>
      <c r="F136" s="105">
        <f t="shared" si="10"/>
        <v>0</v>
      </c>
      <c r="G136" s="158"/>
      <c r="H136" s="144"/>
      <c r="I136" s="130" t="e">
        <f>VLOOKUP(H136,Presupuesto!$B$11:$C$565,2,0)</f>
        <v>#N/A</v>
      </c>
      <c r="J136" s="106" t="str">
        <f t="shared" si="13"/>
        <v>Investigación Científica</v>
      </c>
      <c r="K136" s="122" t="s">
        <v>384</v>
      </c>
      <c r="L136" s="143"/>
      <c r="M136" s="155"/>
      <c r="N136" s="103"/>
      <c r="O136" s="105">
        <f t="shared" si="11"/>
        <v>0</v>
      </c>
      <c r="P136" s="105">
        <f t="shared" si="14"/>
        <v>0</v>
      </c>
      <c r="Q136" s="105">
        <f t="shared" si="14"/>
        <v>0</v>
      </c>
    </row>
    <row r="138" spans="3:17" ht="15.75" thickBot="1" x14ac:dyDescent="0.3"/>
    <row r="139" spans="3:17" ht="15.75" thickBot="1" x14ac:dyDescent="0.3">
      <c r="C139" s="153" t="s">
        <v>47</v>
      </c>
      <c r="D139" s="350">
        <f>SUM(F146:F179)</f>
        <v>0</v>
      </c>
      <c r="G139" s="79"/>
      <c r="H139" s="70"/>
      <c r="I139" s="70"/>
    </row>
    <row r="140" spans="3:17" x14ac:dyDescent="0.25">
      <c r="G140" s="79"/>
      <c r="H140" s="70"/>
      <c r="I140" s="70"/>
    </row>
    <row r="141" spans="3:17" x14ac:dyDescent="0.25">
      <c r="F141" s="70"/>
      <c r="G141" s="79"/>
      <c r="H141" s="70"/>
      <c r="I141" s="70"/>
    </row>
    <row r="142" spans="3:17" ht="15.75" x14ac:dyDescent="0.25">
      <c r="C142" s="285" t="s">
        <v>382</v>
      </c>
      <c r="D142" s="347"/>
      <c r="F142" s="70"/>
      <c r="G142" s="79"/>
      <c r="H142" s="70"/>
      <c r="I142" s="70"/>
    </row>
    <row r="143" spans="3:17" ht="18.75" x14ac:dyDescent="0.25">
      <c r="C143" s="205" t="e">
        <f>#VALUE!</f>
        <v>#VALUE!</v>
      </c>
      <c r="D143" s="31"/>
      <c r="F143" s="70"/>
      <c r="G143" s="79"/>
      <c r="H143" s="70"/>
      <c r="I143" s="70"/>
    </row>
    <row r="144" spans="3:17" ht="42.75" thickBot="1" x14ac:dyDescent="0.3">
      <c r="F144" s="93"/>
      <c r="G144" s="76"/>
      <c r="H144" s="76"/>
      <c r="I144" s="76"/>
      <c r="L144" s="220"/>
      <c r="M144" s="221"/>
      <c r="N144" s="220"/>
      <c r="O144" s="220"/>
      <c r="P144" s="223" t="s">
        <v>458</v>
      </c>
      <c r="Q144" s="223" t="s">
        <v>459</v>
      </c>
    </row>
    <row r="145" spans="3:17" ht="30.75" thickBot="1" x14ac:dyDescent="0.3">
      <c r="C145" s="127" t="s">
        <v>43</v>
      </c>
      <c r="D145" s="127" t="s">
        <v>49</v>
      </c>
      <c r="E145" s="134" t="s">
        <v>51</v>
      </c>
      <c r="F145" s="133" t="s">
        <v>27</v>
      </c>
      <c r="G145" s="131" t="s">
        <v>121</v>
      </c>
      <c r="H145" s="134" t="s">
        <v>45</v>
      </c>
      <c r="I145" s="131" t="s">
        <v>122</v>
      </c>
      <c r="J145" s="131" t="s">
        <v>400</v>
      </c>
      <c r="K145" s="131" t="s">
        <v>401</v>
      </c>
      <c r="L145" s="217" t="s">
        <v>21</v>
      </c>
      <c r="M145" s="217" t="s">
        <v>49</v>
      </c>
      <c r="N145" s="218" t="s">
        <v>456</v>
      </c>
      <c r="O145" s="219" t="s">
        <v>457</v>
      </c>
      <c r="P145" s="222">
        <v>0.7</v>
      </c>
      <c r="Q145" s="222">
        <v>0.3</v>
      </c>
    </row>
    <row r="146" spans="3:17" x14ac:dyDescent="0.25">
      <c r="C146" s="137"/>
      <c r="D146" s="154"/>
      <c r="E146" s="121"/>
      <c r="F146" s="97">
        <f t="shared" ref="F146:F179" si="15">D146*E146</f>
        <v>0</v>
      </c>
      <c r="G146" s="157"/>
      <c r="H146" s="138"/>
      <c r="I146" s="128" t="e">
        <f>VLOOKUP(H146,Presupuesto!$B$11:$C$565,2,0)</f>
        <v>#N/A</v>
      </c>
      <c r="J146" s="212" t="s">
        <v>1347</v>
      </c>
      <c r="K146" s="98" t="s">
        <v>402</v>
      </c>
      <c r="L146" s="137"/>
      <c r="M146" s="154"/>
      <c r="N146" s="121"/>
      <c r="O146" s="97">
        <f t="shared" ref="O146:O179" si="16">M146*N146</f>
        <v>0</v>
      </c>
      <c r="P146" s="97">
        <f t="shared" ref="P146:Q165" si="17">$O146*P$16</f>
        <v>0</v>
      </c>
      <c r="Q146" s="97">
        <f t="shared" si="17"/>
        <v>0</v>
      </c>
    </row>
    <row r="147" spans="3:17" x14ac:dyDescent="0.25">
      <c r="C147" s="137"/>
      <c r="D147" s="154"/>
      <c r="E147" s="121"/>
      <c r="F147" s="97">
        <f t="shared" si="15"/>
        <v>0</v>
      </c>
      <c r="G147" s="157"/>
      <c r="H147" s="138"/>
      <c r="I147" s="128" t="e">
        <f>VLOOKUP(H147,Presupuesto!$B$11:$C$565,2,0)</f>
        <v>#N/A</v>
      </c>
      <c r="J147" s="98" t="str">
        <f>$J$146</f>
        <v>Investigación Científica</v>
      </c>
      <c r="K147" s="98" t="s">
        <v>402</v>
      </c>
      <c r="L147" s="137"/>
      <c r="M147" s="154"/>
      <c r="N147" s="121"/>
      <c r="O147" s="97">
        <f t="shared" si="16"/>
        <v>0</v>
      </c>
      <c r="P147" s="97">
        <f t="shared" si="17"/>
        <v>0</v>
      </c>
      <c r="Q147" s="97">
        <f t="shared" si="17"/>
        <v>0</v>
      </c>
    </row>
    <row r="148" spans="3:17" x14ac:dyDescent="0.25">
      <c r="C148" s="137"/>
      <c r="D148" s="154"/>
      <c r="E148" s="121"/>
      <c r="F148" s="97">
        <f t="shared" si="15"/>
        <v>0</v>
      </c>
      <c r="G148" s="157"/>
      <c r="H148" s="138"/>
      <c r="I148" s="128" t="e">
        <f>VLOOKUP(H148,Presupuesto!$B$11:$C$565,2,0)</f>
        <v>#N/A</v>
      </c>
      <c r="J148" s="98" t="str">
        <f t="shared" ref="J148:J179" si="18">$J$146</f>
        <v>Investigación Científica</v>
      </c>
      <c r="K148" s="98" t="s">
        <v>402</v>
      </c>
      <c r="L148" s="137"/>
      <c r="M148" s="154"/>
      <c r="N148" s="121"/>
      <c r="O148" s="97">
        <f t="shared" si="16"/>
        <v>0</v>
      </c>
      <c r="P148" s="97">
        <f t="shared" si="17"/>
        <v>0</v>
      </c>
      <c r="Q148" s="97">
        <f t="shared" si="17"/>
        <v>0</v>
      </c>
    </row>
    <row r="149" spans="3:17" x14ac:dyDescent="0.25">
      <c r="C149" s="137"/>
      <c r="D149" s="154"/>
      <c r="E149" s="121"/>
      <c r="F149" s="97">
        <f t="shared" si="15"/>
        <v>0</v>
      </c>
      <c r="G149" s="157"/>
      <c r="H149" s="138"/>
      <c r="I149" s="128" t="e">
        <f>VLOOKUP(H149,Presupuesto!$B$11:$C$565,2,0)</f>
        <v>#N/A</v>
      </c>
      <c r="J149" s="98" t="str">
        <f t="shared" si="18"/>
        <v>Investigación Científica</v>
      </c>
      <c r="K149" s="98" t="s">
        <v>402</v>
      </c>
      <c r="L149" s="137"/>
      <c r="M149" s="154"/>
      <c r="N149" s="121"/>
      <c r="O149" s="97">
        <f t="shared" si="16"/>
        <v>0</v>
      </c>
      <c r="P149" s="97">
        <f t="shared" si="17"/>
        <v>0</v>
      </c>
      <c r="Q149" s="97">
        <f t="shared" si="17"/>
        <v>0</v>
      </c>
    </row>
    <row r="150" spans="3:17" x14ac:dyDescent="0.25">
      <c r="C150" s="137"/>
      <c r="D150" s="154"/>
      <c r="E150" s="121"/>
      <c r="F150" s="97">
        <f t="shared" si="15"/>
        <v>0</v>
      </c>
      <c r="G150" s="157"/>
      <c r="H150" s="138"/>
      <c r="I150" s="128" t="e">
        <f>VLOOKUP(H150,Presupuesto!$B$11:$C$565,2,0)</f>
        <v>#N/A</v>
      </c>
      <c r="J150" s="98" t="str">
        <f t="shared" si="18"/>
        <v>Investigación Científica</v>
      </c>
      <c r="K150" s="98" t="s">
        <v>391</v>
      </c>
      <c r="L150" s="137"/>
      <c r="M150" s="154"/>
      <c r="N150" s="121"/>
      <c r="O150" s="97">
        <f t="shared" si="16"/>
        <v>0</v>
      </c>
      <c r="P150" s="97">
        <f t="shared" si="17"/>
        <v>0</v>
      </c>
      <c r="Q150" s="97">
        <f t="shared" si="17"/>
        <v>0</v>
      </c>
    </row>
    <row r="151" spans="3:17" x14ac:dyDescent="0.25">
      <c r="C151" s="137"/>
      <c r="D151" s="154"/>
      <c r="E151" s="121"/>
      <c r="F151" s="97">
        <f t="shared" si="15"/>
        <v>0</v>
      </c>
      <c r="G151" s="157"/>
      <c r="H151" s="138"/>
      <c r="I151" s="128" t="e">
        <f>VLOOKUP(H151,Presupuesto!$B$11:$C$565,2,0)</f>
        <v>#N/A</v>
      </c>
      <c r="J151" s="98" t="str">
        <f t="shared" si="18"/>
        <v>Investigación Científica</v>
      </c>
      <c r="K151" s="98" t="s">
        <v>402</v>
      </c>
      <c r="L151" s="137"/>
      <c r="M151" s="154"/>
      <c r="N151" s="121"/>
      <c r="O151" s="97">
        <f t="shared" si="16"/>
        <v>0</v>
      </c>
      <c r="P151" s="97">
        <f t="shared" si="17"/>
        <v>0</v>
      </c>
      <c r="Q151" s="97">
        <f t="shared" si="17"/>
        <v>0</v>
      </c>
    </row>
    <row r="152" spans="3:17" x14ac:dyDescent="0.25">
      <c r="C152" s="137"/>
      <c r="D152" s="154"/>
      <c r="E152" s="121"/>
      <c r="F152" s="97">
        <f t="shared" si="15"/>
        <v>0</v>
      </c>
      <c r="G152" s="157"/>
      <c r="H152" s="138"/>
      <c r="I152" s="128" t="e">
        <f>VLOOKUP(H152,Presupuesto!$B$11:$C$565,2,0)</f>
        <v>#N/A</v>
      </c>
      <c r="J152" s="98" t="str">
        <f t="shared" si="18"/>
        <v>Investigación Científica</v>
      </c>
      <c r="K152" s="98" t="s">
        <v>402</v>
      </c>
      <c r="L152" s="137"/>
      <c r="M152" s="154"/>
      <c r="N152" s="121"/>
      <c r="O152" s="97">
        <f t="shared" si="16"/>
        <v>0</v>
      </c>
      <c r="P152" s="97">
        <f t="shared" si="17"/>
        <v>0</v>
      </c>
      <c r="Q152" s="97">
        <f t="shared" si="17"/>
        <v>0</v>
      </c>
    </row>
    <row r="153" spans="3:17" x14ac:dyDescent="0.25">
      <c r="C153" s="137"/>
      <c r="D153" s="154"/>
      <c r="E153" s="121"/>
      <c r="F153" s="97">
        <f t="shared" si="15"/>
        <v>0</v>
      </c>
      <c r="G153" s="157"/>
      <c r="H153" s="138"/>
      <c r="I153" s="128" t="e">
        <f>VLOOKUP(H153,Presupuesto!$B$11:$C$565,2,0)</f>
        <v>#N/A</v>
      </c>
      <c r="J153" s="98" t="str">
        <f t="shared" si="18"/>
        <v>Investigación Científica</v>
      </c>
      <c r="K153" s="98" t="s">
        <v>402</v>
      </c>
      <c r="L153" s="137"/>
      <c r="M153" s="154"/>
      <c r="N153" s="121"/>
      <c r="O153" s="97">
        <f t="shared" si="16"/>
        <v>0</v>
      </c>
      <c r="P153" s="97">
        <f t="shared" si="17"/>
        <v>0</v>
      </c>
      <c r="Q153" s="97">
        <f t="shared" si="17"/>
        <v>0</v>
      </c>
    </row>
    <row r="154" spans="3:17" x14ac:dyDescent="0.25">
      <c r="C154" s="137"/>
      <c r="D154" s="154"/>
      <c r="E154" s="121"/>
      <c r="F154" s="97">
        <f t="shared" si="15"/>
        <v>0</v>
      </c>
      <c r="G154" s="157"/>
      <c r="H154" s="138"/>
      <c r="I154" s="128" t="e">
        <f>VLOOKUP(H154,Presupuesto!$B$11:$C$565,2,0)</f>
        <v>#N/A</v>
      </c>
      <c r="J154" s="98" t="str">
        <f t="shared" si="18"/>
        <v>Investigación Científica</v>
      </c>
      <c r="K154" s="98" t="s">
        <v>402</v>
      </c>
      <c r="L154" s="137"/>
      <c r="M154" s="154"/>
      <c r="N154" s="121"/>
      <c r="O154" s="97">
        <f t="shared" si="16"/>
        <v>0</v>
      </c>
      <c r="P154" s="97">
        <f t="shared" si="17"/>
        <v>0</v>
      </c>
      <c r="Q154" s="97">
        <f t="shared" si="17"/>
        <v>0</v>
      </c>
    </row>
    <row r="155" spans="3:17" x14ac:dyDescent="0.25">
      <c r="C155" s="137"/>
      <c r="D155" s="154"/>
      <c r="E155" s="121"/>
      <c r="F155" s="97">
        <f t="shared" si="15"/>
        <v>0</v>
      </c>
      <c r="G155" s="157"/>
      <c r="H155" s="138"/>
      <c r="I155" s="128" t="e">
        <f>VLOOKUP(H155,Presupuesto!$B$11:$C$565,2,0)</f>
        <v>#N/A</v>
      </c>
      <c r="J155" s="98" t="str">
        <f t="shared" si="18"/>
        <v>Investigación Científica</v>
      </c>
      <c r="K155" s="98" t="s">
        <v>402</v>
      </c>
      <c r="L155" s="137"/>
      <c r="M155" s="154"/>
      <c r="N155" s="121"/>
      <c r="O155" s="97">
        <f t="shared" si="16"/>
        <v>0</v>
      </c>
      <c r="P155" s="97">
        <f t="shared" si="17"/>
        <v>0</v>
      </c>
      <c r="Q155" s="97">
        <f t="shared" si="17"/>
        <v>0</v>
      </c>
    </row>
    <row r="156" spans="3:17" x14ac:dyDescent="0.25">
      <c r="C156" s="137"/>
      <c r="D156" s="154"/>
      <c r="E156" s="121"/>
      <c r="F156" s="97">
        <f t="shared" si="15"/>
        <v>0</v>
      </c>
      <c r="G156" s="157"/>
      <c r="H156" s="138"/>
      <c r="I156" s="128" t="e">
        <f>VLOOKUP(H156,Presupuesto!$B$11:$C$565,2,0)</f>
        <v>#N/A</v>
      </c>
      <c r="J156" s="98" t="str">
        <f t="shared" si="18"/>
        <v>Investigación Científica</v>
      </c>
      <c r="K156" s="98" t="s">
        <v>402</v>
      </c>
      <c r="L156" s="137"/>
      <c r="M156" s="154"/>
      <c r="N156" s="121"/>
      <c r="O156" s="97">
        <f t="shared" si="16"/>
        <v>0</v>
      </c>
      <c r="P156" s="97">
        <f t="shared" si="17"/>
        <v>0</v>
      </c>
      <c r="Q156" s="97">
        <f t="shared" si="17"/>
        <v>0</v>
      </c>
    </row>
    <row r="157" spans="3:17" x14ac:dyDescent="0.25">
      <c r="C157" s="137"/>
      <c r="D157" s="154"/>
      <c r="E157" s="121"/>
      <c r="F157" s="97">
        <f t="shared" si="15"/>
        <v>0</v>
      </c>
      <c r="G157" s="157"/>
      <c r="H157" s="138"/>
      <c r="I157" s="128" t="e">
        <f>VLOOKUP(H157,Presupuesto!$B$11:$C$565,2,0)</f>
        <v>#N/A</v>
      </c>
      <c r="J157" s="98" t="str">
        <f t="shared" si="18"/>
        <v>Investigación Científica</v>
      </c>
      <c r="K157" s="98" t="s">
        <v>402</v>
      </c>
      <c r="L157" s="137"/>
      <c r="M157" s="154"/>
      <c r="N157" s="121"/>
      <c r="O157" s="97">
        <f t="shared" si="16"/>
        <v>0</v>
      </c>
      <c r="P157" s="97">
        <f t="shared" si="17"/>
        <v>0</v>
      </c>
      <c r="Q157" s="97">
        <f t="shared" si="17"/>
        <v>0</v>
      </c>
    </row>
    <row r="158" spans="3:17" x14ac:dyDescent="0.25">
      <c r="C158" s="137"/>
      <c r="D158" s="154"/>
      <c r="E158" s="121"/>
      <c r="F158" s="97">
        <f t="shared" si="15"/>
        <v>0</v>
      </c>
      <c r="G158" s="157"/>
      <c r="H158" s="138"/>
      <c r="I158" s="128" t="e">
        <f>VLOOKUP(H158,Presupuesto!$B$11:$C$565,2,0)</f>
        <v>#N/A</v>
      </c>
      <c r="J158" s="98" t="str">
        <f t="shared" si="18"/>
        <v>Investigación Científica</v>
      </c>
      <c r="K158" s="98" t="s">
        <v>402</v>
      </c>
      <c r="L158" s="137"/>
      <c r="M158" s="154"/>
      <c r="N158" s="121"/>
      <c r="O158" s="97">
        <f t="shared" si="16"/>
        <v>0</v>
      </c>
      <c r="P158" s="97">
        <f t="shared" si="17"/>
        <v>0</v>
      </c>
      <c r="Q158" s="97">
        <f t="shared" si="17"/>
        <v>0</v>
      </c>
    </row>
    <row r="159" spans="3:17" x14ac:dyDescent="0.25">
      <c r="C159" s="137"/>
      <c r="D159" s="154"/>
      <c r="E159" s="121"/>
      <c r="F159" s="97">
        <f t="shared" si="15"/>
        <v>0</v>
      </c>
      <c r="G159" s="157"/>
      <c r="H159" s="138"/>
      <c r="I159" s="128" t="e">
        <f>VLOOKUP(H159,Presupuesto!$B$11:$C$565,2,0)</f>
        <v>#N/A</v>
      </c>
      <c r="J159" s="98" t="str">
        <f t="shared" si="18"/>
        <v>Investigación Científica</v>
      </c>
      <c r="K159" s="98" t="s">
        <v>402</v>
      </c>
      <c r="L159" s="137"/>
      <c r="M159" s="154"/>
      <c r="N159" s="121"/>
      <c r="O159" s="97">
        <f t="shared" si="16"/>
        <v>0</v>
      </c>
      <c r="P159" s="97">
        <f t="shared" si="17"/>
        <v>0</v>
      </c>
      <c r="Q159" s="97">
        <f t="shared" si="17"/>
        <v>0</v>
      </c>
    </row>
    <row r="160" spans="3:17" x14ac:dyDescent="0.25">
      <c r="C160" s="137"/>
      <c r="D160" s="154"/>
      <c r="E160" s="121"/>
      <c r="F160" s="97">
        <f t="shared" si="15"/>
        <v>0</v>
      </c>
      <c r="G160" s="157"/>
      <c r="H160" s="138"/>
      <c r="I160" s="128" t="e">
        <f>VLOOKUP(H160,Presupuesto!$B$11:$C$565,2,0)</f>
        <v>#N/A</v>
      </c>
      <c r="J160" s="98" t="str">
        <f t="shared" si="18"/>
        <v>Investigación Científica</v>
      </c>
      <c r="K160" s="98" t="s">
        <v>402</v>
      </c>
      <c r="L160" s="137"/>
      <c r="M160" s="154"/>
      <c r="N160" s="121"/>
      <c r="O160" s="97">
        <f t="shared" si="16"/>
        <v>0</v>
      </c>
      <c r="P160" s="97">
        <f t="shared" si="17"/>
        <v>0</v>
      </c>
      <c r="Q160" s="97">
        <f t="shared" si="17"/>
        <v>0</v>
      </c>
    </row>
    <row r="161" spans="3:17" x14ac:dyDescent="0.25">
      <c r="C161" s="137"/>
      <c r="D161" s="154"/>
      <c r="E161" s="121"/>
      <c r="F161" s="97">
        <f t="shared" si="15"/>
        <v>0</v>
      </c>
      <c r="G161" s="157"/>
      <c r="H161" s="138"/>
      <c r="I161" s="128" t="e">
        <f>VLOOKUP(H161,Presupuesto!$B$11:$C$565,2,0)</f>
        <v>#N/A</v>
      </c>
      <c r="J161" s="98" t="str">
        <f t="shared" si="18"/>
        <v>Investigación Científica</v>
      </c>
      <c r="K161" s="98" t="s">
        <v>402</v>
      </c>
      <c r="L161" s="137"/>
      <c r="M161" s="154"/>
      <c r="N161" s="121"/>
      <c r="O161" s="97">
        <f t="shared" si="16"/>
        <v>0</v>
      </c>
      <c r="P161" s="97">
        <f t="shared" si="17"/>
        <v>0</v>
      </c>
      <c r="Q161" s="97">
        <f t="shared" si="17"/>
        <v>0</v>
      </c>
    </row>
    <row r="162" spans="3:17" x14ac:dyDescent="0.25">
      <c r="C162" s="137"/>
      <c r="D162" s="154"/>
      <c r="E162" s="121"/>
      <c r="F162" s="97">
        <f t="shared" si="15"/>
        <v>0</v>
      </c>
      <c r="G162" s="157"/>
      <c r="H162" s="138"/>
      <c r="I162" s="128" t="e">
        <f>VLOOKUP(H162,Presupuesto!$B$11:$C$565,2,0)</f>
        <v>#N/A</v>
      </c>
      <c r="J162" s="98" t="str">
        <f t="shared" si="18"/>
        <v>Investigación Científica</v>
      </c>
      <c r="K162" s="98" t="s">
        <v>402</v>
      </c>
      <c r="L162" s="137"/>
      <c r="M162" s="154"/>
      <c r="N162" s="121"/>
      <c r="O162" s="97">
        <f t="shared" si="16"/>
        <v>0</v>
      </c>
      <c r="P162" s="97">
        <f t="shared" si="17"/>
        <v>0</v>
      </c>
      <c r="Q162" s="97">
        <f t="shared" si="17"/>
        <v>0</v>
      </c>
    </row>
    <row r="163" spans="3:17" x14ac:dyDescent="0.25">
      <c r="C163" s="137"/>
      <c r="D163" s="154"/>
      <c r="E163" s="121"/>
      <c r="F163" s="97">
        <f t="shared" si="15"/>
        <v>0</v>
      </c>
      <c r="G163" s="157"/>
      <c r="H163" s="138"/>
      <c r="I163" s="128" t="e">
        <f>VLOOKUP(H163,Presupuesto!$B$11:$C$565,2,0)</f>
        <v>#N/A</v>
      </c>
      <c r="J163" s="98" t="str">
        <f t="shared" si="18"/>
        <v>Investigación Científica</v>
      </c>
      <c r="K163" s="98" t="s">
        <v>402</v>
      </c>
      <c r="L163" s="137"/>
      <c r="M163" s="154"/>
      <c r="N163" s="121"/>
      <c r="O163" s="97">
        <f t="shared" si="16"/>
        <v>0</v>
      </c>
      <c r="P163" s="97">
        <f t="shared" si="17"/>
        <v>0</v>
      </c>
      <c r="Q163" s="97">
        <f t="shared" si="17"/>
        <v>0</v>
      </c>
    </row>
    <row r="164" spans="3:17" x14ac:dyDescent="0.25">
      <c r="C164" s="137"/>
      <c r="D164" s="154"/>
      <c r="E164" s="121"/>
      <c r="F164" s="97">
        <f t="shared" si="15"/>
        <v>0</v>
      </c>
      <c r="G164" s="157"/>
      <c r="H164" s="138"/>
      <c r="I164" s="128" t="e">
        <f>VLOOKUP(H164,Presupuesto!$B$11:$C$565,2,0)</f>
        <v>#N/A</v>
      </c>
      <c r="J164" s="98" t="str">
        <f t="shared" si="18"/>
        <v>Investigación Científica</v>
      </c>
      <c r="K164" s="98" t="s">
        <v>402</v>
      </c>
      <c r="L164" s="137"/>
      <c r="M164" s="154"/>
      <c r="N164" s="121"/>
      <c r="O164" s="97">
        <f t="shared" si="16"/>
        <v>0</v>
      </c>
      <c r="P164" s="97">
        <f t="shared" si="17"/>
        <v>0</v>
      </c>
      <c r="Q164" s="97">
        <f t="shared" si="17"/>
        <v>0</v>
      </c>
    </row>
    <row r="165" spans="3:17" x14ac:dyDescent="0.25">
      <c r="C165" s="137"/>
      <c r="D165" s="154"/>
      <c r="E165" s="121"/>
      <c r="F165" s="97">
        <f t="shared" si="15"/>
        <v>0</v>
      </c>
      <c r="G165" s="157"/>
      <c r="H165" s="138"/>
      <c r="I165" s="128" t="e">
        <f>VLOOKUP(H165,Presupuesto!$B$11:$C$565,2,0)</f>
        <v>#N/A</v>
      </c>
      <c r="J165" s="98" t="str">
        <f t="shared" si="18"/>
        <v>Investigación Científica</v>
      </c>
      <c r="K165" s="98" t="s">
        <v>402</v>
      </c>
      <c r="L165" s="137"/>
      <c r="M165" s="154"/>
      <c r="N165" s="121"/>
      <c r="O165" s="97">
        <f t="shared" si="16"/>
        <v>0</v>
      </c>
      <c r="P165" s="97">
        <f t="shared" si="17"/>
        <v>0</v>
      </c>
      <c r="Q165" s="97">
        <f t="shared" si="17"/>
        <v>0</v>
      </c>
    </row>
    <row r="166" spans="3:17" x14ac:dyDescent="0.25">
      <c r="C166" s="137"/>
      <c r="D166" s="154"/>
      <c r="E166" s="121"/>
      <c r="F166" s="97">
        <f t="shared" si="15"/>
        <v>0</v>
      </c>
      <c r="G166" s="157"/>
      <c r="H166" s="138"/>
      <c r="I166" s="128" t="e">
        <f>VLOOKUP(H166,Presupuesto!$B$11:$C$565,2,0)</f>
        <v>#N/A</v>
      </c>
      <c r="J166" s="98" t="str">
        <f t="shared" si="18"/>
        <v>Investigación Científica</v>
      </c>
      <c r="K166" s="98" t="s">
        <v>402</v>
      </c>
      <c r="L166" s="137"/>
      <c r="M166" s="154"/>
      <c r="N166" s="121"/>
      <c r="O166" s="97">
        <f t="shared" si="16"/>
        <v>0</v>
      </c>
      <c r="P166" s="97">
        <f t="shared" ref="P166:Q179" si="19">$O166*P$16</f>
        <v>0</v>
      </c>
      <c r="Q166" s="97">
        <f t="shared" si="19"/>
        <v>0</v>
      </c>
    </row>
    <row r="167" spans="3:17" x14ac:dyDescent="0.25">
      <c r="C167" s="139"/>
      <c r="D167" s="147"/>
      <c r="E167" s="116"/>
      <c r="F167" s="97">
        <f t="shared" si="15"/>
        <v>0</v>
      </c>
      <c r="G167" s="157"/>
      <c r="H167" s="140"/>
      <c r="I167" s="128" t="e">
        <f>VLOOKUP(H167,Presupuesto!$B$11:$C$565,2,0)</f>
        <v>#N/A</v>
      </c>
      <c r="J167" s="98" t="str">
        <f t="shared" si="18"/>
        <v>Investigación Científica</v>
      </c>
      <c r="K167" s="98" t="s">
        <v>402</v>
      </c>
      <c r="L167" s="139"/>
      <c r="M167" s="147"/>
      <c r="N167" s="116"/>
      <c r="O167" s="97">
        <f t="shared" si="16"/>
        <v>0</v>
      </c>
      <c r="P167" s="97">
        <f t="shared" si="19"/>
        <v>0</v>
      </c>
      <c r="Q167" s="97">
        <f t="shared" si="19"/>
        <v>0</v>
      </c>
    </row>
    <row r="168" spans="3:17" x14ac:dyDescent="0.25">
      <c r="C168" s="139"/>
      <c r="D168" s="147"/>
      <c r="E168" s="116"/>
      <c r="F168" s="97">
        <f t="shared" si="15"/>
        <v>0</v>
      </c>
      <c r="G168" s="157"/>
      <c r="H168" s="140"/>
      <c r="I168" s="128" t="e">
        <f>VLOOKUP(H168,Presupuesto!$B$11:$C$565,2,0)</f>
        <v>#N/A</v>
      </c>
      <c r="J168" s="98" t="str">
        <f t="shared" si="18"/>
        <v>Investigación Científica</v>
      </c>
      <c r="K168" s="98" t="s">
        <v>402</v>
      </c>
      <c r="L168" s="139"/>
      <c r="M168" s="147"/>
      <c r="N168" s="116"/>
      <c r="O168" s="97">
        <f t="shared" si="16"/>
        <v>0</v>
      </c>
      <c r="P168" s="97">
        <f t="shared" si="19"/>
        <v>0</v>
      </c>
      <c r="Q168" s="97">
        <f t="shared" si="19"/>
        <v>0</v>
      </c>
    </row>
    <row r="169" spans="3:17" x14ac:dyDescent="0.25">
      <c r="C169" s="139"/>
      <c r="D169" s="147"/>
      <c r="E169" s="116"/>
      <c r="F169" s="97">
        <f t="shared" si="15"/>
        <v>0</v>
      </c>
      <c r="G169" s="157"/>
      <c r="H169" s="140"/>
      <c r="I169" s="128" t="e">
        <f>VLOOKUP(H169,Presupuesto!$B$11:$C$565,2,0)</f>
        <v>#N/A</v>
      </c>
      <c r="J169" s="98" t="str">
        <f t="shared" si="18"/>
        <v>Investigación Científica</v>
      </c>
      <c r="K169" s="98" t="s">
        <v>402</v>
      </c>
      <c r="L169" s="139"/>
      <c r="M169" s="147"/>
      <c r="N169" s="116"/>
      <c r="O169" s="97">
        <f t="shared" si="16"/>
        <v>0</v>
      </c>
      <c r="P169" s="97">
        <f t="shared" si="19"/>
        <v>0</v>
      </c>
      <c r="Q169" s="97">
        <f t="shared" si="19"/>
        <v>0</v>
      </c>
    </row>
    <row r="170" spans="3:17" x14ac:dyDescent="0.25">
      <c r="C170" s="139"/>
      <c r="D170" s="147"/>
      <c r="E170" s="116"/>
      <c r="F170" s="97">
        <f t="shared" si="15"/>
        <v>0</v>
      </c>
      <c r="G170" s="157"/>
      <c r="H170" s="140"/>
      <c r="I170" s="128" t="e">
        <f>VLOOKUP(H170,Presupuesto!$B$11:$C$565,2,0)</f>
        <v>#N/A</v>
      </c>
      <c r="J170" s="98" t="str">
        <f t="shared" si="18"/>
        <v>Investigación Científica</v>
      </c>
      <c r="K170" s="98" t="s">
        <v>402</v>
      </c>
      <c r="L170" s="139"/>
      <c r="M170" s="147"/>
      <c r="N170" s="116"/>
      <c r="O170" s="97">
        <f t="shared" si="16"/>
        <v>0</v>
      </c>
      <c r="P170" s="97">
        <f t="shared" si="19"/>
        <v>0</v>
      </c>
      <c r="Q170" s="97">
        <f t="shared" si="19"/>
        <v>0</v>
      </c>
    </row>
    <row r="171" spans="3:17" x14ac:dyDescent="0.25">
      <c r="C171" s="139"/>
      <c r="D171" s="147"/>
      <c r="E171" s="116"/>
      <c r="F171" s="97">
        <f t="shared" si="15"/>
        <v>0</v>
      </c>
      <c r="G171" s="157"/>
      <c r="H171" s="140"/>
      <c r="I171" s="128" t="e">
        <f>VLOOKUP(H171,Presupuesto!$B$11:$C$565,2,0)</f>
        <v>#N/A</v>
      </c>
      <c r="J171" s="98" t="str">
        <f t="shared" si="18"/>
        <v>Investigación Científica</v>
      </c>
      <c r="K171" s="98" t="s">
        <v>402</v>
      </c>
      <c r="L171" s="139"/>
      <c r="M171" s="147"/>
      <c r="N171" s="116"/>
      <c r="O171" s="97">
        <f t="shared" si="16"/>
        <v>0</v>
      </c>
      <c r="P171" s="97">
        <f t="shared" si="19"/>
        <v>0</v>
      </c>
      <c r="Q171" s="97">
        <f t="shared" si="19"/>
        <v>0</v>
      </c>
    </row>
    <row r="172" spans="3:17" x14ac:dyDescent="0.25">
      <c r="C172" s="139"/>
      <c r="D172" s="147"/>
      <c r="E172" s="116"/>
      <c r="F172" s="97">
        <f t="shared" si="15"/>
        <v>0</v>
      </c>
      <c r="G172" s="157"/>
      <c r="H172" s="140"/>
      <c r="I172" s="128" t="e">
        <f>VLOOKUP(H172,Presupuesto!$B$11:$C$565,2,0)</f>
        <v>#N/A</v>
      </c>
      <c r="J172" s="98" t="str">
        <f t="shared" si="18"/>
        <v>Investigación Científica</v>
      </c>
      <c r="K172" s="98" t="s">
        <v>402</v>
      </c>
      <c r="L172" s="139"/>
      <c r="M172" s="147"/>
      <c r="N172" s="116"/>
      <c r="O172" s="97">
        <f t="shared" si="16"/>
        <v>0</v>
      </c>
      <c r="P172" s="97">
        <f t="shared" si="19"/>
        <v>0</v>
      </c>
      <c r="Q172" s="97">
        <f t="shared" si="19"/>
        <v>0</v>
      </c>
    </row>
    <row r="173" spans="3:17" x14ac:dyDescent="0.25">
      <c r="C173" s="139"/>
      <c r="D173" s="147"/>
      <c r="E173" s="116"/>
      <c r="F173" s="97">
        <f t="shared" si="15"/>
        <v>0</v>
      </c>
      <c r="G173" s="157"/>
      <c r="H173" s="140"/>
      <c r="I173" s="128" t="e">
        <f>VLOOKUP(H173,Presupuesto!$B$11:$C$565,2,0)</f>
        <v>#N/A</v>
      </c>
      <c r="J173" s="98" t="str">
        <f t="shared" si="18"/>
        <v>Investigación Científica</v>
      </c>
      <c r="K173" s="98" t="s">
        <v>402</v>
      </c>
      <c r="L173" s="139"/>
      <c r="M173" s="147"/>
      <c r="N173" s="116"/>
      <c r="O173" s="97">
        <f t="shared" si="16"/>
        <v>0</v>
      </c>
      <c r="P173" s="97">
        <f t="shared" si="19"/>
        <v>0</v>
      </c>
      <c r="Q173" s="97">
        <f t="shared" si="19"/>
        <v>0</v>
      </c>
    </row>
    <row r="174" spans="3:17" x14ac:dyDescent="0.25">
      <c r="C174" s="139"/>
      <c r="D174" s="147"/>
      <c r="E174" s="116"/>
      <c r="F174" s="97">
        <f t="shared" si="15"/>
        <v>0</v>
      </c>
      <c r="G174" s="157"/>
      <c r="H174" s="140"/>
      <c r="I174" s="128" t="e">
        <f>VLOOKUP(H174,Presupuesto!$B$11:$C$565,2,0)</f>
        <v>#N/A</v>
      </c>
      <c r="J174" s="98" t="str">
        <f t="shared" si="18"/>
        <v>Investigación Científica</v>
      </c>
      <c r="K174" s="98" t="s">
        <v>402</v>
      </c>
      <c r="L174" s="139"/>
      <c r="M174" s="147"/>
      <c r="N174" s="116"/>
      <c r="O174" s="97">
        <f t="shared" si="16"/>
        <v>0</v>
      </c>
      <c r="P174" s="97">
        <f t="shared" si="19"/>
        <v>0</v>
      </c>
      <c r="Q174" s="97">
        <f t="shared" si="19"/>
        <v>0</v>
      </c>
    </row>
    <row r="175" spans="3:17" x14ac:dyDescent="0.25">
      <c r="C175" s="141"/>
      <c r="D175" s="147"/>
      <c r="E175" s="116"/>
      <c r="F175" s="97">
        <f t="shared" si="15"/>
        <v>0</v>
      </c>
      <c r="G175" s="157"/>
      <c r="H175" s="142"/>
      <c r="I175" s="128" t="e">
        <f>VLOOKUP(H175,Presupuesto!$B$11:$C$565,2,0)</f>
        <v>#N/A</v>
      </c>
      <c r="J175" s="98" t="str">
        <f t="shared" si="18"/>
        <v>Investigación Científica</v>
      </c>
      <c r="K175" s="98" t="s">
        <v>393</v>
      </c>
      <c r="L175" s="141"/>
      <c r="M175" s="147"/>
      <c r="N175" s="116"/>
      <c r="O175" s="97">
        <f t="shared" si="16"/>
        <v>0</v>
      </c>
      <c r="P175" s="97">
        <f t="shared" si="19"/>
        <v>0</v>
      </c>
      <c r="Q175" s="97">
        <f t="shared" si="19"/>
        <v>0</v>
      </c>
    </row>
    <row r="176" spans="3:17" x14ac:dyDescent="0.25">
      <c r="C176" s="141"/>
      <c r="D176" s="147"/>
      <c r="E176" s="116"/>
      <c r="F176" s="97">
        <f t="shared" si="15"/>
        <v>0</v>
      </c>
      <c r="G176" s="157"/>
      <c r="H176" s="142"/>
      <c r="I176" s="128" t="e">
        <f>VLOOKUP(H176,Presupuesto!$B$11:$C$565,2,0)</f>
        <v>#N/A</v>
      </c>
      <c r="J176" s="98" t="str">
        <f t="shared" si="18"/>
        <v>Investigación Científica</v>
      </c>
      <c r="K176" s="98" t="s">
        <v>402</v>
      </c>
      <c r="L176" s="141"/>
      <c r="M176" s="147"/>
      <c r="N176" s="116"/>
      <c r="O176" s="97">
        <f t="shared" si="16"/>
        <v>0</v>
      </c>
      <c r="P176" s="97">
        <f t="shared" si="19"/>
        <v>0</v>
      </c>
      <c r="Q176" s="97">
        <f t="shared" si="19"/>
        <v>0</v>
      </c>
    </row>
    <row r="177" spans="3:17" x14ac:dyDescent="0.25">
      <c r="C177" s="141"/>
      <c r="D177" s="147"/>
      <c r="E177" s="116"/>
      <c r="F177" s="97">
        <f t="shared" si="15"/>
        <v>0</v>
      </c>
      <c r="G177" s="157"/>
      <c r="H177" s="142"/>
      <c r="I177" s="128" t="e">
        <f>VLOOKUP(H177,Presupuesto!$B$11:$C$565,2,0)</f>
        <v>#N/A</v>
      </c>
      <c r="J177" s="98" t="str">
        <f t="shared" si="18"/>
        <v>Investigación Científica</v>
      </c>
      <c r="K177" s="98" t="s">
        <v>402</v>
      </c>
      <c r="L177" s="141"/>
      <c r="M177" s="147"/>
      <c r="N177" s="116"/>
      <c r="O177" s="97">
        <f t="shared" si="16"/>
        <v>0</v>
      </c>
      <c r="P177" s="97">
        <f t="shared" si="19"/>
        <v>0</v>
      </c>
      <c r="Q177" s="97">
        <f t="shared" si="19"/>
        <v>0</v>
      </c>
    </row>
    <row r="178" spans="3:17" x14ac:dyDescent="0.25">
      <c r="C178" s="141"/>
      <c r="D178" s="147"/>
      <c r="E178" s="116"/>
      <c r="F178" s="97">
        <f t="shared" si="15"/>
        <v>0</v>
      </c>
      <c r="G178" s="157"/>
      <c r="H178" s="142"/>
      <c r="I178" s="128" t="e">
        <f>VLOOKUP(H178,Presupuesto!$B$11:$C$565,2,0)</f>
        <v>#N/A</v>
      </c>
      <c r="J178" s="98" t="str">
        <f t="shared" si="18"/>
        <v>Investigación Científica</v>
      </c>
      <c r="K178" s="98" t="s">
        <v>402</v>
      </c>
      <c r="L178" s="141"/>
      <c r="M178" s="147"/>
      <c r="N178" s="116"/>
      <c r="O178" s="97">
        <f t="shared" si="16"/>
        <v>0</v>
      </c>
      <c r="P178" s="97">
        <f t="shared" si="19"/>
        <v>0</v>
      </c>
      <c r="Q178" s="97">
        <f t="shared" si="19"/>
        <v>0</v>
      </c>
    </row>
    <row r="179" spans="3:17" ht="15.75" thickBot="1" x14ac:dyDescent="0.3">
      <c r="C179" s="143"/>
      <c r="D179" s="155"/>
      <c r="E179" s="103"/>
      <c r="F179" s="105">
        <f t="shared" si="15"/>
        <v>0</v>
      </c>
      <c r="G179" s="158"/>
      <c r="H179" s="144"/>
      <c r="I179" s="130" t="e">
        <f>VLOOKUP(H179,Presupuesto!$B$11:$C$565,2,0)</f>
        <v>#N/A</v>
      </c>
      <c r="J179" s="106" t="str">
        <f t="shared" si="18"/>
        <v>Investigación Científica</v>
      </c>
      <c r="K179" s="122" t="s">
        <v>384</v>
      </c>
      <c r="L179" s="143"/>
      <c r="M179" s="155"/>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#REF!</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2"/>
      <c r="C1" s="202"/>
      <c r="D1" s="202"/>
      <c r="E1" s="234"/>
      <c r="G1" s="203" t="s">
        <v>1331</v>
      </c>
      <c r="H1" s="202"/>
      <c r="I1" s="202"/>
      <c r="J1" s="202"/>
      <c r="K1" s="202"/>
      <c r="L1" s="202"/>
      <c r="M1" s="202"/>
      <c r="N1" s="202"/>
      <c r="O1" s="202"/>
      <c r="P1" s="202"/>
      <c r="Q1" s="202"/>
      <c r="R1" s="202"/>
      <c r="S1" s="202"/>
      <c r="T1" s="202"/>
      <c r="U1" s="202"/>
    </row>
    <row r="2" spans="1:21" ht="18" customHeight="1" x14ac:dyDescent="0.3">
      <c r="A2" s="292" t="s">
        <v>1330</v>
      </c>
      <c r="B2" s="202"/>
      <c r="C2" s="202"/>
      <c r="D2" s="202"/>
      <c r="E2" s="234"/>
      <c r="G2" s="203"/>
      <c r="H2" s="202"/>
      <c r="I2" s="202"/>
      <c r="J2" s="202"/>
      <c r="K2" s="202"/>
      <c r="L2" s="202"/>
      <c r="M2" s="202"/>
      <c r="N2" s="202"/>
      <c r="O2" s="202"/>
      <c r="P2" s="202"/>
      <c r="Q2" s="202"/>
      <c r="R2" s="202"/>
      <c r="S2" s="202"/>
      <c r="T2" s="202"/>
      <c r="U2" s="202"/>
    </row>
    <row r="3" spans="1:21" ht="18" customHeight="1" x14ac:dyDescent="0.25">
      <c r="A3" s="292" t="s">
        <v>1332</v>
      </c>
      <c r="B3" s="202"/>
      <c r="C3" s="202"/>
      <c r="D3" s="202"/>
      <c r="E3" s="234"/>
      <c r="G3" s="203"/>
      <c r="H3" s="202"/>
      <c r="I3" s="202"/>
      <c r="J3" s="202"/>
      <c r="K3" s="202"/>
      <c r="L3" s="202"/>
      <c r="M3" s="202"/>
      <c r="N3" s="202"/>
      <c r="O3" s="202"/>
      <c r="P3" s="202"/>
      <c r="Q3" s="202"/>
      <c r="R3" s="202"/>
      <c r="S3" s="202"/>
      <c r="T3" s="202"/>
      <c r="U3" s="202"/>
    </row>
    <row r="4" spans="1:21" ht="18" customHeight="1" x14ac:dyDescent="0.25">
      <c r="A4" s="292" t="s">
        <v>1361</v>
      </c>
      <c r="B4" s="202"/>
      <c r="C4" s="202"/>
      <c r="D4" s="202"/>
      <c r="E4" s="234"/>
      <c r="G4" s="203"/>
      <c r="H4" s="202"/>
      <c r="I4" s="202"/>
      <c r="J4" s="202"/>
      <c r="K4" s="202"/>
      <c r="L4" s="202"/>
      <c r="M4" s="202"/>
      <c r="N4" s="202"/>
      <c r="O4" s="202"/>
      <c r="P4" s="202"/>
      <c r="Q4" s="202"/>
      <c r="R4" s="202"/>
      <c r="S4" s="202"/>
      <c r="T4" s="202"/>
      <c r="U4" s="202"/>
    </row>
    <row r="5" spans="1:21" ht="14.45" customHeight="1" x14ac:dyDescent="0.25">
      <c r="A5" s="716" t="s">
        <v>89</v>
      </c>
      <c r="B5" s="715" t="s">
        <v>103</v>
      </c>
      <c r="C5" s="718" t="s">
        <v>78</v>
      </c>
      <c r="D5" s="718" t="s">
        <v>79</v>
      </c>
      <c r="E5" s="718" t="s">
        <v>382</v>
      </c>
      <c r="F5" s="718" t="s">
        <v>80</v>
      </c>
      <c r="G5" s="721" t="s">
        <v>92</v>
      </c>
      <c r="H5" s="727"/>
      <c r="I5" s="727"/>
      <c r="J5" s="727"/>
      <c r="K5" s="727"/>
      <c r="L5" s="727"/>
      <c r="M5" s="727"/>
      <c r="N5" s="722"/>
      <c r="O5" s="723" t="s">
        <v>93</v>
      </c>
      <c r="P5" s="724"/>
      <c r="Q5" s="715" t="s">
        <v>94</v>
      </c>
      <c r="R5" s="715" t="s">
        <v>95</v>
      </c>
      <c r="S5" s="715" t="s">
        <v>102</v>
      </c>
      <c r="T5" s="715" t="s">
        <v>101</v>
      </c>
      <c r="U5" s="712" t="s">
        <v>81</v>
      </c>
    </row>
    <row r="6" spans="1:21" ht="14.45" customHeight="1" x14ac:dyDescent="0.25">
      <c r="A6" s="716"/>
      <c r="B6" s="716"/>
      <c r="C6" s="719"/>
      <c r="D6" s="719"/>
      <c r="E6" s="719"/>
      <c r="F6" s="719"/>
      <c r="G6" s="721" t="s">
        <v>96</v>
      </c>
      <c r="H6" s="722"/>
      <c r="I6" s="721" t="s">
        <v>97</v>
      </c>
      <c r="J6" s="722"/>
      <c r="K6" s="721" t="s">
        <v>98</v>
      </c>
      <c r="L6" s="722"/>
      <c r="M6" s="721" t="s">
        <v>99</v>
      </c>
      <c r="N6" s="722"/>
      <c r="O6" s="725"/>
      <c r="P6" s="726"/>
      <c r="Q6" s="716"/>
      <c r="R6" s="716"/>
      <c r="S6" s="716"/>
      <c r="T6" s="716"/>
      <c r="U6" s="713"/>
    </row>
    <row r="7" spans="1:21" ht="25.5" x14ac:dyDescent="0.25">
      <c r="A7" s="717"/>
      <c r="B7" s="717"/>
      <c r="C7" s="720"/>
      <c r="D7" s="720"/>
      <c r="E7" s="720"/>
      <c r="F7" s="720"/>
      <c r="G7" s="411" t="s">
        <v>100</v>
      </c>
      <c r="H7" s="411" t="s">
        <v>12</v>
      </c>
      <c r="I7" s="411" t="s">
        <v>100</v>
      </c>
      <c r="J7" s="411" t="s">
        <v>12</v>
      </c>
      <c r="K7" s="411" t="s">
        <v>100</v>
      </c>
      <c r="L7" s="411" t="s">
        <v>12</v>
      </c>
      <c r="M7" s="411" t="s">
        <v>100</v>
      </c>
      <c r="N7" s="411" t="s">
        <v>12</v>
      </c>
      <c r="O7" s="411" t="s">
        <v>100</v>
      </c>
      <c r="P7" s="411" t="s">
        <v>12</v>
      </c>
      <c r="Q7" s="717"/>
      <c r="R7" s="717"/>
      <c r="S7" s="717"/>
      <c r="T7" s="717"/>
      <c r="U7" s="714"/>
    </row>
    <row r="8" spans="1:21" ht="15.6" x14ac:dyDescent="0.3">
      <c r="A8" s="412"/>
      <c r="B8" s="413"/>
      <c r="C8" s="414"/>
      <c r="D8" s="414"/>
      <c r="E8" s="415"/>
      <c r="F8" s="414"/>
      <c r="G8" s="416"/>
      <c r="H8" s="416"/>
      <c r="I8" s="416"/>
      <c r="J8" s="416"/>
      <c r="K8" s="416"/>
      <c r="L8" s="416"/>
      <c r="M8" s="416"/>
      <c r="N8" s="416"/>
      <c r="O8" s="416"/>
      <c r="P8" s="416"/>
      <c r="Q8" s="417"/>
      <c r="R8" s="417"/>
      <c r="S8" s="417"/>
      <c r="T8" s="417"/>
      <c r="U8" s="418"/>
    </row>
    <row r="9" spans="1:21" ht="15.75" x14ac:dyDescent="0.25">
      <c r="A9" s="734" t="s">
        <v>1362</v>
      </c>
      <c r="B9" s="731" t="s">
        <v>1363</v>
      </c>
      <c r="C9" s="304"/>
      <c r="D9" s="304"/>
      <c r="E9" s="71"/>
      <c r="F9" s="71"/>
      <c r="G9" s="198"/>
      <c r="H9" s="199"/>
      <c r="I9" s="198"/>
      <c r="J9" s="199"/>
      <c r="K9" s="198"/>
      <c r="L9" s="199"/>
      <c r="M9" s="198"/>
      <c r="N9" s="199"/>
      <c r="O9" s="355">
        <f>G9+I9+K9+M9</f>
        <v>0</v>
      </c>
      <c r="P9" s="355">
        <f>H9+J9+L9+N9</f>
        <v>0</v>
      </c>
      <c r="Q9" s="71"/>
      <c r="R9" s="71"/>
      <c r="S9" s="71"/>
      <c r="T9" s="71"/>
      <c r="U9" s="71"/>
    </row>
    <row r="10" spans="1:21" ht="15.75" x14ac:dyDescent="0.25">
      <c r="A10" s="735"/>
      <c r="B10" s="732"/>
      <c r="C10" s="304"/>
      <c r="D10" s="304"/>
      <c r="E10" s="71"/>
      <c r="F10" s="71"/>
      <c r="G10" s="198"/>
      <c r="H10" s="199"/>
      <c r="I10" s="198"/>
      <c r="J10" s="199"/>
      <c r="K10" s="198"/>
      <c r="L10" s="199"/>
      <c r="M10" s="198"/>
      <c r="N10" s="199"/>
      <c r="O10" s="355">
        <f t="shared" ref="O10:O27" si="0">G10+I10+K10+M10</f>
        <v>0</v>
      </c>
      <c r="P10" s="355">
        <f t="shared" ref="P10:P27" si="1">H10+J10+L10+N10</f>
        <v>0</v>
      </c>
      <c r="Q10" s="71"/>
      <c r="R10" s="71"/>
      <c r="S10" s="71"/>
      <c r="T10" s="71"/>
      <c r="U10" s="71"/>
    </row>
    <row r="11" spans="1:21" ht="15.75" x14ac:dyDescent="0.25">
      <c r="A11" s="735"/>
      <c r="B11" s="732"/>
      <c r="C11" s="304"/>
      <c r="D11" s="304"/>
      <c r="E11" s="71"/>
      <c r="F11" s="71"/>
      <c r="G11" s="198"/>
      <c r="H11" s="199"/>
      <c r="I11" s="198"/>
      <c r="J11" s="199"/>
      <c r="K11" s="198"/>
      <c r="L11" s="199"/>
      <c r="M11" s="198"/>
      <c r="N11" s="199"/>
      <c r="O11" s="355">
        <f t="shared" si="0"/>
        <v>0</v>
      </c>
      <c r="P11" s="355">
        <f t="shared" si="1"/>
        <v>0</v>
      </c>
      <c r="Q11" s="71"/>
      <c r="R11" s="71"/>
      <c r="S11" s="71"/>
      <c r="T11" s="71"/>
      <c r="U11" s="71"/>
    </row>
    <row r="12" spans="1:21" ht="15.75" x14ac:dyDescent="0.25">
      <c r="A12" s="735"/>
      <c r="B12" s="732"/>
      <c r="C12" s="304"/>
      <c r="D12" s="304"/>
      <c r="E12" s="71"/>
      <c r="F12" s="71"/>
      <c r="G12" s="198"/>
      <c r="H12" s="199"/>
      <c r="I12" s="198"/>
      <c r="J12" s="199"/>
      <c r="K12" s="198"/>
      <c r="L12" s="199"/>
      <c r="M12" s="198"/>
      <c r="N12" s="199"/>
      <c r="O12" s="355">
        <f t="shared" si="0"/>
        <v>0</v>
      </c>
      <c r="P12" s="355">
        <f t="shared" si="1"/>
        <v>0</v>
      </c>
      <c r="Q12" s="71"/>
      <c r="R12" s="71"/>
      <c r="S12" s="71"/>
      <c r="T12" s="71"/>
      <c r="U12" s="71"/>
    </row>
    <row r="13" spans="1:21" ht="15.75" x14ac:dyDescent="0.25">
      <c r="A13" s="735"/>
      <c r="B13" s="732"/>
      <c r="C13" s="304"/>
      <c r="D13" s="304"/>
      <c r="E13" s="71"/>
      <c r="F13" s="71"/>
      <c r="G13" s="198"/>
      <c r="H13" s="199"/>
      <c r="I13" s="198"/>
      <c r="J13" s="199"/>
      <c r="K13" s="198"/>
      <c r="L13" s="199"/>
      <c r="M13" s="198"/>
      <c r="N13" s="199"/>
      <c r="O13" s="355">
        <f t="shared" si="0"/>
        <v>0</v>
      </c>
      <c r="P13" s="355">
        <f t="shared" si="1"/>
        <v>0</v>
      </c>
      <c r="Q13" s="71"/>
      <c r="R13" s="71"/>
      <c r="S13" s="71"/>
      <c r="T13" s="71"/>
      <c r="U13" s="71"/>
    </row>
    <row r="14" spans="1:21" ht="15.75" x14ac:dyDescent="0.25">
      <c r="A14" s="735"/>
      <c r="B14" s="732"/>
      <c r="C14" s="304"/>
      <c r="D14" s="304"/>
      <c r="E14" s="71"/>
      <c r="F14" s="71"/>
      <c r="G14" s="198"/>
      <c r="H14" s="199"/>
      <c r="I14" s="198"/>
      <c r="J14" s="199"/>
      <c r="K14" s="198"/>
      <c r="L14" s="199"/>
      <c r="M14" s="198"/>
      <c r="N14" s="199"/>
      <c r="O14" s="355">
        <f t="shared" si="0"/>
        <v>0</v>
      </c>
      <c r="P14" s="355">
        <f t="shared" si="1"/>
        <v>0</v>
      </c>
      <c r="Q14" s="71"/>
      <c r="R14" s="71"/>
      <c r="S14" s="71"/>
      <c r="T14" s="71"/>
      <c r="U14" s="71"/>
    </row>
    <row r="15" spans="1:21" ht="15.75" x14ac:dyDescent="0.25">
      <c r="A15" s="735"/>
      <c r="B15" s="732"/>
      <c r="C15" s="304"/>
      <c r="D15" s="304"/>
      <c r="E15" s="71"/>
      <c r="F15" s="71"/>
      <c r="G15" s="198"/>
      <c r="H15" s="199"/>
      <c r="I15" s="198"/>
      <c r="J15" s="199"/>
      <c r="K15" s="198"/>
      <c r="L15" s="199"/>
      <c r="M15" s="198"/>
      <c r="N15" s="199"/>
      <c r="O15" s="355">
        <f t="shared" si="0"/>
        <v>0</v>
      </c>
      <c r="P15" s="355">
        <f t="shared" si="1"/>
        <v>0</v>
      </c>
      <c r="Q15" s="71"/>
      <c r="R15" s="71"/>
      <c r="S15" s="71"/>
      <c r="T15" s="71"/>
      <c r="U15" s="71"/>
    </row>
    <row r="16" spans="1:21" ht="15.75" x14ac:dyDescent="0.25">
      <c r="A16" s="735"/>
      <c r="B16" s="732"/>
      <c r="C16" s="304"/>
      <c r="D16" s="304"/>
      <c r="E16" s="71"/>
      <c r="F16" s="71"/>
      <c r="G16" s="198"/>
      <c r="H16" s="199"/>
      <c r="I16" s="198"/>
      <c r="J16" s="199"/>
      <c r="K16" s="198"/>
      <c r="L16" s="199"/>
      <c r="M16" s="198"/>
      <c r="N16" s="199"/>
      <c r="O16" s="355">
        <f t="shared" si="0"/>
        <v>0</v>
      </c>
      <c r="P16" s="355">
        <f t="shared" si="1"/>
        <v>0</v>
      </c>
      <c r="Q16" s="71"/>
      <c r="R16" s="71"/>
      <c r="S16" s="71"/>
      <c r="T16" s="71"/>
      <c r="U16" s="71"/>
    </row>
    <row r="17" spans="1:21" ht="15.75" x14ac:dyDescent="0.25">
      <c r="A17" s="735"/>
      <c r="B17" s="732"/>
      <c r="C17" s="304"/>
      <c r="D17" s="304"/>
      <c r="E17" s="71"/>
      <c r="F17" s="71"/>
      <c r="G17" s="198"/>
      <c r="H17" s="199"/>
      <c r="I17" s="198"/>
      <c r="J17" s="199"/>
      <c r="K17" s="198"/>
      <c r="L17" s="199"/>
      <c r="M17" s="198"/>
      <c r="N17" s="199"/>
      <c r="O17" s="355">
        <f t="shared" si="0"/>
        <v>0</v>
      </c>
      <c r="P17" s="355">
        <f t="shared" si="1"/>
        <v>0</v>
      </c>
      <c r="Q17" s="200"/>
      <c r="R17" s="71"/>
      <c r="S17" s="71"/>
      <c r="T17" s="71"/>
      <c r="U17" s="71"/>
    </row>
    <row r="18" spans="1:21" ht="15.75" x14ac:dyDescent="0.25">
      <c r="A18" s="736"/>
      <c r="B18" s="733"/>
      <c r="C18" s="304"/>
      <c r="D18" s="304"/>
      <c r="E18" s="71"/>
      <c r="F18" s="71"/>
      <c r="G18" s="198"/>
      <c r="H18" s="199"/>
      <c r="I18" s="198"/>
      <c r="J18" s="199"/>
      <c r="K18" s="198"/>
      <c r="L18" s="199"/>
      <c r="M18" s="198"/>
      <c r="N18" s="199"/>
      <c r="O18" s="355">
        <f t="shared" si="0"/>
        <v>0</v>
      </c>
      <c r="P18" s="355">
        <f t="shared" si="1"/>
        <v>0</v>
      </c>
      <c r="Q18" s="200"/>
      <c r="R18" s="71"/>
      <c r="S18" s="71"/>
      <c r="T18" s="71"/>
      <c r="U18" s="71"/>
    </row>
    <row r="19" spans="1:21" ht="15.75" x14ac:dyDescent="0.25">
      <c r="A19" s="728" t="s">
        <v>1364</v>
      </c>
      <c r="B19" s="728" t="s">
        <v>1363</v>
      </c>
      <c r="C19" s="324"/>
      <c r="D19" s="304"/>
      <c r="E19" s="71"/>
      <c r="F19" s="71"/>
      <c r="G19" s="71"/>
      <c r="H19" s="325"/>
      <c r="I19" s="71"/>
      <c r="J19" s="71"/>
      <c r="K19" s="71"/>
      <c r="L19" s="325"/>
      <c r="M19" s="71"/>
      <c r="N19" s="71"/>
      <c r="O19" s="355">
        <f t="shared" si="0"/>
        <v>0</v>
      </c>
      <c r="P19" s="355">
        <f t="shared" si="1"/>
        <v>0</v>
      </c>
      <c r="Q19" s="71"/>
      <c r="R19" s="71"/>
      <c r="S19" s="71"/>
      <c r="T19" s="71"/>
      <c r="U19" s="71"/>
    </row>
    <row r="20" spans="1:21" ht="15.75" x14ac:dyDescent="0.25">
      <c r="A20" s="729"/>
      <c r="B20" s="729"/>
      <c r="C20" s="324"/>
      <c r="D20" s="304"/>
      <c r="E20" s="71"/>
      <c r="F20" s="71"/>
      <c r="G20" s="71"/>
      <c r="H20" s="325"/>
      <c r="I20" s="71"/>
      <c r="J20" s="71"/>
      <c r="K20" s="71"/>
      <c r="L20" s="325"/>
      <c r="M20" s="71"/>
      <c r="N20" s="71"/>
      <c r="O20" s="355">
        <f t="shared" si="0"/>
        <v>0</v>
      </c>
      <c r="P20" s="355">
        <f t="shared" si="1"/>
        <v>0</v>
      </c>
      <c r="Q20" s="71"/>
      <c r="R20" s="71"/>
      <c r="S20" s="71"/>
      <c r="T20" s="71"/>
      <c r="U20" s="71"/>
    </row>
    <row r="21" spans="1:21" ht="15.75" x14ac:dyDescent="0.25">
      <c r="A21" s="729"/>
      <c r="B21" s="729"/>
      <c r="C21" s="324"/>
      <c r="D21" s="304"/>
      <c r="E21" s="71"/>
      <c r="F21" s="71"/>
      <c r="G21" s="71"/>
      <c r="H21" s="325"/>
      <c r="I21" s="71"/>
      <c r="J21" s="71"/>
      <c r="K21" s="71"/>
      <c r="L21" s="325"/>
      <c r="M21" s="71"/>
      <c r="N21" s="71"/>
      <c r="O21" s="355">
        <f t="shared" si="0"/>
        <v>0</v>
      </c>
      <c r="P21" s="355">
        <f t="shared" si="1"/>
        <v>0</v>
      </c>
      <c r="Q21" s="71"/>
      <c r="R21" s="71"/>
      <c r="S21" s="71"/>
      <c r="T21" s="71"/>
      <c r="U21" s="71"/>
    </row>
    <row r="22" spans="1:21" ht="15.75" x14ac:dyDescent="0.25">
      <c r="A22" s="729"/>
      <c r="B22" s="729"/>
      <c r="C22" s="324"/>
      <c r="D22" s="304"/>
      <c r="E22" s="71"/>
      <c r="F22" s="71"/>
      <c r="G22" s="71"/>
      <c r="H22" s="325"/>
      <c r="I22" s="71"/>
      <c r="J22" s="71"/>
      <c r="K22" s="71"/>
      <c r="L22" s="325"/>
      <c r="M22" s="71"/>
      <c r="N22" s="71"/>
      <c r="O22" s="355">
        <f t="shared" si="0"/>
        <v>0</v>
      </c>
      <c r="P22" s="355">
        <f t="shared" si="1"/>
        <v>0</v>
      </c>
      <c r="Q22" s="71"/>
      <c r="R22" s="71"/>
      <c r="S22" s="71"/>
      <c r="T22" s="71"/>
      <c r="U22" s="71"/>
    </row>
    <row r="23" spans="1:21" ht="15.75" x14ac:dyDescent="0.25">
      <c r="A23" s="729"/>
      <c r="B23" s="729"/>
      <c r="C23" s="324"/>
      <c r="D23" s="304"/>
      <c r="E23" s="71"/>
      <c r="F23" s="71"/>
      <c r="G23" s="71"/>
      <c r="H23" s="325"/>
      <c r="I23" s="71"/>
      <c r="J23" s="71"/>
      <c r="K23" s="71"/>
      <c r="L23" s="325"/>
      <c r="M23" s="71"/>
      <c r="N23" s="71"/>
      <c r="O23" s="355">
        <f t="shared" si="0"/>
        <v>0</v>
      </c>
      <c r="P23" s="355">
        <f t="shared" si="1"/>
        <v>0</v>
      </c>
      <c r="Q23" s="71"/>
      <c r="R23" s="71"/>
      <c r="S23" s="71"/>
      <c r="T23" s="71"/>
      <c r="U23" s="71"/>
    </row>
    <row r="24" spans="1:21" ht="15.75" x14ac:dyDescent="0.25">
      <c r="A24" s="729"/>
      <c r="B24" s="729"/>
      <c r="C24" s="324"/>
      <c r="D24" s="304"/>
      <c r="E24" s="71"/>
      <c r="F24" s="71"/>
      <c r="G24" s="71"/>
      <c r="H24" s="325"/>
      <c r="I24" s="71"/>
      <c r="J24" s="71"/>
      <c r="K24" s="71"/>
      <c r="L24" s="325"/>
      <c r="M24" s="71"/>
      <c r="N24" s="71"/>
      <c r="O24" s="355">
        <f t="shared" si="0"/>
        <v>0</v>
      </c>
      <c r="P24" s="355">
        <f t="shared" si="1"/>
        <v>0</v>
      </c>
      <c r="Q24" s="71"/>
      <c r="R24" s="71"/>
      <c r="S24" s="71"/>
      <c r="T24" s="71"/>
      <c r="U24" s="71"/>
    </row>
    <row r="25" spans="1:21" ht="15.75" x14ac:dyDescent="0.25">
      <c r="A25" s="729"/>
      <c r="B25" s="729"/>
      <c r="C25" s="324"/>
      <c r="D25" s="304"/>
      <c r="E25" s="71"/>
      <c r="F25" s="71"/>
      <c r="G25" s="198"/>
      <c r="H25" s="71"/>
      <c r="I25" s="71"/>
      <c r="J25" s="71"/>
      <c r="K25" s="71"/>
      <c r="L25" s="71"/>
      <c r="M25" s="71"/>
      <c r="N25" s="71"/>
      <c r="O25" s="355">
        <f t="shared" si="0"/>
        <v>0</v>
      </c>
      <c r="P25" s="355">
        <f t="shared" si="1"/>
        <v>0</v>
      </c>
      <c r="Q25" s="71"/>
      <c r="R25" s="71"/>
      <c r="S25" s="71"/>
      <c r="T25" s="71"/>
      <c r="U25" s="71"/>
    </row>
    <row r="26" spans="1:21" ht="15.75" x14ac:dyDescent="0.25">
      <c r="A26" s="729"/>
      <c r="B26" s="729"/>
      <c r="C26" s="324"/>
      <c r="D26" s="324"/>
      <c r="E26" s="71"/>
      <c r="F26" s="71"/>
      <c r="G26" s="71"/>
      <c r="H26" s="71"/>
      <c r="I26" s="71"/>
      <c r="J26" s="71"/>
      <c r="K26" s="71"/>
      <c r="L26" s="71"/>
      <c r="M26" s="71"/>
      <c r="N26" s="71"/>
      <c r="O26" s="355">
        <f t="shared" si="0"/>
        <v>0</v>
      </c>
      <c r="P26" s="355">
        <f t="shared" si="1"/>
        <v>0</v>
      </c>
      <c r="Q26" s="71"/>
      <c r="R26" s="71"/>
      <c r="S26" s="71"/>
      <c r="T26" s="71"/>
      <c r="U26" s="71"/>
    </row>
    <row r="27" spans="1:21" ht="15.75" x14ac:dyDescent="0.25">
      <c r="A27" s="730"/>
      <c r="B27" s="730"/>
      <c r="C27" s="324"/>
      <c r="D27" s="324"/>
      <c r="E27" s="71"/>
      <c r="F27" s="71"/>
      <c r="G27" s="71"/>
      <c r="H27" s="71"/>
      <c r="I27" s="71"/>
      <c r="J27" s="71"/>
      <c r="K27" s="71"/>
      <c r="L27" s="71"/>
      <c r="M27" s="71"/>
      <c r="N27" s="71"/>
      <c r="O27" s="355">
        <f t="shared" si="0"/>
        <v>0</v>
      </c>
      <c r="P27" s="355">
        <f t="shared" si="1"/>
        <v>0</v>
      </c>
      <c r="Q27" s="71"/>
      <c r="R27" s="71"/>
      <c r="S27" s="71"/>
      <c r="T27" s="71"/>
      <c r="U27" s="72"/>
    </row>
    <row r="28" spans="1:21" ht="15.6" customHeight="1" x14ac:dyDescent="0.25">
      <c r="A28" s="278"/>
      <c r="B28" s="279"/>
      <c r="C28" s="278" t="s">
        <v>1339</v>
      </c>
      <c r="D28" s="279"/>
      <c r="E28" s="279"/>
      <c r="F28" s="280"/>
      <c r="G28" s="225">
        <f t="shared" ref="G28:P28" si="2">SUM(G9:G27)</f>
        <v>0</v>
      </c>
      <c r="H28" s="225">
        <f t="shared" si="2"/>
        <v>0</v>
      </c>
      <c r="I28" s="225">
        <f t="shared" si="2"/>
        <v>0</v>
      </c>
      <c r="J28" s="225">
        <f t="shared" si="2"/>
        <v>0</v>
      </c>
      <c r="K28" s="225">
        <f t="shared" si="2"/>
        <v>0</v>
      </c>
      <c r="L28" s="225">
        <f t="shared" si="2"/>
        <v>0</v>
      </c>
      <c r="M28" s="225">
        <f t="shared" si="2"/>
        <v>0</v>
      </c>
      <c r="N28" s="225">
        <f t="shared" si="2"/>
        <v>0</v>
      </c>
      <c r="O28" s="225">
        <f t="shared" si="2"/>
        <v>0</v>
      </c>
      <c r="P28" s="225">
        <f t="shared" si="2"/>
        <v>0</v>
      </c>
      <c r="Q28" s="201"/>
      <c r="R28" s="201"/>
      <c r="S28" s="201"/>
      <c r="T28" s="201"/>
      <c r="U28" s="204"/>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B19:B27"/>
    <mergeCell ref="B9:B18"/>
    <mergeCell ref="A9:A18"/>
    <mergeCell ref="A19:A27"/>
    <mergeCell ref="C5:C7"/>
    <mergeCell ref="D5:D7"/>
    <mergeCell ref="F5:F7"/>
    <mergeCell ref="G5:N5"/>
    <mergeCell ref="A5:A7"/>
    <mergeCell ref="B5:B7"/>
    <mergeCell ref="U5:U7"/>
    <mergeCell ref="Q5:Q7"/>
    <mergeCell ref="R5:R7"/>
    <mergeCell ref="E5:E7"/>
    <mergeCell ref="T5:T7"/>
    <mergeCell ref="S5:S7"/>
    <mergeCell ref="G6:H6"/>
    <mergeCell ref="K6:L6"/>
    <mergeCell ref="M6:N6"/>
    <mergeCell ref="O5:P6"/>
    <mergeCell ref="I6:J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165"/>
  <sheetViews>
    <sheetView showGridLines="0" topLeftCell="H45" zoomScale="80" zoomScaleNormal="80" workbookViewId="0">
      <selection activeCell="Q55" sqref="Q55"/>
    </sheetView>
  </sheetViews>
  <sheetFormatPr baseColWidth="10" defaultColWidth="12.42578125" defaultRowHeight="13.5" x14ac:dyDescent="0.25"/>
  <cols>
    <col min="1" max="1" width="29" style="541" customWidth="1"/>
    <col min="2" max="2" width="38.140625" style="500" customWidth="1"/>
    <col min="3" max="3" width="35.140625" style="542" customWidth="1"/>
    <col min="4" max="4" width="32.7109375" style="500" customWidth="1"/>
    <col min="5" max="5" width="13.7109375" style="543" customWidth="1"/>
    <col min="6" max="6" width="37.7109375" style="544" customWidth="1"/>
    <col min="7" max="7" width="18.7109375" style="500" customWidth="1"/>
    <col min="8" max="8" width="13.5703125" style="500" customWidth="1"/>
    <col min="9" max="9" width="21.5703125" style="500" customWidth="1"/>
    <col min="10" max="10" width="13.5703125" style="500" customWidth="1"/>
    <col min="11" max="11" width="21.5703125" style="500" customWidth="1"/>
    <col min="12" max="12" width="13.5703125" style="500" customWidth="1"/>
    <col min="13" max="13" width="21.5703125" style="500" customWidth="1"/>
    <col min="14" max="14" width="18.85546875" style="500" customWidth="1"/>
    <col min="15" max="15" width="15.28515625" style="500" customWidth="1"/>
    <col min="16" max="16" width="18.42578125" style="500" bestFit="1" customWidth="1"/>
    <col min="17" max="17" width="30.85546875" style="500" customWidth="1"/>
    <col min="18" max="18" width="31" style="500" customWidth="1"/>
    <col min="19" max="19" width="15.7109375" style="500" customWidth="1"/>
    <col min="20" max="20" width="14.28515625" style="500" customWidth="1"/>
    <col min="21" max="21" width="24.85546875" style="500" customWidth="1"/>
    <col min="22" max="16384" width="12.42578125" style="500"/>
  </cols>
  <sheetData>
    <row r="1" spans="1:21" s="481" customFormat="1" ht="18" x14ac:dyDescent="0.25">
      <c r="B1" s="482"/>
      <c r="C1" s="483"/>
      <c r="D1" s="482"/>
      <c r="E1" s="484"/>
      <c r="F1" s="485"/>
      <c r="G1" s="482" t="s">
        <v>1521</v>
      </c>
      <c r="H1" s="482"/>
      <c r="I1" s="482"/>
      <c r="J1" s="482"/>
      <c r="K1" s="482"/>
      <c r="L1" s="482"/>
      <c r="M1" s="482"/>
      <c r="N1" s="482"/>
      <c r="O1" s="482"/>
      <c r="P1" s="482"/>
      <c r="Q1" s="482"/>
      <c r="R1" s="482"/>
      <c r="S1" s="482"/>
      <c r="T1" s="482"/>
      <c r="U1" s="482"/>
    </row>
    <row r="2" spans="1:21" s="481" customFormat="1" ht="18" x14ac:dyDescent="0.25">
      <c r="A2" s="486" t="s">
        <v>1330</v>
      </c>
      <c r="B2" s="482"/>
      <c r="C2" s="483"/>
      <c r="D2" s="482"/>
      <c r="E2" s="484"/>
      <c r="F2" s="485"/>
      <c r="G2" s="482" t="s">
        <v>1522</v>
      </c>
      <c r="H2" s="482"/>
      <c r="I2" s="482"/>
      <c r="J2" s="482"/>
      <c r="K2" s="482"/>
      <c r="L2" s="482"/>
      <c r="M2" s="482"/>
      <c r="N2" s="482"/>
      <c r="O2" s="482"/>
      <c r="P2" s="482"/>
      <c r="Q2" s="482"/>
      <c r="R2" s="482"/>
      <c r="S2" s="482"/>
      <c r="T2" s="482"/>
      <c r="U2" s="482"/>
    </row>
    <row r="3" spans="1:21" s="481" customFormat="1" ht="21" customHeight="1" x14ac:dyDescent="0.25">
      <c r="A3" s="487" t="s">
        <v>1365</v>
      </c>
      <c r="B3" s="488"/>
      <c r="C3" s="489"/>
      <c r="D3" s="488"/>
      <c r="E3" s="490"/>
      <c r="F3" s="491"/>
      <c r="G3" s="488"/>
      <c r="H3" s="488"/>
      <c r="I3" s="488"/>
      <c r="J3" s="488"/>
      <c r="K3" s="488"/>
      <c r="L3" s="488"/>
      <c r="M3" s="488"/>
      <c r="N3" s="488"/>
      <c r="O3" s="488"/>
      <c r="P3" s="488"/>
      <c r="Q3" s="488"/>
      <c r="R3" s="488"/>
      <c r="S3" s="488"/>
      <c r="T3" s="488"/>
      <c r="U3" s="488"/>
    </row>
    <row r="4" spans="1:21" s="492" customFormat="1" ht="12.75" customHeight="1" x14ac:dyDescent="0.25">
      <c r="A4" s="737" t="s">
        <v>89</v>
      </c>
      <c r="B4" s="737" t="s">
        <v>103</v>
      </c>
      <c r="C4" s="750" t="s">
        <v>78</v>
      </c>
      <c r="D4" s="750" t="s">
        <v>79</v>
      </c>
      <c r="E4" s="747" t="s">
        <v>382</v>
      </c>
      <c r="F4" s="750" t="s">
        <v>80</v>
      </c>
      <c r="G4" s="740" t="s">
        <v>92</v>
      </c>
      <c r="H4" s="742"/>
      <c r="I4" s="742"/>
      <c r="J4" s="742"/>
      <c r="K4" s="742"/>
      <c r="L4" s="742"/>
      <c r="M4" s="742"/>
      <c r="N4" s="741"/>
      <c r="O4" s="743" t="s">
        <v>93</v>
      </c>
      <c r="P4" s="744"/>
      <c r="Q4" s="737" t="s">
        <v>94</v>
      </c>
      <c r="R4" s="737" t="s">
        <v>95</v>
      </c>
      <c r="S4" s="737" t="s">
        <v>102</v>
      </c>
      <c r="T4" s="737" t="s">
        <v>101</v>
      </c>
      <c r="U4" s="737" t="s">
        <v>81</v>
      </c>
    </row>
    <row r="5" spans="1:21" s="492" customFormat="1" ht="15" customHeight="1" x14ac:dyDescent="0.25">
      <c r="A5" s="738"/>
      <c r="B5" s="738"/>
      <c r="C5" s="751"/>
      <c r="D5" s="751"/>
      <c r="E5" s="748"/>
      <c r="F5" s="751"/>
      <c r="G5" s="740" t="s">
        <v>96</v>
      </c>
      <c r="H5" s="741"/>
      <c r="I5" s="740" t="s">
        <v>97</v>
      </c>
      <c r="J5" s="741"/>
      <c r="K5" s="740" t="s">
        <v>98</v>
      </c>
      <c r="L5" s="741"/>
      <c r="M5" s="740" t="s">
        <v>99</v>
      </c>
      <c r="N5" s="741"/>
      <c r="O5" s="745"/>
      <c r="P5" s="746"/>
      <c r="Q5" s="738"/>
      <c r="R5" s="738"/>
      <c r="S5" s="738"/>
      <c r="T5" s="738"/>
      <c r="U5" s="738"/>
    </row>
    <row r="6" spans="1:21" s="492" customFormat="1" ht="22.5" customHeight="1" x14ac:dyDescent="0.25">
      <c r="A6" s="739"/>
      <c r="B6" s="739"/>
      <c r="C6" s="752"/>
      <c r="D6" s="752"/>
      <c r="E6" s="749"/>
      <c r="F6" s="752"/>
      <c r="G6" s="493" t="s">
        <v>100</v>
      </c>
      <c r="H6" s="493" t="s">
        <v>12</v>
      </c>
      <c r="I6" s="493" t="s">
        <v>100</v>
      </c>
      <c r="J6" s="493" t="s">
        <v>12</v>
      </c>
      <c r="K6" s="493" t="s">
        <v>100</v>
      </c>
      <c r="L6" s="493" t="s">
        <v>12</v>
      </c>
      <c r="M6" s="493" t="s">
        <v>100</v>
      </c>
      <c r="N6" s="493" t="s">
        <v>12</v>
      </c>
      <c r="O6" s="493" t="s">
        <v>100</v>
      </c>
      <c r="P6" s="493" t="s">
        <v>12</v>
      </c>
      <c r="Q6" s="739"/>
      <c r="R6" s="739"/>
      <c r="S6" s="739"/>
      <c r="T6" s="739"/>
      <c r="U6" s="739"/>
    </row>
    <row r="7" spans="1:21" ht="126.75" customHeight="1" x14ac:dyDescent="0.25">
      <c r="A7" s="758" t="s">
        <v>1366</v>
      </c>
      <c r="B7" s="758" t="s">
        <v>1523</v>
      </c>
      <c r="C7" s="494" t="s">
        <v>1524</v>
      </c>
      <c r="D7" s="511" t="s">
        <v>1525</v>
      </c>
      <c r="E7" s="506" t="s">
        <v>1526</v>
      </c>
      <c r="F7" s="511" t="s">
        <v>1527</v>
      </c>
      <c r="G7" s="495"/>
      <c r="H7" s="496"/>
      <c r="I7" s="495">
        <v>9</v>
      </c>
      <c r="J7" s="496"/>
      <c r="K7" s="495"/>
      <c r="L7" s="496"/>
      <c r="M7" s="495">
        <v>9</v>
      </c>
      <c r="N7" s="496"/>
      <c r="O7" s="495">
        <f>+G7+I7+K7+M7</f>
        <v>18</v>
      </c>
      <c r="P7" s="496">
        <f>+H7+J7+L7+N7</f>
        <v>0</v>
      </c>
      <c r="Q7" s="497" t="s">
        <v>1528</v>
      </c>
      <c r="R7" s="497" t="s">
        <v>1529</v>
      </c>
      <c r="S7" s="497" t="s">
        <v>1530</v>
      </c>
      <c r="T7" s="498" t="s">
        <v>1531</v>
      </c>
      <c r="U7" s="499" t="s">
        <v>1532</v>
      </c>
    </row>
    <row r="8" spans="1:21" ht="132.75" customHeight="1" x14ac:dyDescent="0.25">
      <c r="A8" s="758"/>
      <c r="B8" s="758"/>
      <c r="C8" s="759" t="s">
        <v>1798</v>
      </c>
      <c r="D8" s="598" t="s">
        <v>1533</v>
      </c>
      <c r="E8" s="597" t="s">
        <v>1534</v>
      </c>
      <c r="F8" s="598" t="s">
        <v>1535</v>
      </c>
      <c r="G8" s="524">
        <v>20</v>
      </c>
      <c r="H8" s="518">
        <f>(P8/48)*G8</f>
        <v>4177083.333333333</v>
      </c>
      <c r="I8" s="524"/>
      <c r="J8" s="518"/>
      <c r="K8" s="524">
        <v>28</v>
      </c>
      <c r="L8" s="518">
        <f>(P8/48)*K8</f>
        <v>5847916.666666666</v>
      </c>
      <c r="M8" s="495"/>
      <c r="N8" s="496"/>
      <c r="O8" s="495">
        <f t="shared" ref="O8:P42" si="0">+G8+I8+K8+M8</f>
        <v>48</v>
      </c>
      <c r="P8" s="496">
        <f>'6. Becas'!D10</f>
        <v>10025000</v>
      </c>
      <c r="Q8" s="497" t="s">
        <v>1536</v>
      </c>
      <c r="R8" s="497" t="s">
        <v>1537</v>
      </c>
      <c r="S8" s="497" t="s">
        <v>1538</v>
      </c>
      <c r="T8" s="498" t="s">
        <v>1539</v>
      </c>
      <c r="U8" s="499" t="s">
        <v>1540</v>
      </c>
    </row>
    <row r="9" spans="1:21" ht="144.75" customHeight="1" x14ac:dyDescent="0.25">
      <c r="A9" s="758"/>
      <c r="B9" s="758"/>
      <c r="C9" s="759"/>
      <c r="D9" s="598" t="s">
        <v>1541</v>
      </c>
      <c r="E9" s="597" t="s">
        <v>1542</v>
      </c>
      <c r="F9" s="598" t="s">
        <v>1543</v>
      </c>
      <c r="G9" s="495">
        <v>12</v>
      </c>
      <c r="H9" s="496">
        <f>($P$9/46)*G9</f>
        <v>820707.28956521745</v>
      </c>
      <c r="I9" s="495">
        <v>12</v>
      </c>
      <c r="J9" s="496">
        <f>($P$9/46)*I9</f>
        <v>820707.28956521745</v>
      </c>
      <c r="K9" s="495">
        <v>12</v>
      </c>
      <c r="L9" s="496">
        <f>($P$9/46)*K9</f>
        <v>820707.28956521745</v>
      </c>
      <c r="M9" s="495">
        <v>10</v>
      </c>
      <c r="N9" s="496">
        <f>($P$9/46)*M9</f>
        <v>683922.74130434787</v>
      </c>
      <c r="O9" s="495">
        <f t="shared" si="0"/>
        <v>46</v>
      </c>
      <c r="P9" s="496">
        <f>'6. Becas'!D24</f>
        <v>3146044.6100000003</v>
      </c>
      <c r="Q9" s="497" t="s">
        <v>1544</v>
      </c>
      <c r="R9" s="497" t="s">
        <v>1545</v>
      </c>
      <c r="S9" s="497" t="s">
        <v>1546</v>
      </c>
      <c r="T9" s="498" t="s">
        <v>1531</v>
      </c>
      <c r="U9" s="499" t="s">
        <v>1804</v>
      </c>
    </row>
    <row r="10" spans="1:21" ht="96.75" customHeight="1" x14ac:dyDescent="0.25">
      <c r="A10" s="758"/>
      <c r="B10" s="758"/>
      <c r="C10" s="502" t="s">
        <v>1823</v>
      </c>
      <c r="D10" s="598" t="s">
        <v>1805</v>
      </c>
      <c r="E10" s="597" t="s">
        <v>1547</v>
      </c>
      <c r="F10" s="598" t="s">
        <v>1548</v>
      </c>
      <c r="G10" s="495"/>
      <c r="H10" s="496"/>
      <c r="I10" s="495"/>
      <c r="J10" s="496"/>
      <c r="K10" s="495">
        <v>1</v>
      </c>
      <c r="L10" s="496"/>
      <c r="M10" s="495">
        <v>1</v>
      </c>
      <c r="N10" s="496"/>
      <c r="O10" s="495">
        <f t="shared" si="0"/>
        <v>2</v>
      </c>
      <c r="P10" s="496">
        <f t="shared" si="0"/>
        <v>0</v>
      </c>
      <c r="Q10" s="497" t="s">
        <v>1549</v>
      </c>
      <c r="R10" s="497" t="s">
        <v>1550</v>
      </c>
      <c r="S10" s="497" t="s">
        <v>1551</v>
      </c>
      <c r="T10" s="498" t="s">
        <v>1552</v>
      </c>
      <c r="U10" s="499" t="s">
        <v>1553</v>
      </c>
    </row>
    <row r="11" spans="1:21" ht="126.75" customHeight="1" x14ac:dyDescent="0.25">
      <c r="A11" s="758"/>
      <c r="B11" s="758"/>
      <c r="C11" s="503" t="s">
        <v>1824</v>
      </c>
      <c r="D11" s="497" t="s">
        <v>1554</v>
      </c>
      <c r="E11" s="510" t="s">
        <v>1555</v>
      </c>
      <c r="F11" s="497" t="s">
        <v>1556</v>
      </c>
      <c r="G11" s="495"/>
      <c r="H11" s="496"/>
      <c r="I11" s="495"/>
      <c r="J11" s="496"/>
      <c r="K11" s="495">
        <v>5</v>
      </c>
      <c r="L11" s="496">
        <f>'6. Becas'!D37</f>
        <v>378955.39</v>
      </c>
      <c r="M11" s="495"/>
      <c r="N11" s="496"/>
      <c r="O11" s="495">
        <f t="shared" si="0"/>
        <v>5</v>
      </c>
      <c r="P11" s="496">
        <f>'6. Becas'!D37</f>
        <v>378955.39</v>
      </c>
      <c r="Q11" s="497" t="s">
        <v>1557</v>
      </c>
      <c r="R11" s="497" t="s">
        <v>1558</v>
      </c>
      <c r="S11" s="497" t="s">
        <v>1559</v>
      </c>
      <c r="T11" s="498" t="s">
        <v>1560</v>
      </c>
      <c r="U11" s="499" t="s">
        <v>1561</v>
      </c>
    </row>
    <row r="12" spans="1:21" ht="94.5" x14ac:dyDescent="0.25">
      <c r="A12" s="758"/>
      <c r="B12" s="758"/>
      <c r="C12" s="503" t="s">
        <v>1825</v>
      </c>
      <c r="D12" s="497" t="s">
        <v>1562</v>
      </c>
      <c r="E12" s="510" t="s">
        <v>1563</v>
      </c>
      <c r="F12" s="497" t="s">
        <v>1564</v>
      </c>
      <c r="G12" s="504"/>
      <c r="H12" s="505"/>
      <c r="I12" s="504">
        <v>6</v>
      </c>
      <c r="J12" s="505"/>
      <c r="K12" s="504">
        <v>6</v>
      </c>
      <c r="L12" s="505"/>
      <c r="M12" s="504"/>
      <c r="N12" s="505"/>
      <c r="O12" s="495">
        <f t="shared" si="0"/>
        <v>12</v>
      </c>
      <c r="P12" s="496">
        <f t="shared" si="0"/>
        <v>0</v>
      </c>
      <c r="Q12" s="497" t="s">
        <v>1565</v>
      </c>
      <c r="R12" s="497" t="s">
        <v>1566</v>
      </c>
      <c r="S12" s="497" t="s">
        <v>1567</v>
      </c>
      <c r="T12" s="498" t="s">
        <v>1531</v>
      </c>
      <c r="U12" s="499" t="s">
        <v>1568</v>
      </c>
    </row>
    <row r="13" spans="1:21" ht="120" customHeight="1" x14ac:dyDescent="0.25">
      <c r="A13" s="758"/>
      <c r="B13" s="758" t="s">
        <v>1569</v>
      </c>
      <c r="C13" s="654" t="s">
        <v>1570</v>
      </c>
      <c r="D13" s="497" t="s">
        <v>1571</v>
      </c>
      <c r="E13" s="506" t="s">
        <v>1572</v>
      </c>
      <c r="F13" s="497" t="s">
        <v>1780</v>
      </c>
      <c r="G13" s="495"/>
      <c r="H13" s="496"/>
      <c r="I13" s="507">
        <v>2</v>
      </c>
      <c r="J13" s="496"/>
      <c r="K13" s="501"/>
      <c r="L13" s="496"/>
      <c r="M13" s="495">
        <v>2</v>
      </c>
      <c r="N13" s="496">
        <f>'5. ACTIVIDADES ESPECIALES'!D10</f>
        <v>180000</v>
      </c>
      <c r="O13" s="495">
        <f t="shared" si="0"/>
        <v>4</v>
      </c>
      <c r="P13" s="496">
        <f t="shared" si="0"/>
        <v>180000</v>
      </c>
      <c r="Q13" s="497" t="s">
        <v>1573</v>
      </c>
      <c r="R13" s="497" t="s">
        <v>1574</v>
      </c>
      <c r="S13" s="497" t="s">
        <v>1826</v>
      </c>
      <c r="T13" s="498" t="s">
        <v>1552</v>
      </c>
      <c r="U13" s="499" t="s">
        <v>1575</v>
      </c>
    </row>
    <row r="14" spans="1:21" ht="110.25" x14ac:dyDescent="0.25">
      <c r="A14" s="758"/>
      <c r="B14" s="758"/>
      <c r="C14" s="654" t="s">
        <v>1576</v>
      </c>
      <c r="D14" s="497" t="s">
        <v>1577</v>
      </c>
      <c r="E14" s="510" t="s">
        <v>1578</v>
      </c>
      <c r="F14" s="497" t="s">
        <v>1579</v>
      </c>
      <c r="G14" s="495">
        <v>10</v>
      </c>
      <c r="H14" s="496"/>
      <c r="I14" s="495"/>
      <c r="J14" s="496"/>
      <c r="K14" s="509"/>
      <c r="L14" s="496"/>
      <c r="M14" s="495"/>
      <c r="N14" s="496"/>
      <c r="O14" s="514">
        <f>+G14+I14+K14+M14</f>
        <v>10</v>
      </c>
      <c r="P14" s="496">
        <f t="shared" si="0"/>
        <v>0</v>
      </c>
      <c r="Q14" s="497" t="s">
        <v>1580</v>
      </c>
      <c r="R14" s="497" t="s">
        <v>1581</v>
      </c>
      <c r="S14" s="497" t="s">
        <v>1783</v>
      </c>
      <c r="T14" s="498" t="s">
        <v>1582</v>
      </c>
      <c r="U14" s="499" t="s">
        <v>1583</v>
      </c>
    </row>
    <row r="15" spans="1:21" ht="94.5" x14ac:dyDescent="0.25">
      <c r="A15" s="758"/>
      <c r="B15" s="758"/>
      <c r="C15" s="762" t="s">
        <v>1584</v>
      </c>
      <c r="D15" s="497" t="s">
        <v>1789</v>
      </c>
      <c r="E15" s="510" t="s">
        <v>1585</v>
      </c>
      <c r="F15" s="497" t="s">
        <v>1586</v>
      </c>
      <c r="G15" s="495">
        <v>1</v>
      </c>
      <c r="H15" s="496">
        <f>P15/2</f>
        <v>16000</v>
      </c>
      <c r="I15" s="495">
        <v>1</v>
      </c>
      <c r="J15" s="496"/>
      <c r="K15" s="495">
        <v>2</v>
      </c>
      <c r="L15" s="496"/>
      <c r="M15" s="495">
        <v>2</v>
      </c>
      <c r="N15" s="496">
        <f>P15/2</f>
        <v>16000</v>
      </c>
      <c r="O15" s="495">
        <f t="shared" si="0"/>
        <v>6</v>
      </c>
      <c r="P15" s="496">
        <f>'5. ACTIVIDADES ESPECIALES'!D22</f>
        <v>32000</v>
      </c>
      <c r="Q15" s="497" t="s">
        <v>1587</v>
      </c>
      <c r="R15" s="497" t="s">
        <v>1588</v>
      </c>
      <c r="S15" s="497" t="s">
        <v>1589</v>
      </c>
      <c r="T15" s="498" t="s">
        <v>1582</v>
      </c>
      <c r="U15" s="499" t="s">
        <v>1575</v>
      </c>
    </row>
    <row r="16" spans="1:21" ht="94.5" x14ac:dyDescent="0.25">
      <c r="A16" s="758"/>
      <c r="B16" s="758"/>
      <c r="C16" s="762"/>
      <c r="D16" s="498" t="s">
        <v>1590</v>
      </c>
      <c r="E16" s="510" t="s">
        <v>1591</v>
      </c>
      <c r="F16" s="497" t="s">
        <v>1592</v>
      </c>
      <c r="G16" s="495">
        <v>2</v>
      </c>
      <c r="H16" s="496">
        <f>'5. ACTIVIDADES ESPECIALES'!D44/5</f>
        <v>8712</v>
      </c>
      <c r="I16" s="495">
        <v>3</v>
      </c>
      <c r="J16" s="496">
        <f>('5. ACTIVIDADES ESPECIALES'!D44/10)*3</f>
        <v>13068</v>
      </c>
      <c r="K16" s="495">
        <v>3</v>
      </c>
      <c r="L16" s="496">
        <f>('5. ACTIVIDADES ESPECIALES'!D44/10)*3</f>
        <v>13068</v>
      </c>
      <c r="M16" s="495">
        <v>2</v>
      </c>
      <c r="N16" s="496">
        <f>'5. ACTIVIDADES ESPECIALES'!D44/5</f>
        <v>8712</v>
      </c>
      <c r="O16" s="495">
        <f t="shared" si="0"/>
        <v>10</v>
      </c>
      <c r="P16" s="496">
        <f>+H16+J16+L16+N16</f>
        <v>43560</v>
      </c>
      <c r="Q16" s="497" t="s">
        <v>1593</v>
      </c>
      <c r="R16" s="497" t="s">
        <v>1594</v>
      </c>
      <c r="S16" s="497" t="s">
        <v>1595</v>
      </c>
      <c r="T16" s="498" t="s">
        <v>1582</v>
      </c>
      <c r="U16" s="498" t="s">
        <v>1575</v>
      </c>
    </row>
    <row r="17" spans="1:21" ht="110.25" x14ac:dyDescent="0.25">
      <c r="A17" s="758"/>
      <c r="B17" s="758"/>
      <c r="C17" s="762"/>
      <c r="D17" s="498" t="s">
        <v>1596</v>
      </c>
      <c r="E17" s="510" t="s">
        <v>1597</v>
      </c>
      <c r="F17" s="497" t="s">
        <v>1598</v>
      </c>
      <c r="G17" s="495"/>
      <c r="H17" s="496"/>
      <c r="I17" s="495">
        <v>1</v>
      </c>
      <c r="J17" s="496">
        <f>'5. ACTIVIDADES ESPECIALES'!D55</f>
        <v>35000</v>
      </c>
      <c r="K17" s="495"/>
      <c r="L17" s="496"/>
      <c r="M17" s="495"/>
      <c r="N17" s="496"/>
      <c r="O17" s="495"/>
      <c r="P17" s="496">
        <f>J17</f>
        <v>35000</v>
      </c>
      <c r="Q17" s="497" t="s">
        <v>1593</v>
      </c>
      <c r="R17" s="497" t="s">
        <v>1784</v>
      </c>
      <c r="S17" s="497" t="s">
        <v>1786</v>
      </c>
      <c r="T17" s="498" t="s">
        <v>1582</v>
      </c>
      <c r="U17" s="498" t="s">
        <v>1599</v>
      </c>
    </row>
    <row r="18" spans="1:21" ht="63" x14ac:dyDescent="0.25">
      <c r="A18" s="758"/>
      <c r="B18" s="758"/>
      <c r="C18" s="762"/>
      <c r="D18" s="498" t="s">
        <v>1600</v>
      </c>
      <c r="E18" s="510" t="s">
        <v>1601</v>
      </c>
      <c r="F18" s="497" t="s">
        <v>1790</v>
      </c>
      <c r="G18" s="495"/>
      <c r="H18" s="496"/>
      <c r="I18" s="495">
        <v>1</v>
      </c>
      <c r="J18" s="496">
        <f>'5. ACTIVIDADES ESPECIALES'!D66</f>
        <v>75000</v>
      </c>
      <c r="K18" s="495"/>
      <c r="L18" s="496"/>
      <c r="M18" s="495"/>
      <c r="N18" s="496"/>
      <c r="O18" s="495"/>
      <c r="P18" s="496">
        <f>J18</f>
        <v>75000</v>
      </c>
      <c r="Q18" s="497" t="s">
        <v>1593</v>
      </c>
      <c r="R18" s="497" t="s">
        <v>1785</v>
      </c>
      <c r="S18" s="497" t="s">
        <v>1791</v>
      </c>
      <c r="T18" s="498" t="s">
        <v>1582</v>
      </c>
      <c r="U18" s="498" t="s">
        <v>1602</v>
      </c>
    </row>
    <row r="19" spans="1:21" ht="94.5" x14ac:dyDescent="0.25">
      <c r="A19" s="758"/>
      <c r="B19" s="758"/>
      <c r="C19" s="762"/>
      <c r="D19" s="498" t="s">
        <v>1603</v>
      </c>
      <c r="E19" s="510" t="s">
        <v>1604</v>
      </c>
      <c r="F19" s="497" t="s">
        <v>1792</v>
      </c>
      <c r="G19" s="512">
        <v>0.25</v>
      </c>
      <c r="H19" s="496"/>
      <c r="I19" s="512">
        <v>0.25</v>
      </c>
      <c r="J19" s="496"/>
      <c r="K19" s="512">
        <v>0.25</v>
      </c>
      <c r="L19" s="496"/>
      <c r="M19" s="512">
        <v>0.25</v>
      </c>
      <c r="N19" s="496"/>
      <c r="O19" s="512">
        <f t="shared" si="0"/>
        <v>1</v>
      </c>
      <c r="P19" s="513">
        <f t="shared" si="0"/>
        <v>0</v>
      </c>
      <c r="Q19" s="497" t="s">
        <v>1605</v>
      </c>
      <c r="R19" s="497" t="s">
        <v>1588</v>
      </c>
      <c r="S19" s="497" t="s">
        <v>1606</v>
      </c>
      <c r="T19" s="498" t="s">
        <v>1607</v>
      </c>
      <c r="U19" s="498" t="s">
        <v>1608</v>
      </c>
    </row>
    <row r="20" spans="1:21" ht="153" customHeight="1" x14ac:dyDescent="0.25">
      <c r="A20" s="758"/>
      <c r="B20" s="758"/>
      <c r="C20" s="762"/>
      <c r="D20" s="498" t="s">
        <v>1609</v>
      </c>
      <c r="E20" s="510" t="s">
        <v>1610</v>
      </c>
      <c r="F20" s="497" t="s">
        <v>1611</v>
      </c>
      <c r="G20" s="495"/>
      <c r="H20" s="496"/>
      <c r="I20" s="512"/>
      <c r="J20" s="496"/>
      <c r="K20" s="495">
        <v>1</v>
      </c>
      <c r="L20" s="496">
        <f>'5. ACTIVIDADES ESPECIALES'!D104</f>
        <v>135000</v>
      </c>
      <c r="M20" s="514"/>
      <c r="N20" s="496"/>
      <c r="O20" s="514">
        <f t="shared" si="0"/>
        <v>1</v>
      </c>
      <c r="P20" s="496">
        <f t="shared" si="0"/>
        <v>135000</v>
      </c>
      <c r="Q20" s="497" t="s">
        <v>1593</v>
      </c>
      <c r="R20" s="497" t="s">
        <v>1612</v>
      </c>
      <c r="S20" s="497" t="s">
        <v>1827</v>
      </c>
      <c r="T20" s="498" t="s">
        <v>1613</v>
      </c>
      <c r="U20" s="498" t="s">
        <v>1614</v>
      </c>
    </row>
    <row r="21" spans="1:21" ht="128.1" customHeight="1" x14ac:dyDescent="0.25">
      <c r="A21" s="758"/>
      <c r="B21" s="758"/>
      <c r="C21" s="762"/>
      <c r="D21" s="498" t="s">
        <v>1615</v>
      </c>
      <c r="E21" s="510" t="s">
        <v>1616</v>
      </c>
      <c r="F21" s="497" t="s">
        <v>1617</v>
      </c>
      <c r="G21" s="512">
        <v>0.25</v>
      </c>
      <c r="H21" s="496"/>
      <c r="I21" s="512">
        <v>0.25</v>
      </c>
      <c r="J21" s="496"/>
      <c r="K21" s="512">
        <v>0.25</v>
      </c>
      <c r="L21" s="496"/>
      <c r="M21" s="515">
        <v>0.25</v>
      </c>
      <c r="N21" s="514"/>
      <c r="O21" s="512">
        <f>G21+I21+K21+M21</f>
        <v>1</v>
      </c>
      <c r="P21" s="496"/>
      <c r="Q21" s="497" t="s">
        <v>1618</v>
      </c>
      <c r="R21" s="497" t="s">
        <v>1619</v>
      </c>
      <c r="S21" s="497" t="s">
        <v>1620</v>
      </c>
      <c r="T21" s="497" t="s">
        <v>1621</v>
      </c>
      <c r="U21" s="498" t="s">
        <v>1622</v>
      </c>
    </row>
    <row r="22" spans="1:21" ht="115.5" customHeight="1" x14ac:dyDescent="0.25">
      <c r="A22" s="758"/>
      <c r="B22" s="758"/>
      <c r="C22" s="762"/>
      <c r="D22" s="498" t="s">
        <v>1793</v>
      </c>
      <c r="E22" s="510" t="s">
        <v>1623</v>
      </c>
      <c r="F22" s="497" t="s">
        <v>1624</v>
      </c>
      <c r="G22" s="512">
        <v>0.25</v>
      </c>
      <c r="H22" s="496"/>
      <c r="I22" s="512">
        <v>0.25</v>
      </c>
      <c r="J22" s="496"/>
      <c r="K22" s="512">
        <v>0.25</v>
      </c>
      <c r="L22" s="496"/>
      <c r="M22" s="512">
        <v>0.25</v>
      </c>
      <c r="N22" s="496"/>
      <c r="O22" s="512">
        <f>G22+I22+K22+M22</f>
        <v>1</v>
      </c>
      <c r="P22" s="496">
        <f t="shared" si="0"/>
        <v>0</v>
      </c>
      <c r="Q22" s="497" t="s">
        <v>1625</v>
      </c>
      <c r="R22" s="497" t="s">
        <v>1619</v>
      </c>
      <c r="S22" s="497" t="s">
        <v>1626</v>
      </c>
      <c r="T22" s="497" t="s">
        <v>1582</v>
      </c>
      <c r="U22" s="498" t="s">
        <v>1627</v>
      </c>
    </row>
    <row r="23" spans="1:21" ht="228" customHeight="1" x14ac:dyDescent="0.25">
      <c r="A23" s="758"/>
      <c r="B23" s="758"/>
      <c r="C23" s="503" t="s">
        <v>1628</v>
      </c>
      <c r="D23" s="498" t="s">
        <v>1629</v>
      </c>
      <c r="E23" s="510" t="s">
        <v>1630</v>
      </c>
      <c r="F23" s="497" t="s">
        <v>1631</v>
      </c>
      <c r="G23" s="512">
        <v>0.1</v>
      </c>
      <c r="H23" s="496"/>
      <c r="I23" s="512">
        <v>0.35</v>
      </c>
      <c r="J23" s="496">
        <v>400000</v>
      </c>
      <c r="K23" s="516">
        <v>0.55000000000000004</v>
      </c>
      <c r="L23" s="496">
        <v>280000</v>
      </c>
      <c r="M23" s="512"/>
      <c r="N23" s="496"/>
      <c r="O23" s="495">
        <f>+G23+I23+K23+M23</f>
        <v>1</v>
      </c>
      <c r="P23" s="496">
        <f>'5. ACTIVIDADES ESPECIALES'!D77</f>
        <v>680000</v>
      </c>
      <c r="Q23" s="497" t="s">
        <v>1855</v>
      </c>
      <c r="R23" s="497" t="s">
        <v>1632</v>
      </c>
      <c r="S23" s="497" t="s">
        <v>1633</v>
      </c>
      <c r="T23" s="498" t="s">
        <v>1607</v>
      </c>
      <c r="U23" s="498" t="s">
        <v>1634</v>
      </c>
    </row>
    <row r="24" spans="1:21" ht="110.25" x14ac:dyDescent="0.25">
      <c r="A24" s="758"/>
      <c r="B24" s="758"/>
      <c r="C24" s="503" t="s">
        <v>1635</v>
      </c>
      <c r="D24" s="498" t="s">
        <v>1636</v>
      </c>
      <c r="E24" s="510" t="s">
        <v>1637</v>
      </c>
      <c r="F24" s="497" t="s">
        <v>1638</v>
      </c>
      <c r="G24" s="514">
        <v>3</v>
      </c>
      <c r="H24" s="517">
        <f>'5. ACTIVIDADES ESPECIALES'!D115*0.25</f>
        <v>115675</v>
      </c>
      <c r="I24" s="514">
        <v>5</v>
      </c>
      <c r="J24" s="517">
        <f>'5. ACTIVIDADES ESPECIALES'!D115*0.3</f>
        <v>138810</v>
      </c>
      <c r="K24" s="514">
        <v>7</v>
      </c>
      <c r="L24" s="517">
        <f>'5. ACTIVIDADES ESPECIALES'!D115*0.4</f>
        <v>185080</v>
      </c>
      <c r="M24" s="514">
        <v>5</v>
      </c>
      <c r="N24" s="517">
        <f>'5. ACTIVIDADES ESPECIALES'!D115*0.05</f>
        <v>23135</v>
      </c>
      <c r="O24" s="514">
        <f t="shared" si="0"/>
        <v>20</v>
      </c>
      <c r="P24" s="496">
        <f>+H24+J24+L24+N24</f>
        <v>462700</v>
      </c>
      <c r="Q24" s="497" t="s">
        <v>1639</v>
      </c>
      <c r="R24" s="497" t="s">
        <v>1640</v>
      </c>
      <c r="S24" s="497" t="s">
        <v>1641</v>
      </c>
      <c r="T24" s="498" t="s">
        <v>1642</v>
      </c>
      <c r="U24" s="498" t="s">
        <v>1643</v>
      </c>
    </row>
    <row r="25" spans="1:21" ht="110.25" x14ac:dyDescent="0.25">
      <c r="A25" s="758"/>
      <c r="B25" s="758"/>
      <c r="C25" s="503" t="s">
        <v>1644</v>
      </c>
      <c r="D25" s="498" t="s">
        <v>1645</v>
      </c>
      <c r="E25" s="510" t="s">
        <v>1646</v>
      </c>
      <c r="F25" s="497" t="s">
        <v>1647</v>
      </c>
      <c r="G25" s="514"/>
      <c r="H25" s="495"/>
      <c r="I25" s="514">
        <v>1</v>
      </c>
      <c r="J25" s="495">
        <v>75000</v>
      </c>
      <c r="K25" s="514">
        <v>1</v>
      </c>
      <c r="L25" s="495">
        <v>50000</v>
      </c>
      <c r="M25" s="514">
        <v>2</v>
      </c>
      <c r="N25" s="495">
        <v>200000</v>
      </c>
      <c r="O25" s="514">
        <f t="shared" si="0"/>
        <v>4</v>
      </c>
      <c r="P25" s="496">
        <f>'5. ACTIVIDADES ESPECIALES'!D141</f>
        <v>325000</v>
      </c>
      <c r="Q25" s="497" t="s">
        <v>1648</v>
      </c>
      <c r="R25" s="497" t="s">
        <v>1640</v>
      </c>
      <c r="S25" s="497" t="s">
        <v>1649</v>
      </c>
      <c r="T25" s="498" t="s">
        <v>1650</v>
      </c>
      <c r="U25" s="498" t="s">
        <v>1651</v>
      </c>
    </row>
    <row r="26" spans="1:21" ht="126" x14ac:dyDescent="0.25">
      <c r="A26" s="758"/>
      <c r="B26" s="758"/>
      <c r="C26" s="503" t="s">
        <v>1652</v>
      </c>
      <c r="D26" s="498" t="s">
        <v>1653</v>
      </c>
      <c r="E26" s="510" t="s">
        <v>1654</v>
      </c>
      <c r="F26" s="497" t="s">
        <v>1655</v>
      </c>
      <c r="G26" s="495">
        <v>2</v>
      </c>
      <c r="H26" s="496">
        <f>23000*2</f>
        <v>46000</v>
      </c>
      <c r="I26" s="495">
        <v>3</v>
      </c>
      <c r="J26" s="496">
        <f>23000*3</f>
        <v>69000</v>
      </c>
      <c r="K26" s="495">
        <v>3</v>
      </c>
      <c r="L26" s="496">
        <f>23000*3</f>
        <v>69000</v>
      </c>
      <c r="M26" s="495">
        <v>4</v>
      </c>
      <c r="N26" s="496">
        <f>23000*4</f>
        <v>92000</v>
      </c>
      <c r="O26" s="495">
        <f t="shared" si="0"/>
        <v>12</v>
      </c>
      <c r="P26" s="496">
        <f>'5. ACTIVIDADES ESPECIALES'!D154</f>
        <v>276000</v>
      </c>
      <c r="Q26" s="497" t="s">
        <v>1656</v>
      </c>
      <c r="R26" s="497" t="s">
        <v>1657</v>
      </c>
      <c r="S26" s="497" t="s">
        <v>1658</v>
      </c>
      <c r="T26" s="498" t="s">
        <v>1659</v>
      </c>
      <c r="U26" s="498" t="s">
        <v>1660</v>
      </c>
    </row>
    <row r="27" spans="1:21" ht="85.5" customHeight="1" x14ac:dyDescent="0.25">
      <c r="A27" s="758"/>
      <c r="B27" s="655"/>
      <c r="C27" s="503" t="s">
        <v>1570</v>
      </c>
      <c r="D27" s="498" t="s">
        <v>1822</v>
      </c>
      <c r="E27" s="510" t="s">
        <v>1828</v>
      </c>
      <c r="F27" s="497" t="s">
        <v>1857</v>
      </c>
      <c r="G27" s="496"/>
      <c r="H27" s="495"/>
      <c r="I27" s="496"/>
      <c r="J27" s="495"/>
      <c r="K27" s="496"/>
      <c r="L27" s="495"/>
      <c r="M27" s="496">
        <v>1</v>
      </c>
      <c r="N27" s="496">
        <v>55000</v>
      </c>
      <c r="O27" s="496">
        <f t="shared" si="0"/>
        <v>1</v>
      </c>
      <c r="P27" s="495">
        <f>H27+J27+L27+N27</f>
        <v>55000</v>
      </c>
      <c r="Q27" s="497" t="s">
        <v>1573</v>
      </c>
      <c r="R27" s="497" t="s">
        <v>1588</v>
      </c>
      <c r="S27" s="497" t="s">
        <v>1826</v>
      </c>
      <c r="T27" s="498" t="s">
        <v>1607</v>
      </c>
      <c r="U27" s="498" t="s">
        <v>1608</v>
      </c>
    </row>
    <row r="28" spans="1:21" ht="126" x14ac:dyDescent="0.25">
      <c r="A28" s="758"/>
      <c r="B28" s="656" t="s">
        <v>1781</v>
      </c>
      <c r="C28" s="503" t="s">
        <v>1661</v>
      </c>
      <c r="D28" s="497" t="s">
        <v>1829</v>
      </c>
      <c r="E28" s="510" t="s">
        <v>1662</v>
      </c>
      <c r="F28" s="497" t="s">
        <v>1858</v>
      </c>
      <c r="G28" s="495"/>
      <c r="H28" s="496"/>
      <c r="I28" s="495">
        <v>2</v>
      </c>
      <c r="J28" s="496">
        <v>30000</v>
      </c>
      <c r="K28" s="495"/>
      <c r="L28" s="496"/>
      <c r="M28" s="495"/>
      <c r="N28" s="496"/>
      <c r="O28" s="495">
        <f t="shared" si="0"/>
        <v>2</v>
      </c>
      <c r="P28" s="496">
        <f>'5. ACTIVIDADES ESPECIALES'!D166</f>
        <v>30000</v>
      </c>
      <c r="Q28" s="497" t="s">
        <v>1663</v>
      </c>
      <c r="R28" s="497" t="s">
        <v>1664</v>
      </c>
      <c r="S28" s="497" t="s">
        <v>1665</v>
      </c>
      <c r="T28" s="498" t="s">
        <v>1659</v>
      </c>
      <c r="U28" s="498" t="s">
        <v>1666</v>
      </c>
    </row>
    <row r="29" spans="1:21" ht="78.75" x14ac:dyDescent="0.25">
      <c r="A29" s="758"/>
      <c r="B29" s="760" t="s">
        <v>1782</v>
      </c>
      <c r="C29" s="761" t="s">
        <v>1667</v>
      </c>
      <c r="D29" s="497" t="s">
        <v>1668</v>
      </c>
      <c r="E29" s="508" t="s">
        <v>1669</v>
      </c>
      <c r="F29" s="497" t="s">
        <v>1859</v>
      </c>
      <c r="G29" s="495">
        <v>1</v>
      </c>
      <c r="H29" s="496">
        <f>P29/4</f>
        <v>101404.25</v>
      </c>
      <c r="I29" s="495">
        <v>1</v>
      </c>
      <c r="J29" s="496">
        <f>P29/4</f>
        <v>101404.25</v>
      </c>
      <c r="K29" s="495">
        <v>2</v>
      </c>
      <c r="L29" s="496">
        <f>P29/4*2</f>
        <v>202808.5</v>
      </c>
      <c r="M29" s="495"/>
      <c r="N29" s="496"/>
      <c r="O29" s="495">
        <f t="shared" si="0"/>
        <v>4</v>
      </c>
      <c r="P29" s="496">
        <f>'1. TALLERES SEMINARIOS'!D10</f>
        <v>405617</v>
      </c>
      <c r="Q29" s="497" t="s">
        <v>1670</v>
      </c>
      <c r="R29" s="497" t="s">
        <v>1671</v>
      </c>
      <c r="S29" s="497" t="s">
        <v>1672</v>
      </c>
      <c r="T29" s="498" t="s">
        <v>1650</v>
      </c>
      <c r="U29" s="498" t="s">
        <v>1568</v>
      </c>
    </row>
    <row r="30" spans="1:21" ht="78.75" x14ac:dyDescent="0.25">
      <c r="A30" s="758"/>
      <c r="B30" s="760"/>
      <c r="C30" s="761"/>
      <c r="D30" s="497" t="s">
        <v>1668</v>
      </c>
      <c r="E30" s="510" t="s">
        <v>1673</v>
      </c>
      <c r="F30" s="497" t="s">
        <v>1860</v>
      </c>
      <c r="G30" s="495"/>
      <c r="H30" s="496"/>
      <c r="I30" s="519">
        <v>1</v>
      </c>
      <c r="J30" s="520">
        <f>'1. TALLERES SEMINARIOS'!D25</f>
        <v>105367</v>
      </c>
      <c r="K30" s="495"/>
      <c r="L30" s="496"/>
      <c r="M30" s="495"/>
      <c r="N30" s="496"/>
      <c r="O30" s="495">
        <f t="shared" si="0"/>
        <v>1</v>
      </c>
      <c r="P30" s="496">
        <f>H30+J30+L30+N30</f>
        <v>105367</v>
      </c>
      <c r="Q30" s="497" t="s">
        <v>1670</v>
      </c>
      <c r="R30" s="497" t="s">
        <v>1671</v>
      </c>
      <c r="S30" s="497" t="s">
        <v>1672</v>
      </c>
      <c r="T30" s="497" t="s">
        <v>1650</v>
      </c>
      <c r="U30" s="497" t="s">
        <v>1674</v>
      </c>
    </row>
    <row r="31" spans="1:21" ht="110.25" x14ac:dyDescent="0.25">
      <c r="A31" s="758"/>
      <c r="B31" s="760"/>
      <c r="C31" s="761"/>
      <c r="D31" s="497" t="s">
        <v>1675</v>
      </c>
      <c r="E31" s="510" t="s">
        <v>1676</v>
      </c>
      <c r="F31" s="497" t="s">
        <v>1861</v>
      </c>
      <c r="G31" s="495">
        <v>14</v>
      </c>
      <c r="H31" s="496">
        <v>25000</v>
      </c>
      <c r="I31" s="495">
        <v>7</v>
      </c>
      <c r="J31" s="496">
        <v>25000</v>
      </c>
      <c r="K31" s="495">
        <v>6</v>
      </c>
      <c r="L31" s="496">
        <v>10000</v>
      </c>
      <c r="M31" s="495">
        <v>1</v>
      </c>
      <c r="N31" s="496"/>
      <c r="O31" s="495">
        <f t="shared" si="0"/>
        <v>28</v>
      </c>
      <c r="P31" s="496">
        <f>'1. TALLERES SEMINARIOS'!D40</f>
        <v>60000</v>
      </c>
      <c r="Q31" s="497" t="s">
        <v>1670</v>
      </c>
      <c r="R31" s="497" t="s">
        <v>1671</v>
      </c>
      <c r="S31" s="497" t="s">
        <v>1672</v>
      </c>
      <c r="T31" s="498" t="s">
        <v>1650</v>
      </c>
      <c r="U31" s="498" t="s">
        <v>1794</v>
      </c>
    </row>
    <row r="32" spans="1:21" ht="97.9" customHeight="1" x14ac:dyDescent="0.25">
      <c r="A32" s="758"/>
      <c r="B32" s="760"/>
      <c r="C32" s="761"/>
      <c r="D32" s="497" t="s">
        <v>1675</v>
      </c>
      <c r="E32" s="510" t="s">
        <v>1677</v>
      </c>
      <c r="F32" s="497" t="s">
        <v>1862</v>
      </c>
      <c r="G32" s="495">
        <v>1</v>
      </c>
      <c r="H32" s="496">
        <v>4000</v>
      </c>
      <c r="I32" s="495">
        <v>3</v>
      </c>
      <c r="J32" s="496">
        <v>12000</v>
      </c>
      <c r="K32" s="495"/>
      <c r="L32" s="496"/>
      <c r="M32" s="495">
        <v>1</v>
      </c>
      <c r="N32" s="496">
        <v>8000</v>
      </c>
      <c r="O32" s="495">
        <f>+G32+I32+K32+M32</f>
        <v>5</v>
      </c>
      <c r="P32" s="496">
        <f>'1. TALLERES SEMINARIOS'!D52</f>
        <v>24000</v>
      </c>
      <c r="Q32" s="497" t="s">
        <v>1670</v>
      </c>
      <c r="R32" s="497" t="s">
        <v>1671</v>
      </c>
      <c r="S32" s="497" t="s">
        <v>1672</v>
      </c>
      <c r="T32" s="498" t="s">
        <v>1650</v>
      </c>
      <c r="U32" s="498" t="s">
        <v>1678</v>
      </c>
    </row>
    <row r="33" spans="1:21" ht="141.75" x14ac:dyDescent="0.25">
      <c r="A33" s="758"/>
      <c r="B33" s="764" t="s">
        <v>1679</v>
      </c>
      <c r="C33" s="762" t="s">
        <v>1795</v>
      </c>
      <c r="D33" s="521" t="s">
        <v>1680</v>
      </c>
      <c r="E33" s="510" t="s">
        <v>1681</v>
      </c>
      <c r="F33" s="497" t="s">
        <v>1863</v>
      </c>
      <c r="G33" s="495">
        <v>1</v>
      </c>
      <c r="H33" s="496"/>
      <c r="I33" s="495">
        <v>1</v>
      </c>
      <c r="J33" s="496"/>
      <c r="K33" s="495">
        <v>2</v>
      </c>
      <c r="L33" s="496"/>
      <c r="M33" s="495">
        <v>1</v>
      </c>
      <c r="N33" s="496"/>
      <c r="O33" s="495">
        <f>+G33+I33+K33+M33</f>
        <v>5</v>
      </c>
      <c r="P33" s="496">
        <f>+H33+J33+L33+N33</f>
        <v>0</v>
      </c>
      <c r="Q33" s="497" t="s">
        <v>1682</v>
      </c>
      <c r="R33" s="497" t="s">
        <v>1683</v>
      </c>
      <c r="S33" s="497" t="s">
        <v>1684</v>
      </c>
      <c r="T33" s="498" t="s">
        <v>1685</v>
      </c>
      <c r="U33" s="498" t="s">
        <v>1686</v>
      </c>
    </row>
    <row r="34" spans="1:21" ht="94.5" x14ac:dyDescent="0.25">
      <c r="A34" s="758"/>
      <c r="B34" s="764"/>
      <c r="C34" s="762"/>
      <c r="D34" s="522" t="s">
        <v>1687</v>
      </c>
      <c r="E34" s="523" t="s">
        <v>1856</v>
      </c>
      <c r="F34" s="522" t="s">
        <v>1864</v>
      </c>
      <c r="G34" s="524"/>
      <c r="H34" s="518"/>
      <c r="I34" s="524"/>
      <c r="J34" s="518"/>
      <c r="K34" s="524"/>
      <c r="L34" s="518"/>
      <c r="M34" s="524"/>
      <c r="N34" s="518"/>
      <c r="O34" s="524">
        <f t="shared" si="0"/>
        <v>0</v>
      </c>
      <c r="P34" s="496">
        <f t="shared" si="0"/>
        <v>0</v>
      </c>
      <c r="Q34" s="522" t="s">
        <v>1682</v>
      </c>
      <c r="R34" s="522" t="s">
        <v>1689</v>
      </c>
      <c r="S34" s="522" t="s">
        <v>1690</v>
      </c>
      <c r="T34" s="522" t="s">
        <v>1685</v>
      </c>
      <c r="U34" s="522" t="s">
        <v>1796</v>
      </c>
    </row>
    <row r="35" spans="1:21" ht="94.5" x14ac:dyDescent="0.25">
      <c r="A35" s="758"/>
      <c r="B35" s="764"/>
      <c r="C35" s="762"/>
      <c r="D35" s="498" t="s">
        <v>1691</v>
      </c>
      <c r="E35" s="510" t="s">
        <v>1688</v>
      </c>
      <c r="F35" s="497" t="s">
        <v>1865</v>
      </c>
      <c r="G35" s="495">
        <v>1</v>
      </c>
      <c r="H35" s="496"/>
      <c r="I35" s="495">
        <v>2</v>
      </c>
      <c r="J35" s="496"/>
      <c r="K35" s="495">
        <v>2</v>
      </c>
      <c r="L35" s="496"/>
      <c r="M35" s="495">
        <v>2</v>
      </c>
      <c r="N35" s="496"/>
      <c r="O35" s="495">
        <f t="shared" si="0"/>
        <v>7</v>
      </c>
      <c r="P35" s="496">
        <f t="shared" si="0"/>
        <v>0</v>
      </c>
      <c r="Q35" s="497" t="s">
        <v>1682</v>
      </c>
      <c r="R35" s="497" t="s">
        <v>1693</v>
      </c>
      <c r="S35" s="497" t="s">
        <v>1694</v>
      </c>
      <c r="T35" s="498" t="s">
        <v>1685</v>
      </c>
      <c r="U35" s="498" t="s">
        <v>1553</v>
      </c>
    </row>
    <row r="36" spans="1:21" ht="94.5" x14ac:dyDescent="0.25">
      <c r="A36" s="758"/>
      <c r="B36" s="764"/>
      <c r="C36" s="762"/>
      <c r="D36" s="498" t="s">
        <v>1831</v>
      </c>
      <c r="E36" s="510" t="s">
        <v>1692</v>
      </c>
      <c r="F36" s="497" t="s">
        <v>1866</v>
      </c>
      <c r="G36" s="495">
        <v>0.25</v>
      </c>
      <c r="H36" s="505">
        <f>$P$36/4</f>
        <v>450000</v>
      </c>
      <c r="I36" s="495">
        <v>0.25</v>
      </c>
      <c r="J36" s="505">
        <f>$P$36/4</f>
        <v>450000</v>
      </c>
      <c r="K36" s="495">
        <v>0.25</v>
      </c>
      <c r="L36" s="505">
        <f>$P$36/4</f>
        <v>450000</v>
      </c>
      <c r="M36" s="495">
        <v>0.25</v>
      </c>
      <c r="N36" s="505">
        <f>$P$36/4</f>
        <v>450000</v>
      </c>
      <c r="O36" s="495">
        <f t="shared" si="0"/>
        <v>1</v>
      </c>
      <c r="P36" s="496">
        <f>'5. ACTIVIDADES ESPECIALES'!D209</f>
        <v>1800000</v>
      </c>
      <c r="Q36" s="497" t="s">
        <v>1837</v>
      </c>
      <c r="R36" s="497" t="s">
        <v>1693</v>
      </c>
      <c r="S36" s="497" t="s">
        <v>1839</v>
      </c>
      <c r="T36" s="498" t="s">
        <v>1838</v>
      </c>
      <c r="U36" s="498" t="s">
        <v>1553</v>
      </c>
    </row>
    <row r="37" spans="1:21" ht="126" x14ac:dyDescent="0.25">
      <c r="A37" s="758"/>
      <c r="B37" s="764"/>
      <c r="C37" s="762"/>
      <c r="D37" s="498" t="s">
        <v>1695</v>
      </c>
      <c r="E37" s="510" t="s">
        <v>1696</v>
      </c>
      <c r="F37" s="497" t="s">
        <v>1867</v>
      </c>
      <c r="G37" s="495"/>
      <c r="H37" s="496"/>
      <c r="I37" s="495"/>
      <c r="J37" s="496"/>
      <c r="K37" s="495">
        <v>1</v>
      </c>
      <c r="L37" s="496"/>
      <c r="M37" s="495"/>
      <c r="N37" s="496"/>
      <c r="O37" s="495">
        <f t="shared" si="0"/>
        <v>1</v>
      </c>
      <c r="P37" s="496">
        <f t="shared" si="0"/>
        <v>0</v>
      </c>
      <c r="Q37" s="497" t="s">
        <v>1682</v>
      </c>
      <c r="R37" s="497" t="s">
        <v>1787</v>
      </c>
      <c r="S37" s="497" t="s">
        <v>1697</v>
      </c>
      <c r="T37" s="498" t="s">
        <v>1685</v>
      </c>
      <c r="U37" s="498" t="s">
        <v>1678</v>
      </c>
    </row>
    <row r="38" spans="1:21" ht="94.5" x14ac:dyDescent="0.25">
      <c r="A38" s="758"/>
      <c r="B38" s="764"/>
      <c r="C38" s="762"/>
      <c r="D38" s="498" t="s">
        <v>1680</v>
      </c>
      <c r="E38" s="510" t="s">
        <v>1698</v>
      </c>
      <c r="F38" s="497" t="s">
        <v>1868</v>
      </c>
      <c r="G38" s="495">
        <v>1</v>
      </c>
      <c r="H38" s="496"/>
      <c r="I38" s="495">
        <v>1</v>
      </c>
      <c r="J38" s="496"/>
      <c r="K38" s="495"/>
      <c r="L38" s="496"/>
      <c r="M38" s="495"/>
      <c r="N38" s="496"/>
      <c r="O38" s="495"/>
      <c r="P38" s="496"/>
      <c r="Q38" s="497" t="s">
        <v>1682</v>
      </c>
      <c r="R38" s="497" t="s">
        <v>1693</v>
      </c>
      <c r="S38" s="497" t="s">
        <v>1788</v>
      </c>
      <c r="T38" s="498" t="s">
        <v>1685</v>
      </c>
      <c r="U38" s="498" t="s">
        <v>1678</v>
      </c>
    </row>
    <row r="39" spans="1:21" ht="141.75" x14ac:dyDescent="0.25">
      <c r="A39" s="758"/>
      <c r="B39" s="764"/>
      <c r="C39" s="762"/>
      <c r="D39" s="498" t="s">
        <v>1699</v>
      </c>
      <c r="E39" s="510" t="s">
        <v>1700</v>
      </c>
      <c r="F39" s="497" t="s">
        <v>1869</v>
      </c>
      <c r="G39" s="495"/>
      <c r="H39" s="496"/>
      <c r="I39" s="495"/>
      <c r="J39" s="496"/>
      <c r="K39" s="495">
        <v>1</v>
      </c>
      <c r="L39" s="496"/>
      <c r="M39" s="495"/>
      <c r="N39" s="496"/>
      <c r="O39" s="495">
        <f t="shared" si="0"/>
        <v>1</v>
      </c>
      <c r="P39" s="496">
        <f t="shared" si="0"/>
        <v>0</v>
      </c>
      <c r="Q39" s="497" t="s">
        <v>1701</v>
      </c>
      <c r="R39" s="497" t="s">
        <v>1702</v>
      </c>
      <c r="S39" s="497" t="s">
        <v>1703</v>
      </c>
      <c r="T39" s="498" t="s">
        <v>1685</v>
      </c>
      <c r="U39" s="498" t="s">
        <v>1704</v>
      </c>
    </row>
    <row r="40" spans="1:21" ht="157.5" x14ac:dyDescent="0.25">
      <c r="A40" s="758"/>
      <c r="B40" s="764"/>
      <c r="C40" s="503" t="s">
        <v>1705</v>
      </c>
      <c r="D40" s="498" t="s">
        <v>1706</v>
      </c>
      <c r="E40" s="510" t="s">
        <v>1707</v>
      </c>
      <c r="F40" s="497" t="s">
        <v>1870</v>
      </c>
      <c r="G40" s="525"/>
      <c r="H40" s="505"/>
      <c r="I40" s="599"/>
      <c r="J40" s="505"/>
      <c r="K40" s="600">
        <v>1</v>
      </c>
      <c r="L40" s="505"/>
      <c r="M40" s="525"/>
      <c r="N40" s="505"/>
      <c r="O40" s="599">
        <f t="shared" si="0"/>
        <v>1</v>
      </c>
      <c r="P40" s="526">
        <f t="shared" si="0"/>
        <v>0</v>
      </c>
      <c r="Q40" s="497" t="s">
        <v>1708</v>
      </c>
      <c r="R40" s="497" t="s">
        <v>1709</v>
      </c>
      <c r="S40" s="497" t="s">
        <v>1710</v>
      </c>
      <c r="T40" s="498" t="s">
        <v>1711</v>
      </c>
      <c r="U40" s="498" t="s">
        <v>1553</v>
      </c>
    </row>
    <row r="41" spans="1:21" ht="80.25" customHeight="1" x14ac:dyDescent="0.25">
      <c r="A41" s="758"/>
      <c r="B41" s="764"/>
      <c r="C41" s="499" t="s">
        <v>1712</v>
      </c>
      <c r="D41" s="498" t="s">
        <v>1713</v>
      </c>
      <c r="E41" s="510" t="s">
        <v>1714</v>
      </c>
      <c r="F41" s="497" t="s">
        <v>1871</v>
      </c>
      <c r="G41" s="527">
        <v>0.25</v>
      </c>
      <c r="H41" s="505">
        <v>39000</v>
      </c>
      <c r="I41" s="527">
        <v>0.25</v>
      </c>
      <c r="J41" s="505"/>
      <c r="K41" s="527">
        <v>0.25</v>
      </c>
      <c r="L41" s="505"/>
      <c r="M41" s="527">
        <v>0.25</v>
      </c>
      <c r="N41" s="505">
        <v>125064</v>
      </c>
      <c r="O41" s="527">
        <f t="shared" si="0"/>
        <v>1</v>
      </c>
      <c r="P41" s="505">
        <f>'5. ACTIVIDADES ESPECIALES'!D177</f>
        <v>164064</v>
      </c>
      <c r="Q41" s="497" t="s">
        <v>1715</v>
      </c>
      <c r="R41" s="497" t="s">
        <v>1716</v>
      </c>
      <c r="S41" s="497" t="s">
        <v>1717</v>
      </c>
      <c r="T41" s="498" t="s">
        <v>1718</v>
      </c>
      <c r="U41" s="499" t="s">
        <v>1719</v>
      </c>
    </row>
    <row r="42" spans="1:21" ht="94.5" x14ac:dyDescent="0.25">
      <c r="A42" s="758"/>
      <c r="B42" s="764"/>
      <c r="C42" s="763" t="s">
        <v>1797</v>
      </c>
      <c r="D42" s="511" t="s">
        <v>1720</v>
      </c>
      <c r="E42" s="506" t="s">
        <v>1721</v>
      </c>
      <c r="F42" s="511" t="s">
        <v>1872</v>
      </c>
      <c r="G42" s="527">
        <v>0.25</v>
      </c>
      <c r="H42" s="505">
        <f>P42/4</f>
        <v>1018333.3333333333</v>
      </c>
      <c r="I42" s="527">
        <v>0.25</v>
      </c>
      <c r="J42" s="505">
        <f>P42/4</f>
        <v>1018333.3333333333</v>
      </c>
      <c r="K42" s="527">
        <v>0.25</v>
      </c>
      <c r="L42" s="505">
        <f>P42/4</f>
        <v>1018333.3333333333</v>
      </c>
      <c r="M42" s="527">
        <v>0.25</v>
      </c>
      <c r="N42" s="505">
        <f>P42/4</f>
        <v>1018333.3333333333</v>
      </c>
      <c r="O42" s="527">
        <f t="shared" si="0"/>
        <v>1</v>
      </c>
      <c r="P42" s="505">
        <f>'2. CONTRATACION DE PERSONAL'!D10</f>
        <v>4073333.333333333</v>
      </c>
      <c r="Q42" s="497" t="s">
        <v>1656</v>
      </c>
      <c r="R42" s="497" t="s">
        <v>1722</v>
      </c>
      <c r="S42" s="497" t="s">
        <v>1848</v>
      </c>
      <c r="T42" s="498" t="s">
        <v>1724</v>
      </c>
      <c r="U42" s="499" t="s">
        <v>1725</v>
      </c>
    </row>
    <row r="43" spans="1:21" ht="94.5" x14ac:dyDescent="0.25">
      <c r="A43" s="758"/>
      <c r="B43" s="764"/>
      <c r="C43" s="763"/>
      <c r="D43" s="511" t="s">
        <v>1726</v>
      </c>
      <c r="E43" s="506" t="s">
        <v>1727</v>
      </c>
      <c r="F43" s="511" t="s">
        <v>1873</v>
      </c>
      <c r="G43" s="527">
        <v>0.25</v>
      </c>
      <c r="H43" s="505">
        <f>P43/4</f>
        <v>17455.416499999999</v>
      </c>
      <c r="I43" s="527">
        <v>0.25</v>
      </c>
      <c r="J43" s="505">
        <f>P43/4</f>
        <v>17455.416499999999</v>
      </c>
      <c r="K43" s="527">
        <v>0.25</v>
      </c>
      <c r="L43" s="505">
        <f>P43/4</f>
        <v>17455.416499999999</v>
      </c>
      <c r="M43" s="527">
        <v>0.25</v>
      </c>
      <c r="N43" s="505">
        <f>P43/4</f>
        <v>17455.416499999999</v>
      </c>
      <c r="O43" s="527">
        <f>+G43+I43+K43+M43</f>
        <v>1</v>
      </c>
      <c r="P43" s="505">
        <f>'5. ACTIVIDADES ESPECIALES'!D190</f>
        <v>69821.665999999997</v>
      </c>
      <c r="Q43" s="497" t="s">
        <v>1656</v>
      </c>
      <c r="R43" s="497" t="s">
        <v>1722</v>
      </c>
      <c r="S43" s="497" t="s">
        <v>1723</v>
      </c>
      <c r="T43" s="498" t="s">
        <v>1724</v>
      </c>
      <c r="U43" s="499" t="s">
        <v>1725</v>
      </c>
    </row>
    <row r="44" spans="1:21" ht="78.75" x14ac:dyDescent="0.25">
      <c r="A44" s="758"/>
      <c r="B44" s="764"/>
      <c r="C44" s="763"/>
      <c r="D44" s="511" t="s">
        <v>1846</v>
      </c>
      <c r="E44" s="506" t="s">
        <v>1845</v>
      </c>
      <c r="F44" s="511" t="s">
        <v>1874</v>
      </c>
      <c r="G44" s="527">
        <v>0.25</v>
      </c>
      <c r="H44" s="505">
        <f>$P$44/4</f>
        <v>227375</v>
      </c>
      <c r="I44" s="527">
        <v>0.25</v>
      </c>
      <c r="J44" s="505">
        <f>$P$44/4</f>
        <v>227375</v>
      </c>
      <c r="K44" s="527">
        <v>0.25</v>
      </c>
      <c r="L44" s="505">
        <f>$P$44/4</f>
        <v>227375</v>
      </c>
      <c r="M44" s="527">
        <v>0.25</v>
      </c>
      <c r="N44" s="505">
        <f>$P$44/4</f>
        <v>227375</v>
      </c>
      <c r="O44" s="527">
        <f>+G44+I44+K44+M44</f>
        <v>1</v>
      </c>
      <c r="P44" s="505">
        <f>'4. EQUIPO TECNOLÓGICOS'!D10</f>
        <v>909500</v>
      </c>
      <c r="Q44" s="497" t="s">
        <v>1656</v>
      </c>
      <c r="R44" s="497" t="s">
        <v>1847</v>
      </c>
      <c r="S44" s="497" t="s">
        <v>1723</v>
      </c>
      <c r="T44" s="498" t="s">
        <v>1724</v>
      </c>
      <c r="U44" s="499" t="s">
        <v>1725</v>
      </c>
    </row>
    <row r="45" spans="1:21" s="596" customFormat="1" ht="15.75" x14ac:dyDescent="0.25">
      <c r="A45" s="653"/>
      <c r="B45" s="653"/>
      <c r="C45" s="618" t="s">
        <v>1834</v>
      </c>
      <c r="D45" s="619"/>
      <c r="E45" s="620"/>
      <c r="F45" s="621"/>
      <c r="G45" s="622"/>
      <c r="H45" s="622">
        <f>SUM(H7:H44)</f>
        <v>7066745.622731884</v>
      </c>
      <c r="I45" s="622"/>
      <c r="J45" s="622">
        <f>SUM(J7:J44)</f>
        <v>3613520.2893985505</v>
      </c>
      <c r="K45" s="623"/>
      <c r="L45" s="622">
        <f>SUM(L7:L44)</f>
        <v>9705699.5960652176</v>
      </c>
      <c r="M45" s="623"/>
      <c r="N45" s="622">
        <f>SUM(N7:N44)</f>
        <v>3104997.4911376811</v>
      </c>
      <c r="O45" s="623"/>
      <c r="P45" s="623">
        <f>SUM(P7:P44)</f>
        <v>23490962.999333333</v>
      </c>
      <c r="Q45" s="652"/>
      <c r="R45" s="652"/>
      <c r="S45" s="652"/>
      <c r="T45" s="652"/>
      <c r="U45" s="652"/>
    </row>
    <row r="46" spans="1:21" ht="15.75" x14ac:dyDescent="0.25">
      <c r="A46" s="528"/>
      <c r="B46" s="529"/>
      <c r="C46" s="530"/>
      <c r="D46" s="529"/>
      <c r="E46" s="531"/>
      <c r="F46" s="532"/>
      <c r="G46" s="529"/>
      <c r="H46" s="529"/>
      <c r="I46" s="529"/>
      <c r="J46" s="529"/>
      <c r="K46" s="529"/>
      <c r="L46" s="529"/>
      <c r="M46" s="529"/>
      <c r="N46" s="529"/>
      <c r="O46" s="529"/>
      <c r="P46" s="533"/>
      <c r="Q46" s="534"/>
      <c r="R46" s="529"/>
      <c r="S46" s="529"/>
      <c r="T46" s="529"/>
      <c r="U46" s="529"/>
    </row>
    <row r="47" spans="1:21" ht="16.5" thickBot="1" x14ac:dyDescent="0.3">
      <c r="A47" s="528"/>
      <c r="B47" s="529"/>
      <c r="C47" s="530"/>
      <c r="D47" s="529"/>
      <c r="E47" s="531"/>
      <c r="F47" s="532"/>
      <c r="G47" s="529"/>
      <c r="H47" s="529"/>
      <c r="I47" s="529"/>
      <c r="J47" s="529"/>
      <c r="K47" s="529"/>
      <c r="L47" s="756" t="s">
        <v>1836</v>
      </c>
      <c r="M47" s="756"/>
      <c r="N47" s="756"/>
      <c r="O47" s="756"/>
      <c r="P47" s="756"/>
      <c r="Q47" s="533"/>
      <c r="R47" s="529"/>
      <c r="S47" s="529"/>
      <c r="T47" s="529"/>
      <c r="U47" s="529"/>
    </row>
    <row r="48" spans="1:21" ht="108" customHeight="1" thickBot="1" x14ac:dyDescent="0.3">
      <c r="A48" s="528"/>
      <c r="B48" s="529"/>
      <c r="C48" s="530"/>
      <c r="D48" s="529"/>
      <c r="E48" s="531"/>
      <c r="F48" s="532"/>
      <c r="G48" s="529"/>
      <c r="H48" s="529"/>
      <c r="I48" s="529"/>
      <c r="J48" s="529"/>
      <c r="K48" s="529"/>
      <c r="L48" s="753" t="s">
        <v>1895</v>
      </c>
      <c r="M48" s="754"/>
      <c r="N48" s="754"/>
      <c r="O48" s="754"/>
      <c r="P48" s="755"/>
      <c r="Q48" s="534">
        <f>'Cuadro Resumen'!C13</f>
        <v>23490962.999333333</v>
      </c>
      <c r="R48" s="529"/>
      <c r="S48" s="529"/>
      <c r="T48" s="529"/>
      <c r="U48" s="529"/>
    </row>
    <row r="49" spans="1:21" ht="95.25" customHeight="1" thickBot="1" x14ac:dyDescent="0.3">
      <c r="A49" s="528"/>
      <c r="B49" s="529"/>
      <c r="C49" s="530" t="s">
        <v>1835</v>
      </c>
      <c r="D49" s="529"/>
      <c r="E49" s="531"/>
      <c r="F49" s="532"/>
      <c r="G49" s="529"/>
      <c r="H49" s="534"/>
      <c r="I49" s="529"/>
      <c r="J49" s="529"/>
      <c r="K49" s="529"/>
      <c r="L49" s="753" t="s">
        <v>1896</v>
      </c>
      <c r="M49" s="754"/>
      <c r="N49" s="754"/>
      <c r="O49" s="754"/>
      <c r="P49" s="755"/>
      <c r="Q49" s="529"/>
      <c r="R49" s="529"/>
      <c r="S49" s="529"/>
      <c r="T49" s="529"/>
      <c r="U49" s="529"/>
    </row>
    <row r="50" spans="1:21" s="630" customFormat="1" ht="15.75" x14ac:dyDescent="0.25">
      <c r="A50" s="625"/>
      <c r="B50" s="624"/>
      <c r="C50" s="626"/>
      <c r="D50" s="624"/>
      <c r="E50" s="627"/>
      <c r="F50" s="628"/>
      <c r="G50" s="624"/>
      <c r="H50" s="629"/>
      <c r="I50" s="624"/>
      <c r="J50" s="624"/>
      <c r="K50" s="624"/>
      <c r="L50" s="624"/>
      <c r="O50" s="624"/>
      <c r="P50" s="624"/>
      <c r="Q50" s="624"/>
      <c r="R50" s="624"/>
      <c r="S50" s="624"/>
      <c r="T50" s="624"/>
      <c r="U50" s="624"/>
    </row>
    <row r="51" spans="1:21" ht="15.75" x14ac:dyDescent="0.25">
      <c r="A51" s="528"/>
      <c r="B51" s="529"/>
      <c r="C51" s="530"/>
      <c r="D51" s="529"/>
      <c r="E51" s="531"/>
      <c r="F51" s="532"/>
      <c r="G51" s="529"/>
      <c r="H51" s="535"/>
      <c r="I51" s="529"/>
      <c r="J51" s="535"/>
      <c r="K51" s="529"/>
      <c r="L51" s="757" t="s">
        <v>1840</v>
      </c>
      <c r="M51" s="757"/>
      <c r="P51" s="529"/>
      <c r="Q51" s="815"/>
      <c r="R51" s="815"/>
      <c r="S51" s="529"/>
      <c r="T51" s="529"/>
      <c r="U51" s="529"/>
    </row>
    <row r="52" spans="1:21" ht="15.75" x14ac:dyDescent="0.25">
      <c r="A52" s="528"/>
      <c r="B52" s="529"/>
      <c r="C52" s="530"/>
      <c r="D52" s="529"/>
      <c r="E52" s="531"/>
      <c r="F52" s="532"/>
      <c r="G52" s="529"/>
      <c r="H52" s="529"/>
      <c r="J52" s="533"/>
      <c r="K52" s="529"/>
      <c r="L52" s="536" t="s">
        <v>116</v>
      </c>
      <c r="M52" s="536">
        <f>23837962</f>
        <v>23837962</v>
      </c>
      <c r="N52" s="634"/>
      <c r="P52"/>
      <c r="Q52" s="815"/>
      <c r="R52" s="815"/>
      <c r="S52" s="529"/>
      <c r="T52" s="529"/>
      <c r="U52" s="529"/>
    </row>
    <row r="53" spans="1:21" ht="31.5" x14ac:dyDescent="0.25">
      <c r="A53" s="528"/>
      <c r="B53" s="529"/>
      <c r="C53" s="530"/>
      <c r="D53" s="529"/>
      <c r="E53" s="531"/>
      <c r="F53" s="532"/>
      <c r="G53" s="529"/>
      <c r="H53" s="529"/>
      <c r="I53" s="529"/>
      <c r="J53" s="529"/>
      <c r="K53" s="529"/>
      <c r="L53" s="537" t="s">
        <v>1728</v>
      </c>
      <c r="M53" s="538">
        <v>13550000</v>
      </c>
      <c r="P53" s="529"/>
      <c r="Q53" s="816"/>
      <c r="R53" s="815"/>
      <c r="S53" s="529"/>
      <c r="T53" s="529"/>
      <c r="U53" s="529"/>
    </row>
    <row r="54" spans="1:21" ht="15.75" x14ac:dyDescent="0.25">
      <c r="A54" s="528"/>
      <c r="B54" s="529"/>
      <c r="C54" s="530"/>
      <c r="D54" s="529"/>
      <c r="E54" s="531"/>
      <c r="F54" s="532"/>
      <c r="G54" s="529"/>
      <c r="H54" s="529"/>
      <c r="I54" s="529"/>
      <c r="J54" s="529"/>
      <c r="K54" s="529"/>
      <c r="L54" s="536" t="s">
        <v>1730</v>
      </c>
      <c r="M54" s="536">
        <f>M52+M53</f>
        <v>37387962</v>
      </c>
      <c r="P54" s="529"/>
      <c r="Q54" s="815"/>
      <c r="R54" s="815"/>
      <c r="S54" s="529"/>
      <c r="T54" s="529"/>
      <c r="U54" s="529"/>
    </row>
    <row r="55" spans="1:21" ht="31.5" x14ac:dyDescent="0.25">
      <c r="A55" s="528"/>
      <c r="B55" s="529"/>
      <c r="C55" s="530"/>
      <c r="D55" s="529"/>
      <c r="E55" s="531"/>
      <c r="F55" s="532"/>
      <c r="G55" s="529"/>
      <c r="H55" s="529"/>
      <c r="I55" s="529"/>
      <c r="J55" s="529"/>
      <c r="K55" s="529"/>
      <c r="L55" s="537" t="s">
        <v>1731</v>
      </c>
      <c r="M55" s="538">
        <v>16006499</v>
      </c>
      <c r="P55" s="529"/>
      <c r="Q55" s="817"/>
      <c r="R55" s="815"/>
      <c r="S55" s="529"/>
      <c r="T55" s="529"/>
      <c r="U55" s="529"/>
    </row>
    <row r="56" spans="1:21" ht="15.75" x14ac:dyDescent="0.25">
      <c r="A56" s="528"/>
      <c r="B56" s="529"/>
      <c r="C56" s="530"/>
      <c r="D56" s="529"/>
      <c r="E56" s="531"/>
      <c r="F56" s="532"/>
      <c r="G56" s="529"/>
      <c r="H56" s="529"/>
      <c r="I56" s="529"/>
      <c r="J56" s="529"/>
      <c r="K56" s="529"/>
      <c r="L56" s="539" t="s">
        <v>1732</v>
      </c>
      <c r="M56" s="539">
        <f>M54-M55</f>
        <v>21381463</v>
      </c>
      <c r="N56" s="533"/>
      <c r="P56" s="529"/>
      <c r="Q56" s="815"/>
      <c r="R56" s="815"/>
      <c r="S56" s="529"/>
      <c r="T56" s="529"/>
      <c r="U56" s="529"/>
    </row>
    <row r="57" spans="1:21" ht="15.75" x14ac:dyDescent="0.25">
      <c r="A57" s="528"/>
      <c r="B57" s="529"/>
      <c r="C57" s="530"/>
      <c r="D57" s="529"/>
      <c r="E57" s="531"/>
      <c r="F57" s="532"/>
      <c r="G57" s="529"/>
      <c r="H57" s="529"/>
      <c r="I57" s="529"/>
      <c r="J57" s="529"/>
      <c r="K57" s="529"/>
      <c r="L57" s="529"/>
      <c r="M57" s="529"/>
      <c r="N57" s="534"/>
      <c r="P57" s="529"/>
      <c r="Q57" s="815"/>
      <c r="R57" s="815"/>
      <c r="S57" s="529"/>
      <c r="T57" s="529"/>
      <c r="U57" s="529"/>
    </row>
    <row r="58" spans="1:21" ht="15.75" x14ac:dyDescent="0.25">
      <c r="A58" s="528"/>
      <c r="B58" s="529"/>
      <c r="C58" s="530"/>
      <c r="D58" s="529"/>
      <c r="E58" s="531"/>
      <c r="F58" s="532"/>
      <c r="G58" s="529"/>
      <c r="H58" s="529"/>
      <c r="I58" s="529"/>
      <c r="J58" s="529"/>
      <c r="K58" s="529"/>
      <c r="L58" s="529"/>
      <c r="M58" s="529"/>
      <c r="N58" s="529"/>
      <c r="O58" s="529"/>
      <c r="P58" s="529"/>
      <c r="Q58" s="818"/>
      <c r="R58" s="815"/>
      <c r="S58" s="529"/>
      <c r="T58" s="529"/>
      <c r="U58" s="529"/>
    </row>
    <row r="59" spans="1:21" ht="15.75" x14ac:dyDescent="0.25">
      <c r="A59" s="528"/>
      <c r="B59" s="529"/>
      <c r="C59" s="530"/>
      <c r="D59" s="529"/>
      <c r="E59" s="531"/>
      <c r="F59" s="532"/>
      <c r="G59" s="529"/>
      <c r="H59" s="529"/>
      <c r="I59" s="529"/>
      <c r="J59" s="540"/>
      <c r="K59" s="529"/>
      <c r="L59" s="529"/>
      <c r="M59" s="529"/>
      <c r="N59" s="529"/>
      <c r="O59" s="529"/>
      <c r="P59" s="529"/>
      <c r="Q59" s="529"/>
      <c r="R59" s="529"/>
      <c r="S59" s="529"/>
      <c r="T59" s="529"/>
      <c r="U59" s="529"/>
    </row>
    <row r="60" spans="1:21" ht="15.75" x14ac:dyDescent="0.25">
      <c r="A60" s="528"/>
      <c r="B60" s="529"/>
      <c r="C60" s="530"/>
      <c r="D60" s="529"/>
      <c r="E60" s="531"/>
      <c r="F60" s="532"/>
      <c r="G60" s="529"/>
      <c r="H60" s="529"/>
      <c r="I60" s="529"/>
      <c r="J60" s="529"/>
      <c r="K60" s="540"/>
      <c r="L60" s="529"/>
      <c r="M60" s="529"/>
      <c r="N60" s="529"/>
      <c r="O60" s="529"/>
      <c r="P60" s="529"/>
      <c r="Q60" s="529"/>
      <c r="R60" s="529"/>
      <c r="S60" s="529"/>
      <c r="T60" s="529"/>
      <c r="U60" s="529"/>
    </row>
    <row r="61" spans="1:21" ht="15.75" x14ac:dyDescent="0.25">
      <c r="A61" s="528"/>
      <c r="B61" s="529"/>
      <c r="C61" s="530"/>
      <c r="D61" s="529"/>
      <c r="E61" s="531"/>
      <c r="F61" s="532"/>
      <c r="G61" s="529"/>
      <c r="H61" s="529"/>
      <c r="I61" s="529"/>
      <c r="J61" s="529"/>
      <c r="K61" s="529"/>
      <c r="L61" s="529"/>
      <c r="M61" s="529"/>
      <c r="N61" s="529"/>
      <c r="O61" s="529"/>
      <c r="P61" s="529"/>
      <c r="Q61" s="529"/>
      <c r="R61" s="529"/>
      <c r="S61" s="529"/>
      <c r="T61" s="529"/>
      <c r="U61" s="529"/>
    </row>
    <row r="62" spans="1:21" ht="15.75" x14ac:dyDescent="0.25">
      <c r="A62" s="528"/>
      <c r="B62" s="529"/>
      <c r="C62" s="530"/>
      <c r="D62" s="529"/>
      <c r="E62" s="531"/>
      <c r="F62" s="532"/>
      <c r="G62" s="529"/>
      <c r="H62" s="529"/>
      <c r="I62" s="529"/>
      <c r="J62" s="529"/>
      <c r="K62" s="529"/>
      <c r="L62" s="529"/>
      <c r="M62" s="529"/>
      <c r="N62" s="529"/>
      <c r="O62" s="529"/>
      <c r="P62" s="529"/>
      <c r="Q62" s="529"/>
      <c r="R62" s="529"/>
      <c r="S62" s="529"/>
      <c r="T62" s="529"/>
      <c r="U62" s="529"/>
    </row>
    <row r="63" spans="1:21" ht="15.75" x14ac:dyDescent="0.25">
      <c r="A63" s="528"/>
      <c r="B63" s="529"/>
      <c r="C63" s="530"/>
      <c r="D63" s="529"/>
      <c r="E63" s="531"/>
      <c r="F63" s="532"/>
      <c r="G63" s="529"/>
      <c r="H63" s="529"/>
      <c r="I63" s="529"/>
      <c r="J63" s="529"/>
      <c r="K63" s="529"/>
      <c r="L63" s="529"/>
      <c r="M63" s="529"/>
      <c r="N63" s="529"/>
      <c r="O63" s="529"/>
      <c r="P63" s="529"/>
      <c r="Q63" s="529"/>
      <c r="R63" s="529"/>
      <c r="S63" s="529"/>
      <c r="T63" s="529"/>
      <c r="U63" s="529"/>
    </row>
    <row r="64" spans="1:21" ht="15.75" x14ac:dyDescent="0.25">
      <c r="A64" s="528"/>
      <c r="B64" s="529"/>
      <c r="C64" s="530"/>
      <c r="D64" s="529"/>
      <c r="E64" s="531"/>
      <c r="F64" s="532"/>
      <c r="G64" s="529"/>
      <c r="H64" s="529"/>
      <c r="I64" s="529"/>
      <c r="J64" s="529"/>
      <c r="K64" s="529"/>
      <c r="L64" s="529"/>
      <c r="M64" s="529"/>
      <c r="N64" s="529"/>
      <c r="O64" s="529"/>
      <c r="P64" s="529"/>
      <c r="Q64" s="529"/>
      <c r="R64" s="529"/>
      <c r="S64" s="529"/>
      <c r="T64" s="529"/>
      <c r="U64" s="529"/>
    </row>
    <row r="65" spans="1:21" ht="15.75" x14ac:dyDescent="0.25">
      <c r="A65" s="528"/>
      <c r="B65" s="529"/>
      <c r="C65" s="530"/>
      <c r="D65" s="529"/>
      <c r="E65" s="531"/>
      <c r="F65" s="532"/>
      <c r="G65" s="529"/>
      <c r="H65" s="529"/>
      <c r="I65" s="529"/>
      <c r="J65" s="529"/>
      <c r="K65" s="529"/>
      <c r="L65" s="529"/>
      <c r="M65" s="529"/>
      <c r="N65" s="529"/>
      <c r="O65" s="529"/>
      <c r="P65" s="529"/>
      <c r="Q65" s="529"/>
      <c r="R65" s="529"/>
      <c r="S65" s="529"/>
      <c r="T65" s="529"/>
      <c r="U65" s="529"/>
    </row>
    <row r="66" spans="1:21" ht="15.75" x14ac:dyDescent="0.25">
      <c r="A66" s="528"/>
      <c r="B66" s="529"/>
      <c r="C66" s="530"/>
      <c r="D66" s="529"/>
      <c r="E66" s="531"/>
      <c r="F66" s="532"/>
      <c r="G66" s="529"/>
      <c r="H66" s="529"/>
      <c r="I66" s="529"/>
      <c r="J66" s="529"/>
      <c r="K66" s="529"/>
      <c r="L66" s="529"/>
      <c r="M66" s="529"/>
      <c r="N66" s="529"/>
      <c r="O66" s="529"/>
      <c r="P66" s="529"/>
      <c r="Q66" s="529"/>
      <c r="R66" s="529"/>
      <c r="S66" s="529"/>
      <c r="T66" s="529"/>
      <c r="U66" s="529"/>
    </row>
    <row r="67" spans="1:21" ht="15.75" x14ac:dyDescent="0.25">
      <c r="A67" s="528"/>
      <c r="B67" s="529"/>
      <c r="C67" s="530"/>
      <c r="D67" s="529"/>
      <c r="E67" s="531"/>
      <c r="F67" s="532"/>
      <c r="G67" s="529"/>
      <c r="H67" s="529"/>
      <c r="I67" s="529"/>
      <c r="J67" s="529"/>
      <c r="K67" s="529"/>
      <c r="L67" s="529"/>
      <c r="M67" s="529"/>
      <c r="N67" s="529"/>
      <c r="O67" s="529"/>
      <c r="P67" s="529"/>
      <c r="Q67" s="529"/>
      <c r="R67" s="529"/>
      <c r="S67" s="529"/>
      <c r="T67" s="529"/>
      <c r="U67" s="529"/>
    </row>
    <row r="68" spans="1:21" ht="15.75" x14ac:dyDescent="0.25">
      <c r="A68" s="528"/>
      <c r="B68" s="529"/>
      <c r="C68" s="530"/>
      <c r="D68" s="529"/>
      <c r="E68" s="531"/>
      <c r="F68" s="532"/>
      <c r="G68" s="529"/>
      <c r="H68" s="529"/>
      <c r="I68" s="529"/>
      <c r="J68" s="529"/>
      <c r="K68" s="529"/>
      <c r="L68" s="529"/>
      <c r="M68" s="529"/>
      <c r="N68" s="529"/>
      <c r="O68" s="529"/>
      <c r="P68" s="529"/>
      <c r="Q68" s="529"/>
      <c r="R68" s="529"/>
      <c r="S68" s="529"/>
      <c r="T68" s="529"/>
      <c r="U68" s="529"/>
    </row>
    <row r="69" spans="1:21" ht="15.75" x14ac:dyDescent="0.25">
      <c r="A69" s="528"/>
      <c r="B69" s="529"/>
      <c r="C69" s="530"/>
      <c r="D69" s="529"/>
      <c r="E69" s="531"/>
      <c r="F69" s="532"/>
      <c r="G69" s="529"/>
      <c r="H69" s="529"/>
      <c r="I69" s="529"/>
      <c r="J69" s="529"/>
      <c r="K69" s="529"/>
      <c r="L69" s="529"/>
      <c r="M69" s="529"/>
      <c r="N69" s="529"/>
      <c r="O69" s="529"/>
      <c r="P69" s="529"/>
      <c r="Q69" s="529"/>
      <c r="R69" s="529"/>
      <c r="S69" s="529"/>
      <c r="T69" s="529"/>
      <c r="U69" s="529"/>
    </row>
    <row r="70" spans="1:21" ht="15.75" x14ac:dyDescent="0.25">
      <c r="A70" s="528"/>
      <c r="B70" s="529"/>
      <c r="C70" s="530"/>
      <c r="D70" s="529"/>
      <c r="E70" s="531"/>
      <c r="F70" s="532"/>
      <c r="G70" s="529"/>
      <c r="H70" s="529"/>
      <c r="I70" s="529"/>
      <c r="J70" s="529"/>
      <c r="K70" s="529"/>
      <c r="L70" s="529"/>
      <c r="M70" s="529"/>
      <c r="N70" s="529"/>
      <c r="O70" s="529"/>
      <c r="P70" s="529"/>
      <c r="Q70" s="529"/>
      <c r="R70" s="529"/>
      <c r="S70" s="529"/>
      <c r="T70" s="529"/>
      <c r="U70" s="529"/>
    </row>
    <row r="71" spans="1:21" ht="15.75" x14ac:dyDescent="0.25">
      <c r="A71" s="528"/>
      <c r="B71" s="529"/>
      <c r="C71" s="530"/>
      <c r="D71" s="529"/>
      <c r="E71" s="531"/>
      <c r="F71" s="532"/>
      <c r="G71" s="529"/>
      <c r="H71" s="529"/>
      <c r="I71" s="529"/>
      <c r="J71" s="529"/>
      <c r="K71" s="529"/>
      <c r="L71" s="529"/>
      <c r="M71" s="529"/>
      <c r="N71" s="529"/>
      <c r="O71" s="529"/>
      <c r="P71" s="529"/>
      <c r="Q71" s="529"/>
      <c r="R71" s="529"/>
      <c r="S71" s="529"/>
      <c r="T71" s="529"/>
      <c r="U71" s="529"/>
    </row>
    <row r="72" spans="1:21" ht="15.75" x14ac:dyDescent="0.25">
      <c r="A72" s="528"/>
      <c r="B72" s="529"/>
      <c r="C72" s="530"/>
      <c r="D72" s="529"/>
      <c r="E72" s="531"/>
      <c r="F72" s="532"/>
      <c r="G72" s="529"/>
      <c r="H72" s="529"/>
      <c r="I72" s="529"/>
      <c r="J72" s="529"/>
      <c r="K72" s="529"/>
      <c r="L72" s="529"/>
      <c r="M72" s="529"/>
      <c r="N72" s="529"/>
      <c r="O72" s="529"/>
      <c r="P72" s="529"/>
      <c r="Q72" s="529"/>
      <c r="R72" s="529"/>
      <c r="S72" s="529"/>
      <c r="T72" s="529"/>
      <c r="U72" s="529"/>
    </row>
    <row r="73" spans="1:21" ht="15.75" x14ac:dyDescent="0.25">
      <c r="A73" s="528"/>
      <c r="B73" s="529"/>
      <c r="C73" s="530"/>
      <c r="D73" s="529"/>
      <c r="E73" s="531"/>
      <c r="F73" s="532"/>
      <c r="G73" s="529"/>
      <c r="H73" s="529"/>
      <c r="I73" s="529"/>
      <c r="J73" s="529"/>
      <c r="K73" s="529"/>
      <c r="L73" s="529"/>
      <c r="M73" s="529"/>
      <c r="N73" s="529"/>
      <c r="O73" s="529"/>
      <c r="P73" s="529"/>
      <c r="Q73" s="529"/>
      <c r="R73" s="529"/>
      <c r="S73" s="529"/>
      <c r="T73" s="529"/>
      <c r="U73" s="529"/>
    </row>
    <row r="74" spans="1:21" ht="15.75" x14ac:dyDescent="0.25">
      <c r="A74" s="528"/>
      <c r="B74" s="529"/>
      <c r="C74" s="530"/>
      <c r="D74" s="529"/>
      <c r="E74" s="531"/>
      <c r="F74" s="532"/>
      <c r="G74" s="529"/>
      <c r="H74" s="529"/>
      <c r="I74" s="529"/>
      <c r="J74" s="529"/>
      <c r="K74" s="529"/>
      <c r="L74" s="529"/>
      <c r="M74" s="529"/>
      <c r="N74" s="529"/>
      <c r="O74" s="529"/>
      <c r="P74" s="529"/>
      <c r="Q74" s="529"/>
      <c r="R74" s="529"/>
      <c r="S74" s="529"/>
      <c r="T74" s="529"/>
      <c r="U74" s="529"/>
    </row>
    <row r="75" spans="1:21" ht="15.75" x14ac:dyDescent="0.25">
      <c r="A75" s="528"/>
      <c r="B75" s="529"/>
      <c r="C75" s="530"/>
      <c r="D75" s="529"/>
      <c r="E75" s="531"/>
      <c r="F75" s="532"/>
      <c r="G75" s="529"/>
      <c r="H75" s="529"/>
      <c r="I75" s="529"/>
      <c r="J75" s="529"/>
      <c r="K75" s="529"/>
      <c r="L75" s="529"/>
      <c r="M75" s="529"/>
      <c r="N75" s="529"/>
      <c r="O75" s="529"/>
      <c r="P75" s="529"/>
      <c r="Q75" s="529"/>
      <c r="R75" s="529"/>
      <c r="S75" s="529"/>
      <c r="T75" s="529"/>
      <c r="U75" s="529"/>
    </row>
    <row r="76" spans="1:21" ht="15.75" x14ac:dyDescent="0.25">
      <c r="A76" s="528"/>
      <c r="B76" s="529"/>
      <c r="C76" s="530"/>
      <c r="D76" s="529"/>
      <c r="E76" s="531"/>
      <c r="F76" s="532"/>
      <c r="G76" s="529"/>
      <c r="H76" s="529"/>
      <c r="I76" s="529"/>
      <c r="J76" s="529"/>
      <c r="K76" s="529"/>
      <c r="L76" s="529"/>
      <c r="M76" s="529"/>
      <c r="N76" s="529"/>
      <c r="O76" s="529"/>
      <c r="P76" s="529"/>
      <c r="Q76" s="529"/>
      <c r="R76" s="529"/>
      <c r="S76" s="529"/>
      <c r="T76" s="529"/>
      <c r="U76" s="529"/>
    </row>
    <row r="77" spans="1:21" ht="15.75" x14ac:dyDescent="0.25">
      <c r="A77" s="528"/>
      <c r="B77" s="529"/>
      <c r="C77" s="530"/>
      <c r="D77" s="529"/>
      <c r="E77" s="531"/>
      <c r="F77" s="532"/>
      <c r="G77" s="529"/>
      <c r="H77" s="529"/>
      <c r="I77" s="529"/>
      <c r="J77" s="529"/>
      <c r="K77" s="529"/>
      <c r="L77" s="529"/>
      <c r="M77" s="529"/>
      <c r="N77" s="529"/>
      <c r="O77" s="529"/>
      <c r="P77" s="529"/>
      <c r="Q77" s="529"/>
      <c r="R77" s="529"/>
      <c r="S77" s="529"/>
      <c r="T77" s="529"/>
      <c r="U77" s="529"/>
    </row>
    <row r="78" spans="1:21" ht="15.75" x14ac:dyDescent="0.25">
      <c r="A78" s="528"/>
      <c r="B78" s="529"/>
      <c r="C78" s="530"/>
      <c r="D78" s="529"/>
      <c r="E78" s="531"/>
      <c r="F78" s="532"/>
      <c r="G78" s="529"/>
      <c r="H78" s="529"/>
      <c r="I78" s="529"/>
      <c r="J78" s="529"/>
      <c r="K78" s="529"/>
      <c r="L78" s="529"/>
      <c r="M78" s="529"/>
      <c r="N78" s="529"/>
      <c r="O78" s="529"/>
      <c r="P78" s="529"/>
      <c r="Q78" s="529"/>
      <c r="R78" s="529"/>
      <c r="S78" s="529"/>
      <c r="T78" s="529"/>
      <c r="U78" s="529"/>
    </row>
    <row r="79" spans="1:21" ht="15.75" x14ac:dyDescent="0.25">
      <c r="A79" s="528"/>
      <c r="B79" s="529"/>
      <c r="C79" s="530"/>
      <c r="D79" s="529"/>
      <c r="E79" s="531"/>
      <c r="F79" s="532"/>
      <c r="G79" s="529"/>
      <c r="H79" s="529"/>
      <c r="I79" s="529"/>
      <c r="J79" s="529"/>
      <c r="K79" s="529"/>
      <c r="L79" s="529"/>
      <c r="M79" s="529"/>
      <c r="N79" s="529"/>
      <c r="O79" s="529"/>
      <c r="P79" s="529"/>
      <c r="Q79" s="529"/>
      <c r="R79" s="529"/>
      <c r="S79" s="529"/>
      <c r="T79" s="529"/>
      <c r="U79" s="529"/>
    </row>
    <row r="80" spans="1:21" ht="15.75" x14ac:dyDescent="0.25">
      <c r="A80" s="528"/>
      <c r="B80" s="529"/>
      <c r="C80" s="530"/>
      <c r="D80" s="529"/>
      <c r="E80" s="531"/>
      <c r="F80" s="532"/>
      <c r="G80" s="529"/>
      <c r="H80" s="529"/>
      <c r="I80" s="529"/>
      <c r="J80" s="529"/>
      <c r="K80" s="529"/>
      <c r="L80" s="529"/>
      <c r="M80" s="529"/>
      <c r="N80" s="529"/>
      <c r="O80" s="529"/>
      <c r="P80" s="529"/>
      <c r="Q80" s="529"/>
      <c r="R80" s="529"/>
      <c r="S80" s="529"/>
      <c r="T80" s="529"/>
      <c r="U80" s="529"/>
    </row>
    <row r="81" spans="1:21" ht="15.75" x14ac:dyDescent="0.25">
      <c r="A81" s="528"/>
      <c r="B81" s="529"/>
      <c r="C81" s="530"/>
      <c r="D81" s="529"/>
      <c r="E81" s="531"/>
      <c r="F81" s="532"/>
      <c r="G81" s="529"/>
      <c r="H81" s="529"/>
      <c r="I81" s="529"/>
      <c r="J81" s="529"/>
      <c r="K81" s="529"/>
      <c r="L81" s="529"/>
      <c r="M81" s="529"/>
      <c r="N81" s="529"/>
      <c r="O81" s="529"/>
      <c r="P81" s="529"/>
      <c r="Q81" s="529"/>
      <c r="R81" s="529"/>
      <c r="S81" s="529"/>
      <c r="T81" s="529"/>
      <c r="U81" s="529"/>
    </row>
    <row r="97" spans="1:1" ht="13.5" customHeight="1" x14ac:dyDescent="0.25">
      <c r="A97" s="500"/>
    </row>
    <row r="98" spans="1:1" ht="13.5" customHeight="1" x14ac:dyDescent="0.25">
      <c r="A98" s="500"/>
    </row>
    <row r="99" spans="1:1" ht="13.5" customHeight="1" x14ac:dyDescent="0.25">
      <c r="A99" s="500"/>
    </row>
    <row r="100" spans="1:1" x14ac:dyDescent="0.25">
      <c r="A100" s="500"/>
    </row>
    <row r="101" spans="1:1" x14ac:dyDescent="0.25">
      <c r="A101" s="500"/>
    </row>
    <row r="102" spans="1:1" x14ac:dyDescent="0.25">
      <c r="A102" s="500"/>
    </row>
    <row r="103" spans="1:1" x14ac:dyDescent="0.25">
      <c r="A103" s="500"/>
    </row>
    <row r="104" spans="1:1" x14ac:dyDescent="0.25">
      <c r="A104" s="500"/>
    </row>
    <row r="105" spans="1:1" x14ac:dyDescent="0.25">
      <c r="A105" s="500"/>
    </row>
    <row r="106" spans="1:1" x14ac:dyDescent="0.25">
      <c r="A106" s="500"/>
    </row>
    <row r="107" spans="1:1" x14ac:dyDescent="0.25">
      <c r="A107" s="500"/>
    </row>
    <row r="108" spans="1:1" x14ac:dyDescent="0.25">
      <c r="A108" s="500"/>
    </row>
    <row r="109" spans="1:1" x14ac:dyDescent="0.25">
      <c r="A109" s="500"/>
    </row>
    <row r="110" spans="1:1" x14ac:dyDescent="0.25">
      <c r="A110" s="500"/>
    </row>
    <row r="111" spans="1:1" x14ac:dyDescent="0.25">
      <c r="A111" s="500"/>
    </row>
    <row r="112" spans="1:1" x14ac:dyDescent="0.25">
      <c r="A112" s="500"/>
    </row>
    <row r="113" spans="1:1" x14ac:dyDescent="0.25">
      <c r="A113" s="500"/>
    </row>
    <row r="114" spans="1:1" x14ac:dyDescent="0.25">
      <c r="A114" s="500"/>
    </row>
    <row r="115" spans="1:1" x14ac:dyDescent="0.25">
      <c r="A115" s="500"/>
    </row>
    <row r="116" spans="1:1" x14ac:dyDescent="0.25">
      <c r="A116" s="500"/>
    </row>
    <row r="117" spans="1:1" x14ac:dyDescent="0.25">
      <c r="A117" s="500"/>
    </row>
    <row r="118" spans="1:1" x14ac:dyDescent="0.25">
      <c r="A118" s="500"/>
    </row>
    <row r="119" spans="1:1" x14ac:dyDescent="0.25">
      <c r="A119" s="500"/>
    </row>
    <row r="120" spans="1:1" x14ac:dyDescent="0.25">
      <c r="A120" s="500"/>
    </row>
    <row r="121" spans="1:1" x14ac:dyDescent="0.25">
      <c r="A121" s="500"/>
    </row>
    <row r="122" spans="1:1" x14ac:dyDescent="0.25">
      <c r="A122" s="500"/>
    </row>
    <row r="123" spans="1:1" x14ac:dyDescent="0.25">
      <c r="A123" s="500"/>
    </row>
    <row r="124" spans="1:1" x14ac:dyDescent="0.25">
      <c r="A124" s="500"/>
    </row>
    <row r="125" spans="1:1" x14ac:dyDescent="0.25">
      <c r="A125" s="500"/>
    </row>
    <row r="126" spans="1:1" x14ac:dyDescent="0.25">
      <c r="A126" s="500"/>
    </row>
    <row r="127" spans="1:1" x14ac:dyDescent="0.25">
      <c r="A127" s="500"/>
    </row>
    <row r="128" spans="1:1" x14ac:dyDescent="0.25">
      <c r="A128" s="500"/>
    </row>
    <row r="129" spans="1:1" x14ac:dyDescent="0.25">
      <c r="A129" s="500"/>
    </row>
    <row r="130" spans="1:1" x14ac:dyDescent="0.25">
      <c r="A130" s="500"/>
    </row>
    <row r="131" spans="1:1" x14ac:dyDescent="0.25">
      <c r="A131" s="500"/>
    </row>
    <row r="132" spans="1:1" x14ac:dyDescent="0.25">
      <c r="A132" s="500"/>
    </row>
    <row r="133" spans="1:1" x14ac:dyDescent="0.25">
      <c r="A133" s="500"/>
    </row>
    <row r="134" spans="1:1" x14ac:dyDescent="0.25">
      <c r="A134" s="500"/>
    </row>
    <row r="135" spans="1:1" x14ac:dyDescent="0.25">
      <c r="A135" s="500"/>
    </row>
    <row r="136" spans="1:1" x14ac:dyDescent="0.25">
      <c r="A136" s="500"/>
    </row>
    <row r="137" spans="1:1" x14ac:dyDescent="0.25">
      <c r="A137" s="500"/>
    </row>
    <row r="138" spans="1:1" x14ac:dyDescent="0.25">
      <c r="A138" s="500"/>
    </row>
    <row r="139" spans="1:1" x14ac:dyDescent="0.25">
      <c r="A139" s="500"/>
    </row>
    <row r="140" spans="1:1" x14ac:dyDescent="0.25">
      <c r="A140" s="500"/>
    </row>
    <row r="141" spans="1:1" x14ac:dyDescent="0.25">
      <c r="A141" s="500"/>
    </row>
    <row r="142" spans="1:1" x14ac:dyDescent="0.25">
      <c r="A142" s="500"/>
    </row>
    <row r="143" spans="1:1" x14ac:dyDescent="0.25">
      <c r="A143" s="500"/>
    </row>
    <row r="144" spans="1:1" x14ac:dyDescent="0.25">
      <c r="A144" s="500"/>
    </row>
    <row r="145" spans="1:1" x14ac:dyDescent="0.25">
      <c r="A145" s="500"/>
    </row>
    <row r="146" spans="1:1" x14ac:dyDescent="0.25">
      <c r="A146" s="500"/>
    </row>
    <row r="147" spans="1:1" x14ac:dyDescent="0.25">
      <c r="A147" s="500"/>
    </row>
    <row r="148" spans="1:1" x14ac:dyDescent="0.25">
      <c r="A148" s="500"/>
    </row>
    <row r="149" spans="1:1" x14ac:dyDescent="0.25">
      <c r="A149" s="500"/>
    </row>
    <row r="150" spans="1:1" x14ac:dyDescent="0.25">
      <c r="A150" s="500"/>
    </row>
    <row r="151" spans="1:1" x14ac:dyDescent="0.25">
      <c r="A151" s="500"/>
    </row>
    <row r="152" spans="1:1" x14ac:dyDescent="0.25">
      <c r="A152" s="500"/>
    </row>
    <row r="153" spans="1:1" x14ac:dyDescent="0.25">
      <c r="A153" s="500"/>
    </row>
    <row r="154" spans="1:1" x14ac:dyDescent="0.25">
      <c r="A154" s="500"/>
    </row>
    <row r="155" spans="1:1" x14ac:dyDescent="0.25">
      <c r="A155" s="500"/>
    </row>
    <row r="156" spans="1:1" x14ac:dyDescent="0.25">
      <c r="A156" s="500"/>
    </row>
    <row r="157" spans="1:1" x14ac:dyDescent="0.25">
      <c r="A157" s="500"/>
    </row>
    <row r="158" spans="1:1" x14ac:dyDescent="0.25">
      <c r="A158" s="500"/>
    </row>
    <row r="159" spans="1:1" x14ac:dyDescent="0.25">
      <c r="A159" s="500"/>
    </row>
    <row r="160" spans="1:1" x14ac:dyDescent="0.25">
      <c r="A160" s="500"/>
    </row>
    <row r="161" spans="1:1" x14ac:dyDescent="0.25">
      <c r="A161" s="500"/>
    </row>
    <row r="162" spans="1:1" x14ac:dyDescent="0.25">
      <c r="A162" s="500"/>
    </row>
    <row r="163" spans="1:1" x14ac:dyDescent="0.25">
      <c r="A163" s="500"/>
    </row>
    <row r="164" spans="1:1" x14ac:dyDescent="0.25">
      <c r="A164" s="500"/>
    </row>
    <row r="165" spans="1:1" x14ac:dyDescent="0.25">
      <c r="A165" s="500"/>
    </row>
  </sheetData>
  <mergeCells count="31">
    <mergeCell ref="A7:A44"/>
    <mergeCell ref="L49:P49"/>
    <mergeCell ref="L47:P47"/>
    <mergeCell ref="L48:P48"/>
    <mergeCell ref="L51:M51"/>
    <mergeCell ref="B7:B12"/>
    <mergeCell ref="C8:C9"/>
    <mergeCell ref="B13:B26"/>
    <mergeCell ref="B29:B32"/>
    <mergeCell ref="C29:C32"/>
    <mergeCell ref="C33:C39"/>
    <mergeCell ref="C15:C22"/>
    <mergeCell ref="C42:C44"/>
    <mergeCell ref="B33:B44"/>
    <mergeCell ref="E4:E6"/>
    <mergeCell ref="A4:A6"/>
    <mergeCell ref="D4:D6"/>
    <mergeCell ref="F4:F6"/>
    <mergeCell ref="B4:B6"/>
    <mergeCell ref="C4:C6"/>
    <mergeCell ref="S4:S6"/>
    <mergeCell ref="T4:T6"/>
    <mergeCell ref="U4:U6"/>
    <mergeCell ref="G5:H5"/>
    <mergeCell ref="I5:J5"/>
    <mergeCell ref="K5:L5"/>
    <mergeCell ref="M5:N5"/>
    <mergeCell ref="R4:R6"/>
    <mergeCell ref="Q4:Q6"/>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7"/>
  <sheetViews>
    <sheetView zoomScale="80" zoomScaleNormal="80" workbookViewId="0">
      <selection sqref="A1:I1"/>
    </sheetView>
  </sheetViews>
  <sheetFormatPr baseColWidth="10" defaultRowHeight="15" x14ac:dyDescent="0.25"/>
  <cols>
    <col min="1" max="1" width="40.7109375" customWidth="1"/>
  </cols>
  <sheetData>
    <row r="1" spans="1:9" ht="54" customHeight="1" thickBot="1" x14ac:dyDescent="0.3">
      <c r="A1" s="765" t="s">
        <v>1894</v>
      </c>
      <c r="B1" s="766"/>
      <c r="C1" s="766"/>
      <c r="D1" s="766"/>
      <c r="E1" s="766"/>
      <c r="F1" s="766"/>
      <c r="G1" s="766"/>
      <c r="H1" s="766"/>
      <c r="I1" s="767"/>
    </row>
    <row r="2" spans="1:9" ht="185.45" customHeight="1" thickBot="1" x14ac:dyDescent="0.3">
      <c r="A2" s="769" t="s">
        <v>1844</v>
      </c>
      <c r="B2" s="770"/>
      <c r="C2" s="770"/>
      <c r="D2" s="770"/>
      <c r="E2" s="770"/>
      <c r="F2" s="770"/>
      <c r="G2" s="770"/>
      <c r="H2" s="770"/>
      <c r="I2" s="771"/>
    </row>
    <row r="3" spans="1:9" x14ac:dyDescent="0.3">
      <c r="A3" s="633"/>
      <c r="B3" s="633"/>
      <c r="C3" s="633"/>
      <c r="D3" s="633"/>
      <c r="E3" s="633"/>
      <c r="F3" s="633"/>
      <c r="G3" s="633"/>
      <c r="H3" s="633"/>
    </row>
    <row r="4" spans="1:9" x14ac:dyDescent="0.3">
      <c r="A4" s="633"/>
      <c r="B4" s="633"/>
      <c r="C4" s="633"/>
      <c r="D4" s="633"/>
      <c r="E4" s="633"/>
      <c r="F4" s="633"/>
      <c r="G4" s="633"/>
      <c r="H4" s="633"/>
    </row>
    <row r="5" spans="1:9" x14ac:dyDescent="0.3">
      <c r="A5" s="633"/>
      <c r="B5" s="633"/>
      <c r="C5" s="633"/>
      <c r="D5" s="633"/>
      <c r="E5" s="633"/>
      <c r="F5" s="633"/>
      <c r="G5" s="633"/>
      <c r="H5" s="633"/>
    </row>
    <row r="6" spans="1:9" x14ac:dyDescent="0.3">
      <c r="A6" s="633"/>
      <c r="B6" s="633"/>
      <c r="C6" s="633"/>
      <c r="D6" s="633"/>
      <c r="E6" s="633"/>
      <c r="F6" s="633"/>
      <c r="G6" s="633"/>
      <c r="H6" s="633"/>
    </row>
    <row r="7" spans="1:9" ht="14.45" x14ac:dyDescent="0.3">
      <c r="A7" s="768"/>
      <c r="B7" s="768"/>
      <c r="C7" s="768"/>
      <c r="D7" s="768"/>
      <c r="E7" s="768"/>
      <c r="F7" s="768"/>
      <c r="G7" s="768"/>
      <c r="H7" s="768"/>
    </row>
  </sheetData>
  <mergeCells count="3">
    <mergeCell ref="A1:I1"/>
    <mergeCell ref="A7:H7"/>
    <mergeCell ref="A2:I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15"/>
  <sheetViews>
    <sheetView tabSelected="1" zoomScale="80" zoomScaleNormal="80" workbookViewId="0">
      <selection activeCell="E5" sqref="E5"/>
    </sheetView>
  </sheetViews>
  <sheetFormatPr baseColWidth="10" defaultRowHeight="20.100000000000001" customHeight="1" x14ac:dyDescent="0.25"/>
  <cols>
    <col min="2" max="2" width="42.140625" style="645" customWidth="1"/>
    <col min="3" max="3" width="80.7109375" style="645" customWidth="1"/>
  </cols>
  <sheetData>
    <row r="1" spans="1:10" ht="42.75" customHeight="1" x14ac:dyDescent="0.25">
      <c r="A1" s="772" t="s">
        <v>1893</v>
      </c>
      <c r="B1" s="772"/>
      <c r="C1" s="772"/>
    </row>
    <row r="2" spans="1:10" s="435" customFormat="1" ht="238.5" customHeight="1" x14ac:dyDescent="0.25">
      <c r="A2" s="773" t="s">
        <v>1897</v>
      </c>
      <c r="B2" s="773"/>
      <c r="C2" s="773"/>
      <c r="D2"/>
      <c r="E2"/>
      <c r="F2"/>
      <c r="G2"/>
      <c r="H2"/>
      <c r="I2"/>
      <c r="J2"/>
    </row>
    <row r="3" spans="1:10" ht="57.75" x14ac:dyDescent="0.25">
      <c r="A3" s="647">
        <v>15</v>
      </c>
      <c r="B3" s="648" t="s">
        <v>1884</v>
      </c>
      <c r="C3" s="649" t="s">
        <v>1878</v>
      </c>
    </row>
    <row r="4" spans="1:10" ht="32.25" customHeight="1" x14ac:dyDescent="0.25">
      <c r="A4" s="647">
        <v>5</v>
      </c>
      <c r="B4" s="648" t="s">
        <v>1885</v>
      </c>
      <c r="C4" s="649" t="s">
        <v>1879</v>
      </c>
    </row>
    <row r="5" spans="1:10" ht="29.25" x14ac:dyDescent="0.25">
      <c r="A5" s="647">
        <v>4</v>
      </c>
      <c r="B5" s="648" t="s">
        <v>1886</v>
      </c>
      <c r="C5" s="649" t="s">
        <v>1880</v>
      </c>
    </row>
    <row r="6" spans="1:10" ht="15" x14ac:dyDescent="0.25">
      <c r="A6" s="647">
        <v>4</v>
      </c>
      <c r="B6" s="648" t="s">
        <v>1887</v>
      </c>
      <c r="C6" s="649" t="s">
        <v>1890</v>
      </c>
    </row>
    <row r="7" spans="1:10" ht="57.75" customHeight="1" x14ac:dyDescent="0.25">
      <c r="A7" s="647">
        <v>4</v>
      </c>
      <c r="B7" s="648" t="s">
        <v>1888</v>
      </c>
      <c r="C7" s="648" t="s">
        <v>1889</v>
      </c>
    </row>
    <row r="8" spans="1:10" ht="15" x14ac:dyDescent="0.25">
      <c r="A8" s="647">
        <v>2</v>
      </c>
      <c r="B8" s="648" t="s">
        <v>1881</v>
      </c>
      <c r="C8" s="648"/>
    </row>
    <row r="9" spans="1:10" ht="43.5" x14ac:dyDescent="0.25">
      <c r="A9" s="647">
        <v>30</v>
      </c>
      <c r="B9" s="650" t="s">
        <v>1464</v>
      </c>
      <c r="C9" s="648" t="s">
        <v>1882</v>
      </c>
    </row>
    <row r="10" spans="1:10" ht="15" x14ac:dyDescent="0.25">
      <c r="A10" s="647">
        <v>1</v>
      </c>
      <c r="B10" s="648" t="s">
        <v>1849</v>
      </c>
      <c r="C10" s="648" t="s">
        <v>1883</v>
      </c>
    </row>
    <row r="11" spans="1:10" ht="30" customHeight="1" x14ac:dyDescent="0.25">
      <c r="A11" s="651">
        <v>1</v>
      </c>
      <c r="B11" s="650" t="s">
        <v>1853</v>
      </c>
      <c r="C11" s="648" t="s">
        <v>1891</v>
      </c>
    </row>
    <row r="12" spans="1:10" ht="20.100000000000001" customHeight="1" x14ac:dyDescent="0.25">
      <c r="A12" s="651">
        <v>8</v>
      </c>
      <c r="B12" s="650" t="s">
        <v>1850</v>
      </c>
      <c r="C12" s="648" t="s">
        <v>1892</v>
      </c>
    </row>
    <row r="13" spans="1:10" ht="20.100000000000001" customHeight="1" x14ac:dyDescent="0.25">
      <c r="A13" s="651">
        <v>1</v>
      </c>
      <c r="B13" s="650" t="s">
        <v>1852</v>
      </c>
      <c r="C13" s="648" t="s">
        <v>1892</v>
      </c>
    </row>
    <row r="14" spans="1:10" ht="20.100000000000001" customHeight="1" x14ac:dyDescent="0.25">
      <c r="A14" s="651">
        <v>10</v>
      </c>
      <c r="B14" s="650" t="s">
        <v>1851</v>
      </c>
      <c r="C14" s="648" t="s">
        <v>1892</v>
      </c>
    </row>
    <row r="15" spans="1:10" ht="20.100000000000001" customHeight="1" x14ac:dyDescent="0.25">
      <c r="A15" s="651">
        <v>2</v>
      </c>
      <c r="B15" s="650" t="s">
        <v>1849</v>
      </c>
      <c r="C15" s="648" t="s">
        <v>1892</v>
      </c>
    </row>
  </sheetData>
  <mergeCells count="2">
    <mergeCell ref="A1:C1"/>
    <mergeCell ref="A2:C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topLeftCell="F1" workbookViewId="0">
      <pane ySplit="7" topLeftCell="A8" activePane="bottomLeft" state="frozen"/>
      <selection activeCell="A7" sqref="A7"/>
      <selection pane="bottomLeft" activeCell="J1" sqref="J1"/>
    </sheetView>
  </sheetViews>
  <sheetFormatPr baseColWidth="10" defaultColWidth="11.42578125" defaultRowHeight="12.75" x14ac:dyDescent="0.25"/>
  <cols>
    <col min="1" max="1" width="25.5703125" style="245" customWidth="1"/>
    <col min="2" max="2" width="38.5703125" style="245" customWidth="1"/>
    <col min="3" max="4" width="27.42578125" style="245" customWidth="1"/>
    <col min="5" max="5" width="27.42578125" style="244" customWidth="1"/>
    <col min="6" max="6" width="27.42578125" style="245" customWidth="1"/>
    <col min="7" max="7" width="15.28515625" style="245" customWidth="1"/>
    <col min="8" max="8" width="16" style="245" customWidth="1"/>
    <col min="9" max="9" width="15.28515625" style="245" customWidth="1"/>
    <col min="10" max="10" width="18.5703125" style="245" customWidth="1"/>
    <col min="11" max="11" width="15.28515625" style="245" customWidth="1"/>
    <col min="12" max="12" width="15.85546875" style="245" customWidth="1"/>
    <col min="13" max="13" width="15.28515625" style="245" customWidth="1"/>
    <col min="14" max="14" width="15" style="245" customWidth="1"/>
    <col min="15" max="15" width="15.28515625" style="245" customWidth="1"/>
    <col min="16" max="16" width="17" style="245" bestFit="1" customWidth="1"/>
    <col min="17" max="17" width="14.28515625" style="245" hidden="1" customWidth="1"/>
    <col min="18" max="18" width="14.28515625" style="245" customWidth="1"/>
    <col min="19" max="20" width="14.28515625" style="243" customWidth="1"/>
    <col min="21" max="21" width="17" style="245" customWidth="1"/>
    <col min="22" max="16384" width="11.42578125" style="245"/>
  </cols>
  <sheetData>
    <row r="1" spans="1:27" ht="18.75" customHeight="1" x14ac:dyDescent="0.25">
      <c r="E1" s="272"/>
      <c r="G1" s="267" t="s">
        <v>83</v>
      </c>
      <c r="I1" s="267"/>
      <c r="J1" s="267"/>
      <c r="K1" s="267"/>
      <c r="L1" s="267"/>
      <c r="M1" s="267"/>
      <c r="N1" s="267"/>
      <c r="O1" s="267"/>
      <c r="P1" s="267"/>
      <c r="Q1" s="267"/>
      <c r="R1" s="267"/>
      <c r="S1" s="267"/>
      <c r="T1" s="267"/>
      <c r="U1" s="267"/>
      <c r="V1" s="267"/>
      <c r="W1" s="267"/>
      <c r="X1" s="267"/>
      <c r="Y1" s="267"/>
      <c r="Z1" s="267"/>
      <c r="AA1" s="267"/>
    </row>
    <row r="2" spans="1:27" ht="18" x14ac:dyDescent="0.3">
      <c r="A2" s="251" t="s">
        <v>1336</v>
      </c>
      <c r="E2" s="272"/>
      <c r="G2" s="267"/>
      <c r="I2" s="267"/>
      <c r="J2" s="267"/>
      <c r="K2" s="267"/>
      <c r="L2" s="267"/>
      <c r="M2" s="267"/>
      <c r="N2" s="267"/>
      <c r="O2" s="267"/>
      <c r="P2" s="267"/>
      <c r="Q2" s="267"/>
      <c r="R2" s="267"/>
      <c r="S2" s="267"/>
      <c r="T2" s="267"/>
      <c r="U2" s="267"/>
      <c r="V2" s="267"/>
      <c r="W2" s="267"/>
      <c r="X2" s="267"/>
      <c r="Y2" s="267"/>
      <c r="Z2" s="267"/>
      <c r="AA2" s="267"/>
    </row>
    <row r="3" spans="1:27" ht="18.75" x14ac:dyDescent="0.25">
      <c r="A3" s="298" t="s">
        <v>1457</v>
      </c>
      <c r="E3" s="272"/>
      <c r="G3" s="267"/>
      <c r="I3" s="267"/>
      <c r="J3" s="267"/>
      <c r="K3" s="267"/>
      <c r="L3" s="267"/>
      <c r="M3" s="267"/>
      <c r="N3" s="267"/>
      <c r="O3" s="267"/>
      <c r="P3" s="267"/>
      <c r="Q3" s="267"/>
      <c r="R3" s="267"/>
      <c r="S3" s="267"/>
      <c r="T3" s="267"/>
      <c r="U3" s="267"/>
      <c r="V3" s="267"/>
      <c r="W3" s="267"/>
      <c r="X3" s="267"/>
      <c r="Y3" s="267"/>
      <c r="Z3" s="267"/>
      <c r="AA3" s="267"/>
    </row>
    <row r="4" spans="1:27" ht="15" x14ac:dyDescent="0.25">
      <c r="A4" s="349" t="s">
        <v>1458</v>
      </c>
      <c r="B4" s="251"/>
      <c r="C4" s="251"/>
      <c r="D4" s="251"/>
      <c r="E4" s="237"/>
      <c r="F4" s="251"/>
      <c r="G4" s="251"/>
      <c r="H4" s="251"/>
      <c r="I4" s="251"/>
      <c r="J4" s="251"/>
      <c r="K4" s="251"/>
      <c r="L4" s="251"/>
      <c r="M4" s="251"/>
      <c r="N4" s="251"/>
      <c r="O4" s="251"/>
      <c r="P4" s="251"/>
      <c r="Q4" s="251"/>
      <c r="R4" s="251"/>
      <c r="S4" s="251"/>
      <c r="T4" s="251"/>
      <c r="U4" s="251"/>
    </row>
    <row r="5" spans="1:27" s="66" customFormat="1" ht="23.25" customHeight="1" x14ac:dyDescent="0.25">
      <c r="A5" s="716" t="s">
        <v>89</v>
      </c>
      <c r="B5" s="715" t="s">
        <v>103</v>
      </c>
      <c r="C5" s="718" t="s">
        <v>78</v>
      </c>
      <c r="D5" s="718" t="s">
        <v>79</v>
      </c>
      <c r="E5" s="718" t="s">
        <v>382</v>
      </c>
      <c r="F5" s="718" t="s">
        <v>80</v>
      </c>
      <c r="G5" s="721" t="s">
        <v>92</v>
      </c>
      <c r="H5" s="727"/>
      <c r="I5" s="727"/>
      <c r="J5" s="727"/>
      <c r="K5" s="727"/>
      <c r="L5" s="727"/>
      <c r="M5" s="727"/>
      <c r="N5" s="722"/>
      <c r="O5" s="723" t="s">
        <v>93</v>
      </c>
      <c r="P5" s="724"/>
      <c r="Q5" s="715" t="s">
        <v>94</v>
      </c>
      <c r="R5" s="715" t="s">
        <v>95</v>
      </c>
      <c r="S5" s="715" t="s">
        <v>102</v>
      </c>
      <c r="T5" s="715" t="s">
        <v>101</v>
      </c>
      <c r="U5" s="712" t="s">
        <v>81</v>
      </c>
    </row>
    <row r="6" spans="1:27" s="66" customFormat="1" ht="15" customHeight="1" x14ac:dyDescent="0.25">
      <c r="A6" s="716"/>
      <c r="B6" s="716"/>
      <c r="C6" s="719"/>
      <c r="D6" s="719"/>
      <c r="E6" s="719"/>
      <c r="F6" s="719"/>
      <c r="G6" s="721" t="s">
        <v>96</v>
      </c>
      <c r="H6" s="722"/>
      <c r="I6" s="721" t="s">
        <v>97</v>
      </c>
      <c r="J6" s="722"/>
      <c r="K6" s="721" t="s">
        <v>98</v>
      </c>
      <c r="L6" s="722"/>
      <c r="M6" s="721" t="s">
        <v>99</v>
      </c>
      <c r="N6" s="722"/>
      <c r="O6" s="725"/>
      <c r="P6" s="726"/>
      <c r="Q6" s="716"/>
      <c r="R6" s="716"/>
      <c r="S6" s="716"/>
      <c r="T6" s="716"/>
      <c r="U6" s="713"/>
    </row>
    <row r="7" spans="1:27" s="66" customFormat="1" ht="24" customHeight="1" x14ac:dyDescent="0.25">
      <c r="A7" s="717"/>
      <c r="B7" s="717"/>
      <c r="C7" s="720"/>
      <c r="D7" s="720"/>
      <c r="E7" s="720"/>
      <c r="F7" s="720"/>
      <c r="G7" s="411" t="s">
        <v>100</v>
      </c>
      <c r="H7" s="411" t="s">
        <v>12</v>
      </c>
      <c r="I7" s="411" t="s">
        <v>100</v>
      </c>
      <c r="J7" s="411" t="s">
        <v>12</v>
      </c>
      <c r="K7" s="411" t="s">
        <v>100</v>
      </c>
      <c r="L7" s="411" t="s">
        <v>12</v>
      </c>
      <c r="M7" s="411" t="s">
        <v>100</v>
      </c>
      <c r="N7" s="411" t="s">
        <v>12</v>
      </c>
      <c r="O7" s="411" t="s">
        <v>100</v>
      </c>
      <c r="P7" s="411" t="s">
        <v>12</v>
      </c>
      <c r="Q7" s="717"/>
      <c r="R7" s="717"/>
      <c r="S7" s="717"/>
      <c r="T7" s="717"/>
      <c r="U7" s="714"/>
    </row>
    <row r="8" spans="1:27" ht="15.75" customHeight="1" x14ac:dyDescent="0.3">
      <c r="A8" s="412"/>
      <c r="B8" s="413"/>
      <c r="C8" s="414"/>
      <c r="D8" s="414"/>
      <c r="E8" s="415"/>
      <c r="F8" s="414"/>
      <c r="G8" s="416"/>
      <c r="H8" s="416"/>
      <c r="I8" s="416"/>
      <c r="J8" s="416"/>
      <c r="K8" s="416"/>
      <c r="L8" s="416"/>
      <c r="M8" s="416"/>
      <c r="N8" s="416"/>
      <c r="O8" s="416"/>
      <c r="P8" s="416"/>
      <c r="Q8" s="417"/>
      <c r="R8" s="417"/>
      <c r="S8" s="417"/>
      <c r="T8" s="417"/>
      <c r="U8" s="418"/>
    </row>
    <row r="9" spans="1:27" ht="15.75" x14ac:dyDescent="0.25">
      <c r="A9" s="777" t="s">
        <v>1443</v>
      </c>
      <c r="B9" s="776" t="s">
        <v>1441</v>
      </c>
      <c r="C9" s="289"/>
      <c r="D9" s="238"/>
      <c r="E9" s="289"/>
      <c r="F9" s="289"/>
      <c r="G9" s="239"/>
      <c r="H9" s="327"/>
      <c r="I9" s="329"/>
      <c r="J9" s="327"/>
      <c r="K9" s="329"/>
      <c r="L9" s="327"/>
      <c r="M9" s="329"/>
      <c r="N9" s="327"/>
      <c r="O9" s="359">
        <f t="shared" ref="O9:O40" si="0">G9+I9+K9+M9</f>
        <v>0</v>
      </c>
      <c r="P9" s="360">
        <f t="shared" ref="P9:P40" si="1">H9+J9+L9+N9</f>
        <v>0</v>
      </c>
      <c r="Q9" s="327"/>
      <c r="R9" s="327"/>
      <c r="S9" s="238"/>
      <c r="T9" s="238"/>
      <c r="U9" s="238"/>
    </row>
    <row r="10" spans="1:27" ht="15.75" x14ac:dyDescent="0.25">
      <c r="A10" s="778"/>
      <c r="B10" s="776"/>
      <c r="C10" s="289"/>
      <c r="D10" s="238"/>
      <c r="E10" s="289"/>
      <c r="F10" s="289"/>
      <c r="G10" s="239"/>
      <c r="H10" s="327"/>
      <c r="I10" s="329"/>
      <c r="J10" s="327"/>
      <c r="K10" s="329"/>
      <c r="L10" s="327"/>
      <c r="M10" s="329"/>
      <c r="N10" s="327"/>
      <c r="O10" s="359">
        <f t="shared" si="0"/>
        <v>0</v>
      </c>
      <c r="P10" s="360">
        <f t="shared" si="1"/>
        <v>0</v>
      </c>
      <c r="Q10" s="327"/>
      <c r="R10" s="327"/>
      <c r="S10" s="238"/>
      <c r="T10" s="238"/>
      <c r="U10" s="238"/>
    </row>
    <row r="11" spans="1:27" ht="15.75" x14ac:dyDescent="0.25">
      <c r="A11" s="778"/>
      <c r="B11" s="776"/>
      <c r="C11" s="289"/>
      <c r="D11" s="238"/>
      <c r="E11" s="289"/>
      <c r="F11" s="289"/>
      <c r="G11" s="239"/>
      <c r="H11" s="327"/>
      <c r="I11" s="329"/>
      <c r="J11" s="327"/>
      <c r="K11" s="329"/>
      <c r="L11" s="327"/>
      <c r="M11" s="329"/>
      <c r="N11" s="327"/>
      <c r="O11" s="359">
        <f t="shared" si="0"/>
        <v>0</v>
      </c>
      <c r="P11" s="360">
        <f t="shared" si="1"/>
        <v>0</v>
      </c>
      <c r="Q11" s="327"/>
      <c r="R11" s="327"/>
      <c r="S11" s="238"/>
      <c r="T11" s="238"/>
      <c r="U11" s="238"/>
    </row>
    <row r="12" spans="1:27" ht="15.75" x14ac:dyDescent="0.25">
      <c r="A12" s="778"/>
      <c r="B12" s="776"/>
      <c r="C12" s="289"/>
      <c r="D12" s="238"/>
      <c r="E12" s="289"/>
      <c r="F12" s="289"/>
      <c r="G12" s="239"/>
      <c r="H12" s="327"/>
      <c r="I12" s="329"/>
      <c r="J12" s="327"/>
      <c r="K12" s="329"/>
      <c r="L12" s="327"/>
      <c r="M12" s="329"/>
      <c r="N12" s="327"/>
      <c r="O12" s="359">
        <f t="shared" si="0"/>
        <v>0</v>
      </c>
      <c r="P12" s="360">
        <f t="shared" si="1"/>
        <v>0</v>
      </c>
      <c r="Q12" s="327"/>
      <c r="R12" s="327"/>
      <c r="S12" s="238"/>
      <c r="T12" s="238"/>
      <c r="U12" s="238"/>
    </row>
    <row r="13" spans="1:27" ht="15.75" x14ac:dyDescent="0.25">
      <c r="A13" s="778"/>
      <c r="B13" s="776"/>
      <c r="C13" s="289"/>
      <c r="D13" s="238"/>
      <c r="E13" s="289"/>
      <c r="F13" s="289"/>
      <c r="G13" s="239"/>
      <c r="H13" s="327"/>
      <c r="I13" s="329"/>
      <c r="J13" s="327"/>
      <c r="K13" s="329"/>
      <c r="L13" s="327"/>
      <c r="M13" s="329"/>
      <c r="N13" s="327"/>
      <c r="O13" s="359">
        <f t="shared" si="0"/>
        <v>0</v>
      </c>
      <c r="P13" s="360">
        <f t="shared" si="1"/>
        <v>0</v>
      </c>
      <c r="Q13" s="327"/>
      <c r="R13" s="327"/>
      <c r="S13" s="238"/>
      <c r="T13" s="238"/>
      <c r="U13" s="238"/>
    </row>
    <row r="14" spans="1:27" ht="15.75" x14ac:dyDescent="0.25">
      <c r="A14" s="778"/>
      <c r="B14" s="776"/>
      <c r="C14" s="289"/>
      <c r="D14" s="238"/>
      <c r="E14" s="289"/>
      <c r="F14" s="289"/>
      <c r="G14" s="239"/>
      <c r="H14" s="327"/>
      <c r="I14" s="329"/>
      <c r="J14" s="327"/>
      <c r="K14" s="329"/>
      <c r="L14" s="327"/>
      <c r="M14" s="329"/>
      <c r="N14" s="327"/>
      <c r="O14" s="359">
        <f t="shared" si="0"/>
        <v>0</v>
      </c>
      <c r="P14" s="360">
        <f t="shared" si="1"/>
        <v>0</v>
      </c>
      <c r="Q14" s="327"/>
      <c r="R14" s="327"/>
      <c r="S14" s="238"/>
      <c r="T14" s="238"/>
      <c r="U14" s="238"/>
    </row>
    <row r="15" spans="1:27" ht="15.75" x14ac:dyDescent="0.25">
      <c r="A15" s="778"/>
      <c r="B15" s="776"/>
      <c r="C15" s="289"/>
      <c r="D15" s="238"/>
      <c r="E15" s="289"/>
      <c r="F15" s="289"/>
      <c r="G15" s="239"/>
      <c r="H15" s="327"/>
      <c r="I15" s="329"/>
      <c r="J15" s="327"/>
      <c r="K15" s="329"/>
      <c r="L15" s="327"/>
      <c r="M15" s="329"/>
      <c r="N15" s="327"/>
      <c r="O15" s="359">
        <f t="shared" si="0"/>
        <v>0</v>
      </c>
      <c r="P15" s="360">
        <f t="shared" si="1"/>
        <v>0</v>
      </c>
      <c r="Q15" s="327"/>
      <c r="R15" s="327"/>
      <c r="S15" s="238"/>
      <c r="T15" s="238"/>
      <c r="U15" s="238"/>
    </row>
    <row r="16" spans="1:27" ht="15.75" x14ac:dyDescent="0.25">
      <c r="A16" s="779"/>
      <c r="B16" s="776"/>
      <c r="C16" s="289"/>
      <c r="D16" s="238"/>
      <c r="E16" s="289"/>
      <c r="F16" s="289"/>
      <c r="G16" s="239"/>
      <c r="H16" s="327"/>
      <c r="I16" s="329"/>
      <c r="J16" s="327"/>
      <c r="K16" s="329"/>
      <c r="L16" s="327"/>
      <c r="M16" s="329"/>
      <c r="N16" s="327"/>
      <c r="O16" s="359">
        <f t="shared" si="0"/>
        <v>0</v>
      </c>
      <c r="P16" s="360">
        <f t="shared" si="1"/>
        <v>0</v>
      </c>
      <c r="Q16" s="327"/>
      <c r="R16" s="327"/>
      <c r="S16" s="238"/>
      <c r="T16" s="238"/>
      <c r="U16" s="238"/>
    </row>
    <row r="17" spans="1:21" ht="15.75" customHeight="1" x14ac:dyDescent="0.25">
      <c r="A17" s="774" t="s">
        <v>1442</v>
      </c>
      <c r="B17" s="774" t="s">
        <v>1444</v>
      </c>
      <c r="C17" s="289"/>
      <c r="D17" s="238"/>
      <c r="E17" s="289"/>
      <c r="F17" s="289"/>
      <c r="G17" s="238"/>
      <c r="H17" s="327"/>
      <c r="I17" s="327"/>
      <c r="J17" s="327"/>
      <c r="K17" s="327"/>
      <c r="L17" s="327"/>
      <c r="M17" s="327"/>
      <c r="N17" s="327"/>
      <c r="O17" s="359">
        <f t="shared" si="0"/>
        <v>0</v>
      </c>
      <c r="P17" s="360">
        <f t="shared" si="1"/>
        <v>0</v>
      </c>
      <c r="Q17" s="327"/>
      <c r="R17" s="327"/>
      <c r="S17" s="238"/>
      <c r="T17" s="238"/>
      <c r="U17" s="238"/>
    </row>
    <row r="18" spans="1:21" ht="15.75" x14ac:dyDescent="0.25">
      <c r="A18" s="775"/>
      <c r="B18" s="775"/>
      <c r="C18" s="289"/>
      <c r="D18" s="238"/>
      <c r="E18" s="289"/>
      <c r="F18" s="289"/>
      <c r="G18" s="238"/>
      <c r="H18" s="327"/>
      <c r="I18" s="327"/>
      <c r="J18" s="327"/>
      <c r="K18" s="327"/>
      <c r="L18" s="327"/>
      <c r="M18" s="327"/>
      <c r="N18" s="327"/>
      <c r="O18" s="359">
        <f t="shared" si="0"/>
        <v>0</v>
      </c>
      <c r="P18" s="360">
        <f t="shared" si="1"/>
        <v>0</v>
      </c>
      <c r="Q18" s="327"/>
      <c r="R18" s="327"/>
      <c r="S18" s="238"/>
      <c r="T18" s="238"/>
      <c r="U18" s="238"/>
    </row>
    <row r="19" spans="1:21" ht="15.75" x14ac:dyDescent="0.25">
      <c r="A19" s="775"/>
      <c r="B19" s="775"/>
      <c r="C19" s="289"/>
      <c r="D19" s="238"/>
      <c r="E19" s="289"/>
      <c r="F19" s="289"/>
      <c r="G19" s="238"/>
      <c r="H19" s="327"/>
      <c r="I19" s="327"/>
      <c r="J19" s="327"/>
      <c r="K19" s="327"/>
      <c r="L19" s="327"/>
      <c r="M19" s="327"/>
      <c r="N19" s="327"/>
      <c r="O19" s="359">
        <f t="shared" si="0"/>
        <v>0</v>
      </c>
      <c r="P19" s="360">
        <f t="shared" si="1"/>
        <v>0</v>
      </c>
      <c r="Q19" s="327"/>
      <c r="R19" s="327"/>
      <c r="S19" s="238"/>
      <c r="T19" s="238"/>
      <c r="U19" s="238"/>
    </row>
    <row r="20" spans="1:21" ht="15.75" x14ac:dyDescent="0.25">
      <c r="A20" s="775"/>
      <c r="B20" s="775"/>
      <c r="C20" s="289"/>
      <c r="D20" s="238"/>
      <c r="E20" s="289"/>
      <c r="F20" s="289"/>
      <c r="G20" s="238"/>
      <c r="H20" s="327"/>
      <c r="I20" s="327"/>
      <c r="J20" s="327"/>
      <c r="K20" s="327"/>
      <c r="L20" s="327"/>
      <c r="M20" s="327"/>
      <c r="N20" s="327"/>
      <c r="O20" s="359">
        <f t="shared" si="0"/>
        <v>0</v>
      </c>
      <c r="P20" s="360">
        <f t="shared" si="1"/>
        <v>0</v>
      </c>
      <c r="Q20" s="327"/>
      <c r="R20" s="327"/>
      <c r="S20" s="238"/>
      <c r="T20" s="238"/>
      <c r="U20" s="238"/>
    </row>
    <row r="21" spans="1:21" ht="15.75" x14ac:dyDescent="0.25">
      <c r="A21" s="775"/>
      <c r="B21" s="775"/>
      <c r="C21" s="289"/>
      <c r="D21" s="238"/>
      <c r="E21" s="289"/>
      <c r="F21" s="289"/>
      <c r="G21" s="238"/>
      <c r="H21" s="327"/>
      <c r="I21" s="327"/>
      <c r="J21" s="327"/>
      <c r="K21" s="327"/>
      <c r="L21" s="327"/>
      <c r="M21" s="327"/>
      <c r="N21" s="327"/>
      <c r="O21" s="359">
        <f t="shared" si="0"/>
        <v>0</v>
      </c>
      <c r="P21" s="360">
        <f t="shared" si="1"/>
        <v>0</v>
      </c>
      <c r="Q21" s="327"/>
      <c r="R21" s="327"/>
      <c r="S21" s="238"/>
      <c r="T21" s="238"/>
      <c r="U21" s="238"/>
    </row>
    <row r="22" spans="1:21" ht="15.75" x14ac:dyDescent="0.25">
      <c r="A22" s="775"/>
      <c r="B22" s="783"/>
      <c r="C22" s="289"/>
      <c r="D22" s="238"/>
      <c r="E22" s="289"/>
      <c r="F22" s="289"/>
      <c r="G22" s="238"/>
      <c r="H22" s="327"/>
      <c r="I22" s="327"/>
      <c r="J22" s="327"/>
      <c r="K22" s="327"/>
      <c r="L22" s="327"/>
      <c r="M22" s="327"/>
      <c r="N22" s="327"/>
      <c r="O22" s="359">
        <f t="shared" si="0"/>
        <v>0</v>
      </c>
      <c r="P22" s="360">
        <f t="shared" si="1"/>
        <v>0</v>
      </c>
      <c r="Q22" s="327"/>
      <c r="R22" s="327"/>
      <c r="S22" s="238"/>
      <c r="T22" s="238"/>
      <c r="U22" s="238"/>
    </row>
    <row r="23" spans="1:21" ht="15.75" customHeight="1" x14ac:dyDescent="0.25">
      <c r="A23" s="775"/>
      <c r="B23" s="774" t="s">
        <v>1445</v>
      </c>
      <c r="C23" s="289"/>
      <c r="D23" s="238"/>
      <c r="E23" s="289"/>
      <c r="F23" s="289"/>
      <c r="G23" s="239"/>
      <c r="H23" s="328"/>
      <c r="I23" s="329"/>
      <c r="J23" s="328"/>
      <c r="K23" s="329"/>
      <c r="L23" s="328"/>
      <c r="M23" s="329"/>
      <c r="N23" s="328"/>
      <c r="O23" s="359">
        <f t="shared" si="0"/>
        <v>0</v>
      </c>
      <c r="P23" s="361">
        <f t="shared" si="1"/>
        <v>0</v>
      </c>
      <c r="Q23" s="326"/>
      <c r="R23" s="326"/>
      <c r="S23" s="238"/>
      <c r="T23" s="238"/>
      <c r="U23" s="238"/>
    </row>
    <row r="24" spans="1:21" ht="15.75" x14ac:dyDescent="0.25">
      <c r="A24" s="775"/>
      <c r="B24" s="775"/>
      <c r="C24" s="289"/>
      <c r="D24" s="238"/>
      <c r="E24" s="289"/>
      <c r="F24" s="289"/>
      <c r="G24" s="239"/>
      <c r="H24" s="328"/>
      <c r="I24" s="329"/>
      <c r="J24" s="328"/>
      <c r="K24" s="329"/>
      <c r="L24" s="328"/>
      <c r="M24" s="329"/>
      <c r="N24" s="328"/>
      <c r="O24" s="359">
        <f t="shared" si="0"/>
        <v>0</v>
      </c>
      <c r="P24" s="361">
        <f t="shared" si="1"/>
        <v>0</v>
      </c>
      <c r="Q24" s="326"/>
      <c r="R24" s="326"/>
      <c r="S24" s="238"/>
      <c r="T24" s="238"/>
      <c r="U24" s="238"/>
    </row>
    <row r="25" spans="1:21" ht="15.75" x14ac:dyDescent="0.25">
      <c r="A25" s="775"/>
      <c r="B25" s="775"/>
      <c r="C25" s="289"/>
      <c r="D25" s="238"/>
      <c r="E25" s="289"/>
      <c r="F25" s="289"/>
      <c r="G25" s="239"/>
      <c r="H25" s="328"/>
      <c r="I25" s="329"/>
      <c r="J25" s="328"/>
      <c r="K25" s="329"/>
      <c r="L25" s="328"/>
      <c r="M25" s="329"/>
      <c r="N25" s="328"/>
      <c r="O25" s="359">
        <f t="shared" si="0"/>
        <v>0</v>
      </c>
      <c r="P25" s="361">
        <f t="shared" si="1"/>
        <v>0</v>
      </c>
      <c r="Q25" s="326"/>
      <c r="R25" s="326"/>
      <c r="S25" s="238"/>
      <c r="T25" s="238"/>
      <c r="U25" s="238"/>
    </row>
    <row r="26" spans="1:21" ht="15.75" x14ac:dyDescent="0.25">
      <c r="A26" s="775"/>
      <c r="B26" s="775"/>
      <c r="C26" s="289"/>
      <c r="D26" s="238"/>
      <c r="E26" s="289"/>
      <c r="F26" s="289"/>
      <c r="G26" s="238"/>
      <c r="H26" s="328"/>
      <c r="I26" s="327"/>
      <c r="J26" s="327"/>
      <c r="K26" s="327"/>
      <c r="L26" s="327"/>
      <c r="M26" s="327"/>
      <c r="N26" s="327"/>
      <c r="O26" s="359">
        <f t="shared" si="0"/>
        <v>0</v>
      </c>
      <c r="P26" s="360">
        <f t="shared" si="1"/>
        <v>0</v>
      </c>
      <c r="Q26" s="238"/>
      <c r="R26" s="238"/>
      <c r="S26" s="238"/>
      <c r="T26" s="238"/>
      <c r="U26" s="238"/>
    </row>
    <row r="27" spans="1:21" ht="15.75" x14ac:dyDescent="0.25">
      <c r="A27" s="775"/>
      <c r="B27" s="775"/>
      <c r="C27" s="289"/>
      <c r="D27" s="238"/>
      <c r="E27" s="289"/>
      <c r="F27" s="289"/>
      <c r="G27" s="238"/>
      <c r="H27" s="328"/>
      <c r="I27" s="327"/>
      <c r="J27" s="327"/>
      <c r="K27" s="327"/>
      <c r="L27" s="327"/>
      <c r="M27" s="327"/>
      <c r="N27" s="327"/>
      <c r="O27" s="359">
        <f t="shared" si="0"/>
        <v>0</v>
      </c>
      <c r="P27" s="360">
        <f t="shared" si="1"/>
        <v>0</v>
      </c>
      <c r="Q27" s="238"/>
      <c r="R27" s="238"/>
      <c r="S27" s="238"/>
      <c r="T27" s="238"/>
      <c r="U27" s="238"/>
    </row>
    <row r="28" spans="1:21" ht="15.75" x14ac:dyDescent="0.25">
      <c r="A28" s="775"/>
      <c r="B28" s="775"/>
      <c r="C28" s="289"/>
      <c r="D28" s="238"/>
      <c r="E28" s="289"/>
      <c r="F28" s="289"/>
      <c r="G28" s="238"/>
      <c r="H28" s="328"/>
      <c r="I28" s="327"/>
      <c r="J28" s="327"/>
      <c r="K28" s="327"/>
      <c r="L28" s="327"/>
      <c r="M28" s="327"/>
      <c r="N28" s="327"/>
      <c r="O28" s="359">
        <f t="shared" si="0"/>
        <v>0</v>
      </c>
      <c r="P28" s="360">
        <f t="shared" si="1"/>
        <v>0</v>
      </c>
      <c r="Q28" s="238"/>
      <c r="R28" s="238"/>
      <c r="S28" s="238"/>
      <c r="T28" s="238"/>
      <c r="U28" s="238"/>
    </row>
    <row r="29" spans="1:21" ht="15.75" x14ac:dyDescent="0.25">
      <c r="A29" s="775"/>
      <c r="B29" s="776" t="s">
        <v>1446</v>
      </c>
      <c r="C29" s="289"/>
      <c r="D29" s="238"/>
      <c r="E29" s="289"/>
      <c r="F29" s="289"/>
      <c r="G29" s="238"/>
      <c r="H29" s="328"/>
      <c r="I29" s="327"/>
      <c r="J29" s="327"/>
      <c r="K29" s="327"/>
      <c r="L29" s="327"/>
      <c r="M29" s="327"/>
      <c r="N29" s="327"/>
      <c r="O29" s="359">
        <f t="shared" si="0"/>
        <v>0</v>
      </c>
      <c r="P29" s="360">
        <f t="shared" si="1"/>
        <v>0</v>
      </c>
      <c r="Q29" s="238"/>
      <c r="R29" s="238"/>
      <c r="S29" s="238"/>
      <c r="T29" s="238"/>
      <c r="U29" s="238"/>
    </row>
    <row r="30" spans="1:21" ht="15.75" x14ac:dyDescent="0.25">
      <c r="A30" s="775"/>
      <c r="B30" s="776"/>
      <c r="C30" s="289"/>
      <c r="D30" s="238"/>
      <c r="E30" s="289"/>
      <c r="F30" s="289"/>
      <c r="G30" s="238"/>
      <c r="H30" s="328"/>
      <c r="I30" s="327"/>
      <c r="J30" s="327"/>
      <c r="K30" s="327"/>
      <c r="L30" s="327"/>
      <c r="M30" s="327"/>
      <c r="N30" s="327"/>
      <c r="O30" s="359">
        <f t="shared" si="0"/>
        <v>0</v>
      </c>
      <c r="P30" s="360">
        <f t="shared" si="1"/>
        <v>0</v>
      </c>
      <c r="Q30" s="238"/>
      <c r="R30" s="238"/>
      <c r="S30" s="238"/>
      <c r="T30" s="238"/>
      <c r="U30" s="238"/>
    </row>
    <row r="31" spans="1:21" ht="15.75" x14ac:dyDescent="0.25">
      <c r="A31" s="775"/>
      <c r="B31" s="776"/>
      <c r="C31" s="289"/>
      <c r="D31" s="238"/>
      <c r="E31" s="289"/>
      <c r="F31" s="289"/>
      <c r="G31" s="238"/>
      <c r="H31" s="328"/>
      <c r="I31" s="327"/>
      <c r="J31" s="327"/>
      <c r="K31" s="327"/>
      <c r="L31" s="327"/>
      <c r="M31" s="327"/>
      <c r="N31" s="327"/>
      <c r="O31" s="359">
        <f t="shared" si="0"/>
        <v>0</v>
      </c>
      <c r="P31" s="360">
        <f t="shared" si="1"/>
        <v>0</v>
      </c>
      <c r="Q31" s="238"/>
      <c r="R31" s="238"/>
      <c r="S31" s="238"/>
      <c r="T31" s="238"/>
      <c r="U31" s="238"/>
    </row>
    <row r="32" spans="1:21" ht="15.75" x14ac:dyDescent="0.25">
      <c r="A32" s="775"/>
      <c r="B32" s="776"/>
      <c r="C32" s="289"/>
      <c r="D32" s="238"/>
      <c r="E32" s="289"/>
      <c r="F32" s="289"/>
      <c r="G32" s="238"/>
      <c r="H32" s="328"/>
      <c r="I32" s="327"/>
      <c r="J32" s="327"/>
      <c r="K32" s="327"/>
      <c r="L32" s="327"/>
      <c r="M32" s="327"/>
      <c r="N32" s="327"/>
      <c r="O32" s="359">
        <f t="shared" si="0"/>
        <v>0</v>
      </c>
      <c r="P32" s="360">
        <f t="shared" si="1"/>
        <v>0</v>
      </c>
      <c r="Q32" s="238"/>
      <c r="R32" s="238"/>
      <c r="S32" s="238"/>
      <c r="T32" s="238"/>
      <c r="U32" s="238"/>
    </row>
    <row r="33" spans="1:21" ht="15.75" x14ac:dyDescent="0.25">
      <c r="A33" s="775"/>
      <c r="B33" s="776"/>
      <c r="C33" s="289"/>
      <c r="D33" s="238"/>
      <c r="E33" s="289"/>
      <c r="F33" s="289"/>
      <c r="G33" s="238"/>
      <c r="H33" s="328"/>
      <c r="I33" s="327"/>
      <c r="J33" s="327"/>
      <c r="K33" s="327"/>
      <c r="L33" s="327"/>
      <c r="M33" s="327"/>
      <c r="N33" s="327"/>
      <c r="O33" s="359">
        <f t="shared" si="0"/>
        <v>0</v>
      </c>
      <c r="P33" s="360">
        <f t="shared" si="1"/>
        <v>0</v>
      </c>
      <c r="Q33" s="238"/>
      <c r="R33" s="238"/>
      <c r="S33" s="238"/>
      <c r="T33" s="238"/>
      <c r="U33" s="238"/>
    </row>
    <row r="34" spans="1:21" ht="15.75" x14ac:dyDescent="0.25">
      <c r="A34" s="775"/>
      <c r="B34" s="776" t="s">
        <v>1447</v>
      </c>
      <c r="C34" s="289"/>
      <c r="D34" s="238"/>
      <c r="E34" s="289"/>
      <c r="F34" s="289"/>
      <c r="G34" s="238"/>
      <c r="H34" s="328"/>
      <c r="I34" s="327"/>
      <c r="J34" s="327"/>
      <c r="K34" s="327"/>
      <c r="L34" s="327"/>
      <c r="M34" s="327"/>
      <c r="N34" s="327"/>
      <c r="O34" s="359">
        <f t="shared" si="0"/>
        <v>0</v>
      </c>
      <c r="P34" s="360">
        <f t="shared" si="1"/>
        <v>0</v>
      </c>
      <c r="Q34" s="238"/>
      <c r="R34" s="238"/>
      <c r="S34" s="238"/>
      <c r="T34" s="238"/>
      <c r="U34" s="238"/>
    </row>
    <row r="35" spans="1:21" ht="15.75" x14ac:dyDescent="0.25">
      <c r="A35" s="775"/>
      <c r="B35" s="776"/>
      <c r="C35" s="289"/>
      <c r="D35" s="238"/>
      <c r="E35" s="289"/>
      <c r="F35" s="289"/>
      <c r="G35" s="238"/>
      <c r="H35" s="328"/>
      <c r="I35" s="327"/>
      <c r="J35" s="327"/>
      <c r="K35" s="327"/>
      <c r="L35" s="327"/>
      <c r="M35" s="327"/>
      <c r="N35" s="327"/>
      <c r="O35" s="359">
        <f t="shared" si="0"/>
        <v>0</v>
      </c>
      <c r="P35" s="360">
        <f t="shared" si="1"/>
        <v>0</v>
      </c>
      <c r="Q35" s="238"/>
      <c r="R35" s="238"/>
      <c r="S35" s="238"/>
      <c r="T35" s="238"/>
      <c r="U35" s="238"/>
    </row>
    <row r="36" spans="1:21" ht="15.75" x14ac:dyDescent="0.25">
      <c r="A36" s="775"/>
      <c r="B36" s="776"/>
      <c r="C36" s="289"/>
      <c r="D36" s="238"/>
      <c r="E36" s="289"/>
      <c r="F36" s="289"/>
      <c r="G36" s="238"/>
      <c r="H36" s="328"/>
      <c r="I36" s="327"/>
      <c r="J36" s="327"/>
      <c r="K36" s="327"/>
      <c r="L36" s="327"/>
      <c r="M36" s="327"/>
      <c r="N36" s="327"/>
      <c r="O36" s="359">
        <f t="shared" si="0"/>
        <v>0</v>
      </c>
      <c r="P36" s="360">
        <f t="shared" si="1"/>
        <v>0</v>
      </c>
      <c r="Q36" s="238"/>
      <c r="R36" s="238"/>
      <c r="S36" s="238"/>
      <c r="T36" s="238"/>
      <c r="U36" s="238"/>
    </row>
    <row r="37" spans="1:21" ht="15.75" x14ac:dyDescent="0.25">
      <c r="A37" s="775"/>
      <c r="B37" s="776"/>
      <c r="C37" s="289"/>
      <c r="D37" s="238"/>
      <c r="E37" s="289"/>
      <c r="F37" s="289"/>
      <c r="G37" s="238"/>
      <c r="H37" s="328"/>
      <c r="I37" s="327"/>
      <c r="J37" s="327"/>
      <c r="K37" s="327"/>
      <c r="L37" s="327"/>
      <c r="M37" s="327"/>
      <c r="N37" s="327"/>
      <c r="O37" s="359">
        <f t="shared" si="0"/>
        <v>0</v>
      </c>
      <c r="P37" s="360">
        <f t="shared" si="1"/>
        <v>0</v>
      </c>
      <c r="Q37" s="238"/>
      <c r="R37" s="238"/>
      <c r="S37" s="238"/>
      <c r="T37" s="238"/>
      <c r="U37" s="238"/>
    </row>
    <row r="38" spans="1:21" ht="15.75" x14ac:dyDescent="0.25">
      <c r="A38" s="775"/>
      <c r="B38" s="776" t="s">
        <v>1448</v>
      </c>
      <c r="C38" s="289"/>
      <c r="D38" s="238"/>
      <c r="E38" s="289"/>
      <c r="F38" s="289"/>
      <c r="G38" s="238"/>
      <c r="H38" s="328"/>
      <c r="I38" s="327"/>
      <c r="J38" s="327"/>
      <c r="K38" s="327"/>
      <c r="L38" s="327"/>
      <c r="M38" s="327"/>
      <c r="N38" s="327"/>
      <c r="O38" s="359">
        <f t="shared" si="0"/>
        <v>0</v>
      </c>
      <c r="P38" s="360">
        <f t="shared" si="1"/>
        <v>0</v>
      </c>
      <c r="Q38" s="238"/>
      <c r="R38" s="238"/>
      <c r="S38" s="238"/>
      <c r="T38" s="238"/>
      <c r="U38" s="238"/>
    </row>
    <row r="39" spans="1:21" ht="15.75" x14ac:dyDescent="0.25">
      <c r="A39" s="775"/>
      <c r="B39" s="776"/>
      <c r="C39" s="289"/>
      <c r="D39" s="238"/>
      <c r="E39" s="289"/>
      <c r="F39" s="289"/>
      <c r="G39" s="238"/>
      <c r="H39" s="328"/>
      <c r="I39" s="327"/>
      <c r="J39" s="327"/>
      <c r="K39" s="327"/>
      <c r="L39" s="327"/>
      <c r="M39" s="327"/>
      <c r="N39" s="327"/>
      <c r="O39" s="359">
        <f t="shared" si="0"/>
        <v>0</v>
      </c>
      <c r="P39" s="360">
        <f t="shared" si="1"/>
        <v>0</v>
      </c>
      <c r="Q39" s="238"/>
      <c r="R39" s="238"/>
      <c r="S39" s="238"/>
      <c r="T39" s="238"/>
      <c r="U39" s="238"/>
    </row>
    <row r="40" spans="1:21" ht="15.75" x14ac:dyDescent="0.25">
      <c r="A40" s="775"/>
      <c r="B40" s="776"/>
      <c r="C40" s="289"/>
      <c r="D40" s="238"/>
      <c r="E40" s="289"/>
      <c r="F40" s="289"/>
      <c r="G40" s="238"/>
      <c r="H40" s="328"/>
      <c r="I40" s="327"/>
      <c r="J40" s="327"/>
      <c r="K40" s="327"/>
      <c r="L40" s="327"/>
      <c r="M40" s="327"/>
      <c r="N40" s="327"/>
      <c r="O40" s="359">
        <f t="shared" si="0"/>
        <v>0</v>
      </c>
      <c r="P40" s="360">
        <f t="shared" si="1"/>
        <v>0</v>
      </c>
      <c r="Q40" s="238"/>
      <c r="R40" s="238"/>
      <c r="S40" s="238"/>
      <c r="T40" s="238"/>
      <c r="U40" s="238"/>
    </row>
    <row r="41" spans="1:21" ht="15.75" x14ac:dyDescent="0.25">
      <c r="A41" s="775"/>
      <c r="B41" s="776"/>
      <c r="C41" s="289"/>
      <c r="D41" s="238"/>
      <c r="E41" s="289"/>
      <c r="F41" s="289"/>
      <c r="G41" s="238"/>
      <c r="H41" s="328"/>
      <c r="I41" s="327"/>
      <c r="J41" s="327"/>
      <c r="K41" s="327"/>
      <c r="L41" s="327"/>
      <c r="M41" s="327"/>
      <c r="N41" s="327"/>
      <c r="O41" s="359">
        <f t="shared" ref="O41:O73" si="2">G41+I41+K41+M41</f>
        <v>0</v>
      </c>
      <c r="P41" s="360">
        <f t="shared" ref="P41:P73" si="3">H41+J41+L41+N41</f>
        <v>0</v>
      </c>
      <c r="Q41" s="238"/>
      <c r="R41" s="238"/>
      <c r="S41" s="238"/>
      <c r="T41" s="238"/>
      <c r="U41" s="238"/>
    </row>
    <row r="42" spans="1:21" ht="15.75" x14ac:dyDescent="0.25">
      <c r="A42" s="775"/>
      <c r="B42" s="776"/>
      <c r="C42" s="289"/>
      <c r="D42" s="238"/>
      <c r="E42" s="289"/>
      <c r="F42" s="289"/>
      <c r="G42" s="238"/>
      <c r="H42" s="328"/>
      <c r="I42" s="327"/>
      <c r="J42" s="327"/>
      <c r="K42" s="327"/>
      <c r="L42" s="327"/>
      <c r="M42" s="327"/>
      <c r="N42" s="327"/>
      <c r="O42" s="359">
        <f t="shared" si="2"/>
        <v>0</v>
      </c>
      <c r="P42" s="360">
        <f t="shared" si="3"/>
        <v>0</v>
      </c>
      <c r="Q42" s="238"/>
      <c r="R42" s="238"/>
      <c r="S42" s="238"/>
      <c r="T42" s="238"/>
      <c r="U42" s="238"/>
    </row>
    <row r="43" spans="1:21" ht="15.75" x14ac:dyDescent="0.25">
      <c r="A43" s="774" t="s">
        <v>1443</v>
      </c>
      <c r="B43" s="776" t="s">
        <v>1449</v>
      </c>
      <c r="C43" s="289"/>
      <c r="D43" s="238"/>
      <c r="E43" s="289"/>
      <c r="F43" s="289"/>
      <c r="G43" s="239"/>
      <c r="H43" s="327"/>
      <c r="I43" s="329"/>
      <c r="J43" s="327"/>
      <c r="K43" s="329"/>
      <c r="L43" s="327"/>
      <c r="M43" s="329"/>
      <c r="N43" s="327"/>
      <c r="O43" s="359">
        <f t="shared" si="2"/>
        <v>0</v>
      </c>
      <c r="P43" s="360">
        <f t="shared" si="3"/>
        <v>0</v>
      </c>
      <c r="Q43" s="327"/>
      <c r="R43" s="327"/>
      <c r="S43" s="238"/>
      <c r="T43" s="238"/>
      <c r="U43" s="238"/>
    </row>
    <row r="44" spans="1:21" ht="15.75" x14ac:dyDescent="0.25">
      <c r="A44" s="775"/>
      <c r="B44" s="776"/>
      <c r="C44" s="289"/>
      <c r="D44" s="238"/>
      <c r="E44" s="289"/>
      <c r="F44" s="289"/>
      <c r="G44" s="239"/>
      <c r="H44" s="327"/>
      <c r="I44" s="329"/>
      <c r="J44" s="327"/>
      <c r="K44" s="329"/>
      <c r="L44" s="327"/>
      <c r="M44" s="329"/>
      <c r="N44" s="327"/>
      <c r="O44" s="359">
        <f t="shared" si="2"/>
        <v>0</v>
      </c>
      <c r="P44" s="360">
        <f t="shared" si="3"/>
        <v>0</v>
      </c>
      <c r="Q44" s="327"/>
      <c r="R44" s="327"/>
      <c r="S44" s="238"/>
      <c r="T44" s="238"/>
      <c r="U44" s="238"/>
    </row>
    <row r="45" spans="1:21" ht="15.75" x14ac:dyDescent="0.25">
      <c r="A45" s="775"/>
      <c r="B45" s="776"/>
      <c r="C45" s="289"/>
      <c r="D45" s="238"/>
      <c r="E45" s="289"/>
      <c r="F45" s="289"/>
      <c r="G45" s="239"/>
      <c r="H45" s="327"/>
      <c r="I45" s="329"/>
      <c r="J45" s="327"/>
      <c r="K45" s="329"/>
      <c r="L45" s="327"/>
      <c r="M45" s="329"/>
      <c r="N45" s="327"/>
      <c r="O45" s="359">
        <f t="shared" si="2"/>
        <v>0</v>
      </c>
      <c r="P45" s="360">
        <f t="shared" si="3"/>
        <v>0</v>
      </c>
      <c r="Q45" s="327"/>
      <c r="R45" s="327"/>
      <c r="S45" s="238"/>
      <c r="T45" s="238"/>
      <c r="U45" s="238"/>
    </row>
    <row r="46" spans="1:21" ht="15.75" x14ac:dyDescent="0.25">
      <c r="A46" s="775"/>
      <c r="B46" s="776"/>
      <c r="C46" s="289"/>
      <c r="D46" s="238"/>
      <c r="E46" s="289"/>
      <c r="F46" s="289"/>
      <c r="G46" s="239"/>
      <c r="H46" s="327"/>
      <c r="I46" s="329"/>
      <c r="J46" s="327"/>
      <c r="K46" s="329"/>
      <c r="L46" s="327"/>
      <c r="M46" s="329"/>
      <c r="N46" s="327"/>
      <c r="O46" s="359">
        <f t="shared" si="2"/>
        <v>0</v>
      </c>
      <c r="P46" s="360">
        <f t="shared" si="3"/>
        <v>0</v>
      </c>
      <c r="Q46" s="327"/>
      <c r="R46" s="327"/>
      <c r="S46" s="238"/>
      <c r="T46" s="238"/>
      <c r="U46" s="238"/>
    </row>
    <row r="47" spans="1:21" ht="15.75" x14ac:dyDescent="0.25">
      <c r="A47" s="775"/>
      <c r="B47" s="776"/>
      <c r="C47" s="289"/>
      <c r="D47" s="238"/>
      <c r="E47" s="289"/>
      <c r="F47" s="289"/>
      <c r="G47" s="239"/>
      <c r="H47" s="327"/>
      <c r="I47" s="329"/>
      <c r="J47" s="327"/>
      <c r="K47" s="329"/>
      <c r="L47" s="327"/>
      <c r="M47" s="329"/>
      <c r="N47" s="327"/>
      <c r="O47" s="359">
        <f t="shared" si="2"/>
        <v>0</v>
      </c>
      <c r="P47" s="360">
        <f t="shared" si="3"/>
        <v>0</v>
      </c>
      <c r="Q47" s="327"/>
      <c r="R47" s="327"/>
      <c r="S47" s="238"/>
      <c r="T47" s="238"/>
      <c r="U47" s="238"/>
    </row>
    <row r="48" spans="1:21" ht="15.75" x14ac:dyDescent="0.25">
      <c r="A48" s="775"/>
      <c r="B48" s="776"/>
      <c r="C48" s="289"/>
      <c r="D48" s="238"/>
      <c r="E48" s="289"/>
      <c r="F48" s="289"/>
      <c r="G48" s="239"/>
      <c r="H48" s="327"/>
      <c r="I48" s="329"/>
      <c r="J48" s="327"/>
      <c r="K48" s="329"/>
      <c r="L48" s="327"/>
      <c r="M48" s="329"/>
      <c r="N48" s="327"/>
      <c r="O48" s="359">
        <f t="shared" si="2"/>
        <v>0</v>
      </c>
      <c r="P48" s="360">
        <f t="shared" si="3"/>
        <v>0</v>
      </c>
      <c r="Q48" s="327"/>
      <c r="R48" s="327"/>
      <c r="S48" s="238"/>
      <c r="T48" s="238"/>
      <c r="U48" s="238"/>
    </row>
    <row r="49" spans="1:21" ht="15.75" customHeight="1" x14ac:dyDescent="0.25">
      <c r="A49" s="775"/>
      <c r="B49" s="776" t="s">
        <v>1450</v>
      </c>
      <c r="C49" s="289"/>
      <c r="D49" s="238"/>
      <c r="E49" s="289"/>
      <c r="F49" s="289"/>
      <c r="G49" s="239"/>
      <c r="H49" s="327"/>
      <c r="I49" s="329"/>
      <c r="J49" s="327"/>
      <c r="K49" s="329"/>
      <c r="L49" s="327"/>
      <c r="M49" s="329"/>
      <c r="N49" s="327"/>
      <c r="O49" s="359">
        <f t="shared" si="2"/>
        <v>0</v>
      </c>
      <c r="P49" s="360">
        <f t="shared" si="3"/>
        <v>0</v>
      </c>
      <c r="Q49" s="327"/>
      <c r="R49" s="327"/>
      <c r="S49" s="238"/>
      <c r="T49" s="238"/>
      <c r="U49" s="238"/>
    </row>
    <row r="50" spans="1:21" ht="15.75" customHeight="1" x14ac:dyDescent="0.25">
      <c r="A50" s="775"/>
      <c r="B50" s="776"/>
      <c r="C50" s="289"/>
      <c r="D50" s="238"/>
      <c r="E50" s="289"/>
      <c r="F50" s="289"/>
      <c r="G50" s="239"/>
      <c r="H50" s="327"/>
      <c r="I50" s="329"/>
      <c r="J50" s="327"/>
      <c r="K50" s="329"/>
      <c r="L50" s="327"/>
      <c r="M50" s="329"/>
      <c r="N50" s="327"/>
      <c r="O50" s="359">
        <f t="shared" si="2"/>
        <v>0</v>
      </c>
      <c r="P50" s="360">
        <f t="shared" si="3"/>
        <v>0</v>
      </c>
      <c r="Q50" s="327"/>
      <c r="R50" s="327"/>
      <c r="S50" s="238"/>
      <c r="T50" s="238"/>
      <c r="U50" s="238"/>
    </row>
    <row r="51" spans="1:21" ht="15.75" customHeight="1" x14ac:dyDescent="0.25">
      <c r="A51" s="775"/>
      <c r="B51" s="776"/>
      <c r="C51" s="289"/>
      <c r="D51" s="238"/>
      <c r="E51" s="289"/>
      <c r="F51" s="289"/>
      <c r="G51" s="239"/>
      <c r="H51" s="327"/>
      <c r="I51" s="329"/>
      <c r="J51" s="327"/>
      <c r="K51" s="329"/>
      <c r="L51" s="327"/>
      <c r="M51" s="329"/>
      <c r="N51" s="327"/>
      <c r="O51" s="359">
        <f t="shared" si="2"/>
        <v>0</v>
      </c>
      <c r="P51" s="360">
        <f t="shared" si="3"/>
        <v>0</v>
      </c>
      <c r="Q51" s="327"/>
      <c r="R51" s="327"/>
      <c r="S51" s="238"/>
      <c r="T51" s="238"/>
      <c r="U51" s="238"/>
    </row>
    <row r="52" spans="1:21" ht="15.75" customHeight="1" x14ac:dyDescent="0.25">
      <c r="A52" s="775"/>
      <c r="B52" s="776" t="s">
        <v>1451</v>
      </c>
      <c r="C52" s="289"/>
      <c r="D52" s="238"/>
      <c r="E52" s="289"/>
      <c r="F52" s="289"/>
      <c r="G52" s="239"/>
      <c r="H52" s="327"/>
      <c r="I52" s="329"/>
      <c r="J52" s="327"/>
      <c r="K52" s="329"/>
      <c r="L52" s="327"/>
      <c r="M52" s="329"/>
      <c r="N52" s="327"/>
      <c r="O52" s="359">
        <f t="shared" si="2"/>
        <v>0</v>
      </c>
      <c r="P52" s="360">
        <f t="shared" si="3"/>
        <v>0</v>
      </c>
      <c r="Q52" s="327"/>
      <c r="R52" s="327"/>
      <c r="S52" s="238"/>
      <c r="T52" s="238"/>
      <c r="U52" s="238"/>
    </row>
    <row r="53" spans="1:21" ht="15.75" customHeight="1" x14ac:dyDescent="0.25">
      <c r="A53" s="775"/>
      <c r="B53" s="776"/>
      <c r="C53" s="289"/>
      <c r="D53" s="238"/>
      <c r="E53" s="289"/>
      <c r="F53" s="289"/>
      <c r="G53" s="239"/>
      <c r="H53" s="327"/>
      <c r="I53" s="329"/>
      <c r="J53" s="327"/>
      <c r="K53" s="329"/>
      <c r="L53" s="327"/>
      <c r="M53" s="329"/>
      <c r="N53" s="327"/>
      <c r="O53" s="359">
        <f t="shared" si="2"/>
        <v>0</v>
      </c>
      <c r="P53" s="360">
        <f t="shared" si="3"/>
        <v>0</v>
      </c>
      <c r="Q53" s="327"/>
      <c r="R53" s="327"/>
      <c r="S53" s="238"/>
      <c r="T53" s="238"/>
      <c r="U53" s="238"/>
    </row>
    <row r="54" spans="1:21" ht="15.75" customHeight="1" x14ac:dyDescent="0.25">
      <c r="A54" s="775"/>
      <c r="B54" s="776"/>
      <c r="C54" s="289"/>
      <c r="D54" s="238"/>
      <c r="E54" s="289"/>
      <c r="F54" s="289"/>
      <c r="G54" s="239"/>
      <c r="H54" s="327"/>
      <c r="I54" s="329"/>
      <c r="J54" s="327"/>
      <c r="K54" s="329"/>
      <c r="L54" s="327"/>
      <c r="M54" s="329"/>
      <c r="N54" s="327"/>
      <c r="O54" s="359">
        <f t="shared" si="2"/>
        <v>0</v>
      </c>
      <c r="P54" s="360">
        <f t="shared" si="3"/>
        <v>0</v>
      </c>
      <c r="Q54" s="327"/>
      <c r="R54" s="327"/>
      <c r="S54" s="238"/>
      <c r="T54" s="238"/>
      <c r="U54" s="238"/>
    </row>
    <row r="55" spans="1:21" ht="15.75" customHeight="1" x14ac:dyDescent="0.25">
      <c r="A55" s="775"/>
      <c r="B55" s="776"/>
      <c r="C55" s="289"/>
      <c r="D55" s="238"/>
      <c r="E55" s="289"/>
      <c r="F55" s="289"/>
      <c r="G55" s="239"/>
      <c r="H55" s="327"/>
      <c r="I55" s="329"/>
      <c r="J55" s="327"/>
      <c r="K55" s="329"/>
      <c r="L55" s="327"/>
      <c r="M55" s="329"/>
      <c r="N55" s="327"/>
      <c r="O55" s="359">
        <f t="shared" si="2"/>
        <v>0</v>
      </c>
      <c r="P55" s="360">
        <f t="shared" si="3"/>
        <v>0</v>
      </c>
      <c r="Q55" s="327"/>
      <c r="R55" s="327"/>
      <c r="S55" s="238"/>
      <c r="T55" s="238"/>
      <c r="U55" s="238"/>
    </row>
    <row r="56" spans="1:21" ht="15.75" customHeight="1" x14ac:dyDescent="0.25">
      <c r="A56" s="775"/>
      <c r="B56" s="776" t="s">
        <v>1452</v>
      </c>
      <c r="C56" s="289"/>
      <c r="D56" s="238"/>
      <c r="E56" s="289"/>
      <c r="F56" s="289"/>
      <c r="G56" s="239"/>
      <c r="H56" s="327"/>
      <c r="I56" s="329"/>
      <c r="J56" s="327"/>
      <c r="K56" s="329"/>
      <c r="L56" s="327"/>
      <c r="M56" s="329"/>
      <c r="N56" s="327"/>
      <c r="O56" s="359">
        <f t="shared" si="2"/>
        <v>0</v>
      </c>
      <c r="P56" s="360">
        <f t="shared" si="3"/>
        <v>0</v>
      </c>
      <c r="Q56" s="327"/>
      <c r="R56" s="327"/>
      <c r="S56" s="238"/>
      <c r="T56" s="238"/>
      <c r="U56" s="238"/>
    </row>
    <row r="57" spans="1:21" ht="15.75" customHeight="1" x14ac:dyDescent="0.25">
      <c r="A57" s="775"/>
      <c r="B57" s="776"/>
      <c r="C57" s="289"/>
      <c r="D57" s="238"/>
      <c r="E57" s="289"/>
      <c r="F57" s="289"/>
      <c r="G57" s="239"/>
      <c r="H57" s="327"/>
      <c r="I57" s="329"/>
      <c r="J57" s="327"/>
      <c r="K57" s="329"/>
      <c r="L57" s="327"/>
      <c r="M57" s="329"/>
      <c r="N57" s="327"/>
      <c r="O57" s="359">
        <f t="shared" si="2"/>
        <v>0</v>
      </c>
      <c r="P57" s="360">
        <f t="shared" si="3"/>
        <v>0</v>
      </c>
      <c r="Q57" s="327"/>
      <c r="R57" s="327"/>
      <c r="S57" s="238"/>
      <c r="T57" s="238"/>
      <c r="U57" s="238"/>
    </row>
    <row r="58" spans="1:21" ht="15.75" customHeight="1" x14ac:dyDescent="0.25">
      <c r="A58" s="775"/>
      <c r="B58" s="776"/>
      <c r="C58" s="289"/>
      <c r="D58" s="238"/>
      <c r="E58" s="289"/>
      <c r="F58" s="289"/>
      <c r="G58" s="239"/>
      <c r="H58" s="327"/>
      <c r="I58" s="329"/>
      <c r="J58" s="327"/>
      <c r="K58" s="329"/>
      <c r="L58" s="327"/>
      <c r="M58" s="329"/>
      <c r="N58" s="327"/>
      <c r="O58" s="359">
        <f t="shared" si="2"/>
        <v>0</v>
      </c>
      <c r="P58" s="360">
        <f t="shared" si="3"/>
        <v>0</v>
      </c>
      <c r="Q58" s="327"/>
      <c r="R58" s="327"/>
      <c r="S58" s="238"/>
      <c r="T58" s="238"/>
      <c r="U58" s="238"/>
    </row>
    <row r="59" spans="1:21" ht="15.75" customHeight="1" x14ac:dyDescent="0.25">
      <c r="A59" s="775"/>
      <c r="B59" s="776"/>
      <c r="C59" s="289"/>
      <c r="D59" s="238"/>
      <c r="E59" s="289"/>
      <c r="F59" s="289"/>
      <c r="G59" s="239"/>
      <c r="H59" s="327"/>
      <c r="I59" s="329"/>
      <c r="J59" s="327"/>
      <c r="K59" s="329"/>
      <c r="L59" s="327"/>
      <c r="M59" s="329"/>
      <c r="N59" s="327"/>
      <c r="O59" s="359">
        <f t="shared" si="2"/>
        <v>0</v>
      </c>
      <c r="P59" s="360">
        <f t="shared" si="3"/>
        <v>0</v>
      </c>
      <c r="Q59" s="327"/>
      <c r="R59" s="327"/>
      <c r="S59" s="238"/>
      <c r="T59" s="238"/>
      <c r="U59" s="238"/>
    </row>
    <row r="60" spans="1:21" ht="15.75" x14ac:dyDescent="0.25">
      <c r="A60" s="775"/>
      <c r="B60" s="776" t="s">
        <v>1453</v>
      </c>
      <c r="C60" s="289"/>
      <c r="D60" s="238"/>
      <c r="E60" s="289"/>
      <c r="F60" s="289"/>
      <c r="G60" s="239"/>
      <c r="H60" s="327"/>
      <c r="I60" s="329"/>
      <c r="J60" s="327"/>
      <c r="K60" s="329"/>
      <c r="L60" s="327"/>
      <c r="M60" s="329"/>
      <c r="N60" s="327"/>
      <c r="O60" s="359">
        <f t="shared" si="2"/>
        <v>0</v>
      </c>
      <c r="P60" s="360">
        <f t="shared" si="3"/>
        <v>0</v>
      </c>
      <c r="Q60" s="327"/>
      <c r="R60" s="327"/>
      <c r="S60" s="238"/>
      <c r="T60" s="238"/>
      <c r="U60" s="238"/>
    </row>
    <row r="61" spans="1:21" ht="15.75" x14ac:dyDescent="0.25">
      <c r="A61" s="775"/>
      <c r="B61" s="776"/>
      <c r="C61" s="289"/>
      <c r="D61" s="238"/>
      <c r="E61" s="289"/>
      <c r="F61" s="289"/>
      <c r="G61" s="239"/>
      <c r="H61" s="327"/>
      <c r="I61" s="329"/>
      <c r="J61" s="327"/>
      <c r="K61" s="329"/>
      <c r="L61" s="327"/>
      <c r="M61" s="329"/>
      <c r="N61" s="327"/>
      <c r="O61" s="359">
        <f t="shared" si="2"/>
        <v>0</v>
      </c>
      <c r="P61" s="360">
        <f t="shared" si="3"/>
        <v>0</v>
      </c>
      <c r="Q61" s="327"/>
      <c r="R61" s="327"/>
      <c r="S61" s="238"/>
      <c r="T61" s="238"/>
      <c r="U61" s="238"/>
    </row>
    <row r="62" spans="1:21" ht="15.75" x14ac:dyDescent="0.25">
      <c r="A62" s="775"/>
      <c r="B62" s="776"/>
      <c r="C62" s="289"/>
      <c r="D62" s="238"/>
      <c r="E62" s="289"/>
      <c r="F62" s="289"/>
      <c r="G62" s="239"/>
      <c r="H62" s="327"/>
      <c r="I62" s="329"/>
      <c r="J62" s="327"/>
      <c r="K62" s="329"/>
      <c r="L62" s="327"/>
      <c r="M62" s="329"/>
      <c r="N62" s="327"/>
      <c r="O62" s="359">
        <f t="shared" si="2"/>
        <v>0</v>
      </c>
      <c r="P62" s="360">
        <f t="shared" si="3"/>
        <v>0</v>
      </c>
      <c r="Q62" s="327"/>
      <c r="R62" s="327"/>
      <c r="S62" s="238"/>
      <c r="T62" s="238"/>
      <c r="U62" s="238"/>
    </row>
    <row r="63" spans="1:21" ht="15.75" x14ac:dyDescent="0.25">
      <c r="A63" s="775"/>
      <c r="B63" s="776"/>
      <c r="C63" s="289"/>
      <c r="D63" s="238"/>
      <c r="E63" s="289"/>
      <c r="F63" s="289"/>
      <c r="G63" s="239"/>
      <c r="H63" s="327"/>
      <c r="I63" s="329"/>
      <c r="J63" s="327"/>
      <c r="K63" s="329"/>
      <c r="L63" s="327"/>
      <c r="M63" s="329"/>
      <c r="N63" s="327"/>
      <c r="O63" s="359">
        <f t="shared" si="2"/>
        <v>0</v>
      </c>
      <c r="P63" s="360">
        <f t="shared" si="3"/>
        <v>0</v>
      </c>
      <c r="Q63" s="327"/>
      <c r="R63" s="327"/>
      <c r="S63" s="238"/>
      <c r="T63" s="238"/>
      <c r="U63" s="238"/>
    </row>
    <row r="64" spans="1:21" ht="15.75" customHeight="1" x14ac:dyDescent="0.25">
      <c r="A64" s="775"/>
      <c r="B64" s="780" t="s">
        <v>1454</v>
      </c>
      <c r="C64" s="289"/>
      <c r="D64" s="238"/>
      <c r="E64" s="289"/>
      <c r="F64" s="289"/>
      <c r="G64" s="239"/>
      <c r="H64" s="327"/>
      <c r="I64" s="329"/>
      <c r="J64" s="327"/>
      <c r="K64" s="329"/>
      <c r="L64" s="327"/>
      <c r="M64" s="329"/>
      <c r="N64" s="327"/>
      <c r="O64" s="359">
        <f t="shared" si="2"/>
        <v>0</v>
      </c>
      <c r="P64" s="360">
        <f t="shared" si="3"/>
        <v>0</v>
      </c>
      <c r="Q64" s="327"/>
      <c r="R64" s="327"/>
      <c r="S64" s="238"/>
      <c r="T64" s="238"/>
      <c r="U64" s="238"/>
    </row>
    <row r="65" spans="1:21" ht="15.75" customHeight="1" x14ac:dyDescent="0.25">
      <c r="A65" s="775"/>
      <c r="B65" s="781"/>
      <c r="C65" s="289"/>
      <c r="D65" s="238"/>
      <c r="E65" s="289"/>
      <c r="F65" s="289"/>
      <c r="G65" s="239"/>
      <c r="H65" s="327"/>
      <c r="I65" s="329"/>
      <c r="J65" s="327"/>
      <c r="K65" s="329"/>
      <c r="L65" s="327"/>
      <c r="M65" s="329"/>
      <c r="N65" s="327"/>
      <c r="O65" s="359">
        <f t="shared" si="2"/>
        <v>0</v>
      </c>
      <c r="P65" s="360">
        <f t="shared" si="3"/>
        <v>0</v>
      </c>
      <c r="Q65" s="327"/>
      <c r="R65" s="327"/>
      <c r="S65" s="238"/>
      <c r="T65" s="238"/>
      <c r="U65" s="238"/>
    </row>
    <row r="66" spans="1:21" ht="15.75" customHeight="1" x14ac:dyDescent="0.25">
      <c r="A66" s="775"/>
      <c r="B66" s="781"/>
      <c r="C66" s="289"/>
      <c r="D66" s="238"/>
      <c r="E66" s="289"/>
      <c r="F66" s="289"/>
      <c r="G66" s="239"/>
      <c r="H66" s="327"/>
      <c r="I66" s="329"/>
      <c r="J66" s="327"/>
      <c r="K66" s="329"/>
      <c r="L66" s="327"/>
      <c r="M66" s="329"/>
      <c r="N66" s="327"/>
      <c r="O66" s="359">
        <f t="shared" si="2"/>
        <v>0</v>
      </c>
      <c r="P66" s="360">
        <f t="shared" si="3"/>
        <v>0</v>
      </c>
      <c r="Q66" s="327"/>
      <c r="R66" s="327"/>
      <c r="S66" s="238"/>
      <c r="T66" s="238"/>
      <c r="U66" s="238"/>
    </row>
    <row r="67" spans="1:21" ht="18" customHeight="1" x14ac:dyDescent="0.25">
      <c r="A67" s="775"/>
      <c r="B67" s="782"/>
      <c r="C67" s="289"/>
      <c r="D67" s="238"/>
      <c r="E67" s="289"/>
      <c r="F67" s="289"/>
      <c r="G67" s="239"/>
      <c r="H67" s="327"/>
      <c r="I67" s="329"/>
      <c r="J67" s="327"/>
      <c r="K67" s="329"/>
      <c r="L67" s="327"/>
      <c r="M67" s="329"/>
      <c r="N67" s="327"/>
      <c r="O67" s="359">
        <f t="shared" si="2"/>
        <v>0</v>
      </c>
      <c r="P67" s="360">
        <f t="shared" si="3"/>
        <v>0</v>
      </c>
      <c r="Q67" s="327"/>
      <c r="R67" s="327"/>
      <c r="S67" s="238"/>
      <c r="T67" s="238"/>
      <c r="U67" s="238"/>
    </row>
    <row r="68" spans="1:21" ht="15.75" x14ac:dyDescent="0.25">
      <c r="A68" s="775"/>
      <c r="B68" s="784" t="s">
        <v>1455</v>
      </c>
      <c r="C68" s="289"/>
      <c r="D68" s="238"/>
      <c r="E68" s="289"/>
      <c r="F68" s="289"/>
      <c r="G68" s="239"/>
      <c r="H68" s="327"/>
      <c r="I68" s="329"/>
      <c r="J68" s="327"/>
      <c r="K68" s="329"/>
      <c r="L68" s="327"/>
      <c r="M68" s="329"/>
      <c r="N68" s="327"/>
      <c r="O68" s="359">
        <f t="shared" si="2"/>
        <v>0</v>
      </c>
      <c r="P68" s="360">
        <f t="shared" si="3"/>
        <v>0</v>
      </c>
      <c r="Q68" s="327"/>
      <c r="R68" s="327"/>
      <c r="S68" s="238"/>
      <c r="T68" s="238"/>
      <c r="U68" s="238"/>
    </row>
    <row r="69" spans="1:21" ht="15.75" x14ac:dyDescent="0.25">
      <c r="A69" s="775"/>
      <c r="B69" s="784"/>
      <c r="C69" s="289"/>
      <c r="D69" s="238"/>
      <c r="E69" s="289"/>
      <c r="F69" s="289"/>
      <c r="G69" s="239"/>
      <c r="H69" s="327"/>
      <c r="I69" s="329"/>
      <c r="J69" s="327"/>
      <c r="K69" s="329"/>
      <c r="L69" s="327"/>
      <c r="M69" s="329"/>
      <c r="N69" s="327"/>
      <c r="O69" s="359">
        <f t="shared" si="2"/>
        <v>0</v>
      </c>
      <c r="P69" s="360">
        <f t="shared" si="3"/>
        <v>0</v>
      </c>
      <c r="Q69" s="327"/>
      <c r="R69" s="327"/>
      <c r="S69" s="238"/>
      <c r="T69" s="238"/>
      <c r="U69" s="238"/>
    </row>
    <row r="70" spans="1:21" ht="15.75" x14ac:dyDescent="0.25">
      <c r="A70" s="775"/>
      <c r="B70" s="784"/>
      <c r="C70" s="289"/>
      <c r="D70" s="238"/>
      <c r="E70" s="289"/>
      <c r="F70" s="289"/>
      <c r="G70" s="239"/>
      <c r="H70" s="327"/>
      <c r="I70" s="329"/>
      <c r="J70" s="327"/>
      <c r="K70" s="329"/>
      <c r="L70" s="327"/>
      <c r="M70" s="329"/>
      <c r="N70" s="327"/>
      <c r="O70" s="359">
        <f t="shared" si="2"/>
        <v>0</v>
      </c>
      <c r="P70" s="360">
        <f t="shared" si="3"/>
        <v>0</v>
      </c>
      <c r="Q70" s="327"/>
      <c r="R70" s="327"/>
      <c r="S70" s="238"/>
      <c r="T70" s="238"/>
      <c r="U70" s="238"/>
    </row>
    <row r="71" spans="1:21" ht="15.75" customHeight="1" x14ac:dyDescent="0.25">
      <c r="A71" s="775"/>
      <c r="B71" s="780" t="s">
        <v>1456</v>
      </c>
      <c r="C71" s="289"/>
      <c r="D71" s="238"/>
      <c r="E71" s="289"/>
      <c r="F71" s="289"/>
      <c r="G71" s="239"/>
      <c r="H71" s="327"/>
      <c r="I71" s="329"/>
      <c r="J71" s="327"/>
      <c r="K71" s="329"/>
      <c r="L71" s="327"/>
      <c r="M71" s="329"/>
      <c r="N71" s="327"/>
      <c r="O71" s="359">
        <f t="shared" si="2"/>
        <v>0</v>
      </c>
      <c r="P71" s="360">
        <f t="shared" si="3"/>
        <v>0</v>
      </c>
      <c r="Q71" s="327"/>
      <c r="R71" s="327"/>
      <c r="S71" s="238"/>
      <c r="T71" s="238"/>
      <c r="U71" s="238"/>
    </row>
    <row r="72" spans="1:21" ht="15.75" customHeight="1" x14ac:dyDescent="0.25">
      <c r="A72" s="775"/>
      <c r="B72" s="781"/>
      <c r="C72" s="289"/>
      <c r="D72" s="238"/>
      <c r="E72" s="289"/>
      <c r="F72" s="289"/>
      <c r="G72" s="239"/>
      <c r="H72" s="327"/>
      <c r="I72" s="329"/>
      <c r="J72" s="327"/>
      <c r="K72" s="329"/>
      <c r="L72" s="327"/>
      <c r="M72" s="329"/>
      <c r="N72" s="327"/>
      <c r="O72" s="359">
        <f t="shared" si="2"/>
        <v>0</v>
      </c>
      <c r="P72" s="360">
        <f t="shared" si="3"/>
        <v>0</v>
      </c>
      <c r="Q72" s="327"/>
      <c r="R72" s="327"/>
      <c r="S72" s="238"/>
      <c r="T72" s="238"/>
      <c r="U72" s="238"/>
    </row>
    <row r="73" spans="1:21" ht="15.75" x14ac:dyDescent="0.25">
      <c r="A73" s="775"/>
      <c r="B73" s="782"/>
      <c r="C73" s="289"/>
      <c r="D73" s="238"/>
      <c r="E73" s="289"/>
      <c r="F73" s="289"/>
      <c r="G73" s="239"/>
      <c r="H73" s="327"/>
      <c r="I73" s="329"/>
      <c r="J73" s="327"/>
      <c r="K73" s="329"/>
      <c r="L73" s="327"/>
      <c r="M73" s="329"/>
      <c r="N73" s="327"/>
      <c r="O73" s="359">
        <f t="shared" si="2"/>
        <v>0</v>
      </c>
      <c r="P73" s="360">
        <f t="shared" si="3"/>
        <v>0</v>
      </c>
      <c r="Q73" s="327"/>
      <c r="R73" s="327"/>
      <c r="S73" s="238"/>
      <c r="T73" s="238"/>
      <c r="U73" s="238"/>
    </row>
    <row r="74" spans="1:21" s="243" customFormat="1" ht="15.75" x14ac:dyDescent="0.25">
      <c r="A74" s="275"/>
      <c r="B74" s="276"/>
      <c r="C74" s="275" t="s">
        <v>90</v>
      </c>
      <c r="D74" s="276"/>
      <c r="E74" s="276"/>
      <c r="F74" s="277"/>
      <c r="G74" s="246">
        <f>SUM(G8:G73)</f>
        <v>0</v>
      </c>
      <c r="H74" s="246">
        <f t="shared" ref="H74:P74" si="4">SUM(H8:H73)</f>
        <v>0</v>
      </c>
      <c r="I74" s="246">
        <f t="shared" si="4"/>
        <v>0</v>
      </c>
      <c r="J74" s="246">
        <f t="shared" si="4"/>
        <v>0</v>
      </c>
      <c r="K74" s="246">
        <f t="shared" si="4"/>
        <v>0</v>
      </c>
      <c r="L74" s="246">
        <f t="shared" si="4"/>
        <v>0</v>
      </c>
      <c r="M74" s="246">
        <f t="shared" si="4"/>
        <v>0</v>
      </c>
      <c r="N74" s="246">
        <f t="shared" si="4"/>
        <v>0</v>
      </c>
      <c r="O74" s="246">
        <f t="shared" si="4"/>
        <v>0</v>
      </c>
      <c r="P74" s="246">
        <f t="shared" si="4"/>
        <v>0</v>
      </c>
      <c r="Q74" s="247"/>
      <c r="R74" s="247"/>
      <c r="S74" s="247"/>
      <c r="T74" s="247"/>
      <c r="U74" s="247"/>
    </row>
    <row r="75" spans="1:21" ht="15.75" x14ac:dyDescent="0.25">
      <c r="A75" s="243"/>
      <c r="B75" s="243"/>
      <c r="C75" s="243"/>
      <c r="D75" s="243"/>
      <c r="E75" s="242"/>
      <c r="F75" s="243"/>
      <c r="G75" s="243"/>
      <c r="S75" s="248"/>
      <c r="T75" s="248"/>
      <c r="U75" s="249"/>
    </row>
    <row r="76" spans="1:21" ht="15.75" x14ac:dyDescent="0.25">
      <c r="E76" s="242"/>
      <c r="S76" s="248"/>
      <c r="T76" s="248"/>
    </row>
    <row r="77" spans="1:21" ht="15.75" x14ac:dyDescent="0.25">
      <c r="E77" s="242"/>
      <c r="S77" s="248"/>
      <c r="T77" s="248"/>
    </row>
    <row r="78" spans="1:21" ht="15.75" x14ac:dyDescent="0.25">
      <c r="E78" s="242"/>
      <c r="S78" s="248"/>
      <c r="T78" s="248"/>
    </row>
    <row r="79" spans="1:21" ht="15.75" x14ac:dyDescent="0.25">
      <c r="E79" s="242"/>
      <c r="S79" s="248"/>
      <c r="T79" s="248"/>
    </row>
    <row r="80" spans="1:21" ht="15.75" x14ac:dyDescent="0.25">
      <c r="E80" s="242"/>
      <c r="S80" s="248"/>
      <c r="T80" s="248"/>
    </row>
    <row r="81" spans="5:20" ht="15.75" x14ac:dyDescent="0.25">
      <c r="E81" s="242"/>
      <c r="S81" s="248"/>
      <c r="T81" s="248"/>
    </row>
    <row r="82" spans="5:20" ht="15.75" x14ac:dyDescent="0.25">
      <c r="E82" s="242"/>
      <c r="S82" s="248"/>
      <c r="T82" s="248"/>
    </row>
    <row r="83" spans="5:20" ht="15.75" x14ac:dyDescent="0.25">
      <c r="E83" s="242"/>
      <c r="S83" s="248"/>
      <c r="T83" s="248"/>
    </row>
    <row r="84" spans="5:20" ht="15.75" x14ac:dyDescent="0.25">
      <c r="E84" s="242"/>
      <c r="S84" s="248"/>
      <c r="T84" s="248"/>
    </row>
    <row r="85" spans="5:20" ht="15.75" x14ac:dyDescent="0.25">
      <c r="E85" s="242"/>
      <c r="S85" s="248"/>
      <c r="T85" s="248"/>
    </row>
    <row r="86" spans="5:20" ht="15.75" x14ac:dyDescent="0.25">
      <c r="E86" s="242"/>
      <c r="S86" s="250"/>
      <c r="T86" s="250"/>
    </row>
    <row r="87" spans="5:20" ht="15.75" x14ac:dyDescent="0.25">
      <c r="E87" s="242"/>
      <c r="S87" s="248"/>
      <c r="T87" s="248"/>
    </row>
    <row r="88" spans="5:20" ht="15.75" x14ac:dyDescent="0.25">
      <c r="E88" s="242"/>
      <c r="S88" s="248"/>
      <c r="T88" s="248"/>
    </row>
    <row r="89" spans="5:20" ht="15.75" x14ac:dyDescent="0.25">
      <c r="E89" s="242"/>
      <c r="S89" s="248"/>
      <c r="T89" s="248"/>
    </row>
    <row r="90" spans="5:20" ht="15.75" x14ac:dyDescent="0.25">
      <c r="E90" s="242"/>
      <c r="S90" s="248"/>
      <c r="T90" s="248"/>
    </row>
    <row r="91" spans="5:20" ht="15.75" x14ac:dyDescent="0.25">
      <c r="E91" s="242"/>
      <c r="S91" s="248"/>
      <c r="T91" s="248"/>
    </row>
    <row r="92" spans="5:20" ht="15.75" x14ac:dyDescent="0.25">
      <c r="E92" s="242"/>
      <c r="S92" s="248"/>
      <c r="T92" s="248"/>
    </row>
    <row r="93" spans="5:20" ht="15.75" x14ac:dyDescent="0.25">
      <c r="E93" s="242"/>
      <c r="S93" s="248"/>
      <c r="T93" s="248"/>
    </row>
    <row r="94" spans="5:20" ht="15.75" x14ac:dyDescent="0.25">
      <c r="E94" s="242"/>
      <c r="S94" s="248"/>
      <c r="T94" s="248"/>
    </row>
    <row r="95" spans="5:20" ht="15.75" x14ac:dyDescent="0.25">
      <c r="E95" s="242"/>
      <c r="S95" s="248"/>
      <c r="T95" s="248"/>
    </row>
    <row r="96" spans="5:20" ht="15.75" x14ac:dyDescent="0.25">
      <c r="E96" s="242"/>
      <c r="S96" s="248"/>
      <c r="T96" s="248"/>
    </row>
    <row r="97" spans="5:20" ht="15.75" x14ac:dyDescent="0.25">
      <c r="E97" s="242"/>
      <c r="S97" s="248"/>
      <c r="T97" s="248"/>
    </row>
    <row r="98" spans="5:20" ht="15.75" x14ac:dyDescent="0.25">
      <c r="E98" s="242"/>
      <c r="S98" s="250"/>
      <c r="T98" s="250"/>
    </row>
    <row r="99" spans="5:20" ht="15.75" x14ac:dyDescent="0.25">
      <c r="E99" s="242"/>
      <c r="S99" s="248"/>
      <c r="T99" s="248"/>
    </row>
    <row r="100" spans="5:20" ht="15.75" x14ac:dyDescent="0.25">
      <c r="E100" s="242"/>
      <c r="S100" s="248"/>
      <c r="T100" s="248"/>
    </row>
    <row r="101" spans="5:20" ht="15.75" x14ac:dyDescent="0.25">
      <c r="E101" s="242"/>
      <c r="S101" s="248"/>
      <c r="T101" s="248"/>
    </row>
    <row r="102" spans="5:20" ht="15.75" x14ac:dyDescent="0.25">
      <c r="E102" s="242"/>
      <c r="S102" s="248"/>
      <c r="T102" s="248"/>
    </row>
    <row r="103" spans="5:20" ht="15.75" x14ac:dyDescent="0.25">
      <c r="E103" s="242"/>
      <c r="S103" s="248"/>
      <c r="T103" s="248"/>
    </row>
    <row r="104" spans="5:20" ht="15.75" x14ac:dyDescent="0.25">
      <c r="E104" s="242"/>
      <c r="S104" s="248"/>
      <c r="T104" s="248"/>
    </row>
    <row r="105" spans="5:20" ht="15.75" x14ac:dyDescent="0.25">
      <c r="E105" s="242"/>
      <c r="S105" s="248"/>
      <c r="T105" s="248"/>
    </row>
    <row r="106" spans="5:20" ht="15.75" x14ac:dyDescent="0.25">
      <c r="E106" s="242"/>
      <c r="S106" s="248"/>
      <c r="T106" s="248"/>
    </row>
    <row r="107" spans="5:20" ht="15.75" x14ac:dyDescent="0.25">
      <c r="E107" s="242"/>
      <c r="S107" s="250"/>
      <c r="T107" s="250"/>
    </row>
    <row r="108" spans="5:20" ht="15.75" x14ac:dyDescent="0.25">
      <c r="E108" s="242"/>
      <c r="S108" s="248"/>
      <c r="T108" s="248"/>
    </row>
    <row r="109" spans="5:20" ht="15.75" x14ac:dyDescent="0.25">
      <c r="E109" s="242"/>
      <c r="S109" s="248"/>
      <c r="T109" s="248"/>
    </row>
    <row r="110" spans="5:20" x14ac:dyDescent="0.25">
      <c r="S110" s="248"/>
      <c r="T110" s="248"/>
    </row>
    <row r="111" spans="5:20" x14ac:dyDescent="0.25">
      <c r="S111" s="248"/>
      <c r="T111" s="248"/>
    </row>
    <row r="112" spans="5:20" x14ac:dyDescent="0.25">
      <c r="S112" s="248"/>
      <c r="T112" s="248"/>
    </row>
    <row r="113" spans="5:20" x14ac:dyDescent="0.25">
      <c r="S113" s="248"/>
      <c r="T113" s="248"/>
    </row>
    <row r="114" spans="5:20" x14ac:dyDescent="0.25">
      <c r="S114" s="248"/>
      <c r="T114" s="248"/>
    </row>
    <row r="115" spans="5:20" ht="15.75" x14ac:dyDescent="0.25">
      <c r="S115" s="250"/>
      <c r="T115" s="250"/>
    </row>
    <row r="116" spans="5:20" x14ac:dyDescent="0.25">
      <c r="S116" s="248"/>
      <c r="T116" s="248"/>
    </row>
    <row r="117" spans="5:20" x14ac:dyDescent="0.25">
      <c r="S117" s="248"/>
      <c r="T117" s="248"/>
    </row>
    <row r="118" spans="5:20" x14ac:dyDescent="0.25">
      <c r="S118" s="248"/>
      <c r="T118" s="248"/>
    </row>
    <row r="119" spans="5:20" x14ac:dyDescent="0.25">
      <c r="S119" s="248"/>
      <c r="T119" s="248"/>
    </row>
    <row r="120" spans="5:20" x14ac:dyDescent="0.25">
      <c r="S120" s="248"/>
      <c r="T120" s="248"/>
    </row>
    <row r="121" spans="5:20" x14ac:dyDescent="0.25">
      <c r="S121" s="248"/>
      <c r="T121" s="248"/>
    </row>
    <row r="125" spans="5:20" x14ac:dyDescent="0.25">
      <c r="E125" s="240"/>
      <c r="S125" s="245"/>
      <c r="T125" s="245"/>
    </row>
    <row r="126" spans="5:20" x14ac:dyDescent="0.25">
      <c r="E126" s="240"/>
      <c r="S126" s="245"/>
      <c r="T126" s="245"/>
    </row>
    <row r="127" spans="5:20" x14ac:dyDescent="0.25">
      <c r="E127" s="240"/>
      <c r="S127" s="245"/>
      <c r="T127" s="245"/>
    </row>
    <row r="128" spans="5:20" x14ac:dyDescent="0.25">
      <c r="E128" s="240"/>
      <c r="S128" s="245"/>
      <c r="T128" s="245"/>
    </row>
    <row r="129" spans="5:20" x14ac:dyDescent="0.25">
      <c r="E129" s="240"/>
      <c r="S129" s="245"/>
      <c r="T129" s="245"/>
    </row>
    <row r="130" spans="5:20" x14ac:dyDescent="0.25">
      <c r="E130" s="240"/>
      <c r="S130" s="245"/>
      <c r="T130" s="245"/>
    </row>
    <row r="131" spans="5:20" x14ac:dyDescent="0.25">
      <c r="E131" s="240"/>
      <c r="S131" s="245"/>
      <c r="T131" s="245"/>
    </row>
    <row r="132" spans="5:20" x14ac:dyDescent="0.25">
      <c r="E132" s="240"/>
      <c r="S132" s="245"/>
      <c r="T132" s="245"/>
    </row>
    <row r="133" spans="5:20" x14ac:dyDescent="0.25">
      <c r="E133" s="240"/>
      <c r="S133" s="245"/>
      <c r="T133" s="245"/>
    </row>
    <row r="134" spans="5:20" x14ac:dyDescent="0.25">
      <c r="E134" s="240"/>
      <c r="S134" s="245"/>
      <c r="T134" s="245"/>
    </row>
    <row r="135" spans="5:20" x14ac:dyDescent="0.25">
      <c r="E135" s="240"/>
      <c r="S135" s="245"/>
      <c r="T135" s="245"/>
    </row>
    <row r="136" spans="5:20" x14ac:dyDescent="0.25">
      <c r="E136" s="240"/>
      <c r="S136" s="245"/>
      <c r="T136" s="245"/>
    </row>
    <row r="137" spans="5:20" x14ac:dyDescent="0.25">
      <c r="E137" s="240"/>
      <c r="S137" s="245"/>
      <c r="T137" s="245"/>
    </row>
    <row r="138" spans="5:20" x14ac:dyDescent="0.25">
      <c r="E138" s="240"/>
      <c r="S138" s="245"/>
      <c r="T138" s="245"/>
    </row>
    <row r="139" spans="5:20" x14ac:dyDescent="0.25">
      <c r="E139" s="240"/>
      <c r="S139" s="245"/>
      <c r="T139" s="245"/>
    </row>
    <row r="140" spans="5:20" x14ac:dyDescent="0.25">
      <c r="E140" s="240"/>
      <c r="S140" s="245"/>
      <c r="T140" s="245"/>
    </row>
    <row r="141" spans="5:20" x14ac:dyDescent="0.25">
      <c r="E141" s="240"/>
      <c r="S141" s="245"/>
      <c r="T141" s="245"/>
    </row>
    <row r="142" spans="5:20" x14ac:dyDescent="0.25">
      <c r="E142" s="240"/>
      <c r="S142" s="245"/>
      <c r="T142" s="245"/>
    </row>
    <row r="143" spans="5:20" x14ac:dyDescent="0.25">
      <c r="E143" s="240"/>
      <c r="S143" s="245"/>
      <c r="T143" s="245"/>
    </row>
    <row r="144" spans="5:20" x14ac:dyDescent="0.25">
      <c r="E144" s="240"/>
      <c r="S144" s="245"/>
      <c r="T144" s="245"/>
    </row>
    <row r="145" spans="5:20" x14ac:dyDescent="0.25">
      <c r="E145" s="240"/>
      <c r="S145" s="245"/>
      <c r="T145" s="245"/>
    </row>
    <row r="146" spans="5:20" x14ac:dyDescent="0.25">
      <c r="E146" s="240"/>
      <c r="S146" s="245"/>
      <c r="T146" s="245"/>
    </row>
    <row r="147" spans="5:20" x14ac:dyDescent="0.25">
      <c r="E147" s="240"/>
      <c r="S147" s="245"/>
      <c r="T147" s="245"/>
    </row>
    <row r="148" spans="5:20" x14ac:dyDescent="0.25">
      <c r="E148" s="240"/>
      <c r="S148" s="245"/>
      <c r="T148" s="245"/>
    </row>
    <row r="149" spans="5:20" x14ac:dyDescent="0.25">
      <c r="E149" s="240"/>
      <c r="S149" s="245"/>
      <c r="T149" s="245"/>
    </row>
    <row r="150" spans="5:20" x14ac:dyDescent="0.25">
      <c r="E150" s="240"/>
      <c r="S150" s="245"/>
      <c r="T150" s="245"/>
    </row>
    <row r="151" spans="5:20" x14ac:dyDescent="0.25">
      <c r="E151" s="240"/>
      <c r="S151" s="245"/>
      <c r="T151" s="245"/>
    </row>
    <row r="152" spans="5:20" x14ac:dyDescent="0.25">
      <c r="E152" s="240"/>
      <c r="S152" s="245"/>
      <c r="T152" s="245"/>
    </row>
    <row r="153" spans="5:20" x14ac:dyDescent="0.25">
      <c r="E153" s="240"/>
      <c r="S153" s="245"/>
      <c r="T153" s="245"/>
    </row>
    <row r="154" spans="5:20" x14ac:dyDescent="0.25">
      <c r="E154" s="240"/>
    </row>
    <row r="155" spans="5:20" x14ac:dyDescent="0.25">
      <c r="E155" s="240"/>
    </row>
    <row r="156" spans="5:20" x14ac:dyDescent="0.25">
      <c r="E156" s="240"/>
    </row>
    <row r="157" spans="5:20" x14ac:dyDescent="0.25">
      <c r="E157" s="240"/>
    </row>
    <row r="158" spans="5:20" x14ac:dyDescent="0.25">
      <c r="E158" s="240"/>
    </row>
    <row r="159" spans="5:20" x14ac:dyDescent="0.25">
      <c r="E159" s="240"/>
    </row>
    <row r="160" spans="5:20" x14ac:dyDescent="0.25">
      <c r="E160" s="240"/>
    </row>
    <row r="161" spans="5:5" x14ac:dyDescent="0.25">
      <c r="E161" s="240"/>
    </row>
    <row r="162" spans="5:5" x14ac:dyDescent="0.25">
      <c r="E162" s="240"/>
    </row>
    <row r="163" spans="5:5" x14ac:dyDescent="0.25">
      <c r="E163" s="240"/>
    </row>
    <row r="164" spans="5:5" x14ac:dyDescent="0.25">
      <c r="E164" s="240"/>
    </row>
    <row r="165" spans="5:5" x14ac:dyDescent="0.25">
      <c r="E165" s="240"/>
    </row>
    <row r="166" spans="5:5" x14ac:dyDescent="0.25">
      <c r="E166" s="240"/>
    </row>
    <row r="167" spans="5:5" x14ac:dyDescent="0.25">
      <c r="E167" s="240"/>
    </row>
    <row r="168" spans="5:5" x14ac:dyDescent="0.25">
      <c r="E168" s="240"/>
    </row>
    <row r="169" spans="5:5" x14ac:dyDescent="0.25">
      <c r="E169" s="240"/>
    </row>
    <row r="170" spans="5:5" x14ac:dyDescent="0.25">
      <c r="E170" s="240"/>
    </row>
    <row r="171" spans="5:5" x14ac:dyDescent="0.25">
      <c r="E171" s="240"/>
    </row>
    <row r="172" spans="5:5" x14ac:dyDescent="0.25">
      <c r="E172" s="240"/>
    </row>
    <row r="173" spans="5:5" x14ac:dyDescent="0.25">
      <c r="E173" s="240"/>
    </row>
    <row r="174" spans="5:5" x14ac:dyDescent="0.25">
      <c r="E174" s="240"/>
    </row>
    <row r="175" spans="5:5" x14ac:dyDescent="0.25">
      <c r="E175" s="240"/>
    </row>
    <row r="176" spans="5:5" x14ac:dyDescent="0.25">
      <c r="E176" s="240"/>
    </row>
    <row r="177" spans="5:5" x14ac:dyDescent="0.25">
      <c r="E177" s="240"/>
    </row>
    <row r="178" spans="5:5" x14ac:dyDescent="0.25">
      <c r="E178" s="240"/>
    </row>
    <row r="179" spans="5:5" x14ac:dyDescent="0.25">
      <c r="E179" s="240"/>
    </row>
    <row r="180" spans="5:5" x14ac:dyDescent="0.25">
      <c r="E180" s="240"/>
    </row>
    <row r="181" spans="5:5" x14ac:dyDescent="0.25">
      <c r="E181" s="240"/>
    </row>
    <row r="182" spans="5:5" x14ac:dyDescent="0.25">
      <c r="E182" s="240"/>
    </row>
    <row r="183" spans="5:5" x14ac:dyDescent="0.25">
      <c r="E183" s="240"/>
    </row>
    <row r="184" spans="5:5" x14ac:dyDescent="0.25">
      <c r="E184" s="240"/>
    </row>
    <row r="185" spans="5:5" x14ac:dyDescent="0.25">
      <c r="E185" s="240"/>
    </row>
    <row r="186" spans="5:5" x14ac:dyDescent="0.25">
      <c r="E186" s="240"/>
    </row>
    <row r="187" spans="5:5" x14ac:dyDescent="0.25">
      <c r="E187" s="240"/>
    </row>
    <row r="188" spans="5:5" x14ac:dyDescent="0.25">
      <c r="E188" s="240"/>
    </row>
    <row r="189" spans="5:5" x14ac:dyDescent="0.25">
      <c r="E189" s="240"/>
    </row>
    <row r="190" spans="5:5" x14ac:dyDescent="0.25">
      <c r="E190" s="240"/>
    </row>
    <row r="191" spans="5:5" x14ac:dyDescent="0.25">
      <c r="E191" s="240"/>
    </row>
    <row r="192" spans="5:5" x14ac:dyDescent="0.25">
      <c r="E192" s="240"/>
    </row>
    <row r="193" spans="5:5" x14ac:dyDescent="0.25">
      <c r="E193" s="240"/>
    </row>
  </sheetData>
  <mergeCells count="34">
    <mergeCell ref="I6:J6"/>
    <mergeCell ref="D5:D7"/>
    <mergeCell ref="B56:B59"/>
    <mergeCell ref="B60:B63"/>
    <mergeCell ref="C5:C7"/>
    <mergeCell ref="U5:U7"/>
    <mergeCell ref="O5:P6"/>
    <mergeCell ref="T5:T7"/>
    <mergeCell ref="B5:B7"/>
    <mergeCell ref="Q5:Q7"/>
    <mergeCell ref="R5:R7"/>
    <mergeCell ref="F5:F7"/>
    <mergeCell ref="E5:E7"/>
    <mergeCell ref="G5:N5"/>
    <mergeCell ref="S5:S7"/>
    <mergeCell ref="K6:L6"/>
    <mergeCell ref="M6:N6"/>
    <mergeCell ref="G6:H6"/>
    <mergeCell ref="A5:A7"/>
    <mergeCell ref="A43:A73"/>
    <mergeCell ref="A17:A42"/>
    <mergeCell ref="B23:B28"/>
    <mergeCell ref="B29:B33"/>
    <mergeCell ref="B34:B37"/>
    <mergeCell ref="B38:B42"/>
    <mergeCell ref="B43:B48"/>
    <mergeCell ref="B9:B16"/>
    <mergeCell ref="A9:A16"/>
    <mergeCell ref="B71:B73"/>
    <mergeCell ref="B17:B22"/>
    <mergeCell ref="B68:B70"/>
    <mergeCell ref="B64:B67"/>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topLeftCell="G1" workbookViewId="0">
      <pane ySplit="6" topLeftCell="A7" activePane="bottomLeft" state="frozen"/>
      <selection activeCell="O6" sqref="O6"/>
      <selection pane="bottomLeft" activeCell="L1" sqref="L1"/>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27" bestFit="1" customWidth="1"/>
    <col min="9" max="9" width="15.28515625" customWidth="1"/>
    <col min="10" max="10" width="18.85546875" style="227" customWidth="1"/>
    <col min="12" max="12" width="13.7109375" style="227" bestFit="1" customWidth="1"/>
    <col min="14" max="14" width="13.7109375" style="227" bestFit="1" customWidth="1"/>
    <col min="15" max="15" width="15.28515625" customWidth="1"/>
    <col min="16" max="16" width="18.28515625" style="227" customWidth="1"/>
    <col min="17" max="17" width="14.140625" hidden="1" customWidth="1"/>
    <col min="18" max="20" width="14.140625" customWidth="1"/>
    <col min="21" max="21" width="17" customWidth="1"/>
  </cols>
  <sheetData>
    <row r="1" spans="1:21" ht="18" x14ac:dyDescent="0.3">
      <c r="B1" s="267"/>
      <c r="C1" s="267"/>
      <c r="D1" s="267"/>
      <c r="E1" s="267"/>
      <c r="F1" s="267"/>
      <c r="G1" s="267" t="s">
        <v>466</v>
      </c>
      <c r="I1" s="267"/>
      <c r="J1" s="267"/>
      <c r="K1" s="267"/>
      <c r="L1" s="267"/>
      <c r="M1" s="267"/>
      <c r="N1" s="267"/>
      <c r="O1" s="267"/>
      <c r="P1" s="267"/>
      <c r="Q1" s="267"/>
      <c r="R1" s="267"/>
      <c r="S1" s="267"/>
      <c r="T1" s="267"/>
      <c r="U1" s="267"/>
    </row>
    <row r="2" spans="1:21" ht="18" x14ac:dyDescent="0.3">
      <c r="A2" s="299" t="s">
        <v>1335</v>
      </c>
      <c r="B2" s="267"/>
      <c r="C2" s="267"/>
      <c r="D2" s="267"/>
      <c r="E2" s="267"/>
      <c r="F2" s="267"/>
      <c r="G2" s="267"/>
      <c r="I2" s="267"/>
      <c r="J2" s="267"/>
      <c r="K2" s="267"/>
      <c r="L2" s="267"/>
      <c r="M2" s="267"/>
      <c r="N2" s="267"/>
      <c r="O2" s="267"/>
      <c r="P2" s="267"/>
      <c r="Q2" s="267"/>
      <c r="R2" s="267"/>
      <c r="S2" s="267"/>
      <c r="T2" s="267"/>
      <c r="U2" s="267"/>
    </row>
    <row r="3" spans="1:21" x14ac:dyDescent="0.25">
      <c r="A3" s="785" t="s">
        <v>1337</v>
      </c>
      <c r="B3" s="785"/>
      <c r="C3" s="785"/>
      <c r="D3" s="785"/>
      <c r="E3" s="785"/>
      <c r="F3" s="785"/>
      <c r="G3" s="785"/>
      <c r="H3" s="785"/>
      <c r="I3" s="785"/>
      <c r="J3" s="785"/>
      <c r="K3" s="785"/>
      <c r="L3" s="785"/>
      <c r="M3" s="785"/>
      <c r="N3" s="785"/>
      <c r="O3" s="785"/>
      <c r="P3" s="785"/>
      <c r="Q3" s="785"/>
      <c r="R3" s="785"/>
      <c r="S3" s="785"/>
      <c r="T3" s="785"/>
      <c r="U3" s="785"/>
    </row>
    <row r="4" spans="1:21" ht="15" customHeight="1" x14ac:dyDescent="0.25">
      <c r="A4" s="716" t="s">
        <v>89</v>
      </c>
      <c r="B4" s="715" t="s">
        <v>103</v>
      </c>
      <c r="C4" s="718" t="s">
        <v>78</v>
      </c>
      <c r="D4" s="718" t="s">
        <v>79</v>
      </c>
      <c r="E4" s="718" t="s">
        <v>382</v>
      </c>
      <c r="F4" s="718" t="s">
        <v>80</v>
      </c>
      <c r="G4" s="721" t="s">
        <v>92</v>
      </c>
      <c r="H4" s="727"/>
      <c r="I4" s="727"/>
      <c r="J4" s="727"/>
      <c r="K4" s="727"/>
      <c r="L4" s="727"/>
      <c r="M4" s="727"/>
      <c r="N4" s="722"/>
      <c r="O4" s="723" t="s">
        <v>93</v>
      </c>
      <c r="P4" s="724"/>
      <c r="Q4" s="715" t="s">
        <v>94</v>
      </c>
      <c r="R4" s="715" t="s">
        <v>95</v>
      </c>
      <c r="S4" s="715" t="s">
        <v>102</v>
      </c>
      <c r="T4" s="715" t="s">
        <v>101</v>
      </c>
      <c r="U4" s="712" t="s">
        <v>81</v>
      </c>
    </row>
    <row r="5" spans="1:21" ht="15" customHeight="1" x14ac:dyDescent="0.25">
      <c r="A5" s="716"/>
      <c r="B5" s="716"/>
      <c r="C5" s="719"/>
      <c r="D5" s="719"/>
      <c r="E5" s="719"/>
      <c r="F5" s="719"/>
      <c r="G5" s="721" t="s">
        <v>96</v>
      </c>
      <c r="H5" s="722"/>
      <c r="I5" s="721" t="s">
        <v>97</v>
      </c>
      <c r="J5" s="722"/>
      <c r="K5" s="721" t="s">
        <v>98</v>
      </c>
      <c r="L5" s="722"/>
      <c r="M5" s="721" t="s">
        <v>99</v>
      </c>
      <c r="N5" s="722"/>
      <c r="O5" s="725"/>
      <c r="P5" s="726"/>
      <c r="Q5" s="716"/>
      <c r="R5" s="716"/>
      <c r="S5" s="716"/>
      <c r="T5" s="716"/>
      <c r="U5" s="713"/>
    </row>
    <row r="6" spans="1:21" ht="25.5" x14ac:dyDescent="0.25">
      <c r="A6" s="717"/>
      <c r="B6" s="717"/>
      <c r="C6" s="720"/>
      <c r="D6" s="720"/>
      <c r="E6" s="720"/>
      <c r="F6" s="720"/>
      <c r="G6" s="411" t="s">
        <v>100</v>
      </c>
      <c r="H6" s="411" t="s">
        <v>12</v>
      </c>
      <c r="I6" s="411" t="s">
        <v>100</v>
      </c>
      <c r="J6" s="411" t="s">
        <v>12</v>
      </c>
      <c r="K6" s="411" t="s">
        <v>100</v>
      </c>
      <c r="L6" s="411" t="s">
        <v>12</v>
      </c>
      <c r="M6" s="411" t="s">
        <v>100</v>
      </c>
      <c r="N6" s="411" t="s">
        <v>12</v>
      </c>
      <c r="O6" s="411" t="s">
        <v>100</v>
      </c>
      <c r="P6" s="411" t="s">
        <v>12</v>
      </c>
      <c r="Q6" s="717"/>
      <c r="R6" s="717"/>
      <c r="S6" s="717"/>
      <c r="T6" s="717"/>
      <c r="U6" s="714"/>
    </row>
    <row r="7" spans="1:21" s="344" customFormat="1" ht="15.6" x14ac:dyDescent="0.3">
      <c r="A7" s="412"/>
      <c r="B7" s="413"/>
      <c r="C7" s="414"/>
      <c r="D7" s="414"/>
      <c r="E7" s="415"/>
      <c r="F7" s="414"/>
      <c r="G7" s="416"/>
      <c r="H7" s="416"/>
      <c r="I7" s="416"/>
      <c r="J7" s="416"/>
      <c r="K7" s="416"/>
      <c r="L7" s="416"/>
      <c r="M7" s="416"/>
      <c r="N7" s="416"/>
      <c r="O7" s="416"/>
      <c r="P7" s="416"/>
      <c r="Q7" s="417"/>
      <c r="R7" s="417"/>
      <c r="S7" s="417"/>
      <c r="T7" s="417"/>
      <c r="U7" s="418"/>
    </row>
    <row r="8" spans="1:21" ht="15.75" x14ac:dyDescent="0.25">
      <c r="A8" s="774" t="s">
        <v>1367</v>
      </c>
      <c r="B8" s="774" t="s">
        <v>1368</v>
      </c>
      <c r="C8" s="305"/>
      <c r="D8" s="305"/>
      <c r="E8" s="343"/>
      <c r="F8" s="238"/>
      <c r="G8" s="239"/>
      <c r="H8" s="224"/>
      <c r="I8" s="239"/>
      <c r="J8" s="224"/>
      <c r="K8" s="239"/>
      <c r="L8" s="224"/>
      <c r="M8" s="239"/>
      <c r="N8" s="224"/>
      <c r="O8" s="356">
        <f t="shared" ref="O8:O20" si="0">G8+I8+K8+M8</f>
        <v>0</v>
      </c>
      <c r="P8" s="357">
        <f t="shared" ref="P8:P20" si="1">H8+J8+L8+N8</f>
        <v>0</v>
      </c>
      <c r="Q8" s="238"/>
      <c r="R8" s="238"/>
      <c r="S8" s="238"/>
      <c r="T8" s="238"/>
      <c r="U8" s="238"/>
    </row>
    <row r="9" spans="1:21" ht="15.75" x14ac:dyDescent="0.25">
      <c r="A9" s="775"/>
      <c r="B9" s="775"/>
      <c r="C9" s="305"/>
      <c r="D9" s="305"/>
      <c r="E9" s="343"/>
      <c r="F9" s="238"/>
      <c r="G9" s="239"/>
      <c r="H9" s="224"/>
      <c r="I9" s="239"/>
      <c r="J9" s="224"/>
      <c r="K9" s="239"/>
      <c r="L9" s="224"/>
      <c r="M9" s="239"/>
      <c r="N9" s="224"/>
      <c r="O9" s="356">
        <f t="shared" si="0"/>
        <v>0</v>
      </c>
      <c r="P9" s="357">
        <f t="shared" si="1"/>
        <v>0</v>
      </c>
      <c r="Q9" s="238"/>
      <c r="R9" s="238"/>
      <c r="S9" s="238"/>
      <c r="T9" s="238"/>
      <c r="U9" s="238"/>
    </row>
    <row r="10" spans="1:21" ht="15.75" x14ac:dyDescent="0.25">
      <c r="A10" s="775"/>
      <c r="B10" s="775"/>
      <c r="C10" s="305"/>
      <c r="D10" s="305"/>
      <c r="E10" s="343"/>
      <c r="F10" s="238"/>
      <c r="G10" s="239"/>
      <c r="H10" s="224"/>
      <c r="I10" s="239"/>
      <c r="J10" s="224"/>
      <c r="K10" s="239"/>
      <c r="L10" s="224"/>
      <c r="M10" s="239"/>
      <c r="N10" s="224"/>
      <c r="O10" s="356">
        <f t="shared" si="0"/>
        <v>0</v>
      </c>
      <c r="P10" s="357">
        <f t="shared" si="1"/>
        <v>0</v>
      </c>
      <c r="Q10" s="238"/>
      <c r="R10" s="238"/>
      <c r="S10" s="238"/>
      <c r="T10" s="238"/>
      <c r="U10" s="238"/>
    </row>
    <row r="11" spans="1:21" ht="15.75" x14ac:dyDescent="0.25">
      <c r="A11" s="775"/>
      <c r="B11" s="775"/>
      <c r="C11" s="305"/>
      <c r="D11" s="305"/>
      <c r="E11" s="343"/>
      <c r="F11" s="238"/>
      <c r="G11" s="239"/>
      <c r="H11" s="224"/>
      <c r="I11" s="239"/>
      <c r="J11" s="224"/>
      <c r="K11" s="239"/>
      <c r="L11" s="224"/>
      <c r="M11" s="239"/>
      <c r="N11" s="224"/>
      <c r="O11" s="356">
        <f t="shared" si="0"/>
        <v>0</v>
      </c>
      <c r="P11" s="357">
        <f t="shared" si="1"/>
        <v>0</v>
      </c>
      <c r="Q11" s="238"/>
      <c r="R11" s="238"/>
      <c r="S11" s="238"/>
      <c r="T11" s="238"/>
      <c r="U11" s="238"/>
    </row>
    <row r="12" spans="1:21" ht="15.75" x14ac:dyDescent="0.25">
      <c r="A12" s="775"/>
      <c r="B12" s="775"/>
      <c r="C12" s="305"/>
      <c r="D12" s="305"/>
      <c r="E12" s="343"/>
      <c r="F12" s="238"/>
      <c r="G12" s="239"/>
      <c r="H12" s="224"/>
      <c r="I12" s="239"/>
      <c r="J12" s="224"/>
      <c r="K12" s="239"/>
      <c r="L12" s="224"/>
      <c r="M12" s="239"/>
      <c r="N12" s="224"/>
      <c r="O12" s="356">
        <f t="shared" si="0"/>
        <v>0</v>
      </c>
      <c r="P12" s="357">
        <f t="shared" si="1"/>
        <v>0</v>
      </c>
      <c r="Q12" s="238"/>
      <c r="R12" s="238"/>
      <c r="S12" s="238"/>
      <c r="T12" s="238"/>
      <c r="U12" s="238"/>
    </row>
    <row r="13" spans="1:21" ht="15.75" x14ac:dyDescent="0.25">
      <c r="A13" s="775"/>
      <c r="B13" s="775"/>
      <c r="C13" s="305"/>
      <c r="D13" s="305"/>
      <c r="E13" s="343"/>
      <c r="F13" s="238"/>
      <c r="G13" s="239"/>
      <c r="H13" s="224"/>
      <c r="I13" s="239"/>
      <c r="J13" s="224"/>
      <c r="K13" s="239"/>
      <c r="L13" s="224"/>
      <c r="M13" s="239"/>
      <c r="N13" s="224"/>
      <c r="O13" s="356">
        <f t="shared" si="0"/>
        <v>0</v>
      </c>
      <c r="P13" s="357">
        <f t="shared" si="1"/>
        <v>0</v>
      </c>
      <c r="Q13" s="238"/>
      <c r="R13" s="238"/>
      <c r="S13" s="238"/>
      <c r="T13" s="238"/>
      <c r="U13" s="238"/>
    </row>
    <row r="14" spans="1:21" ht="15.75" x14ac:dyDescent="0.25">
      <c r="A14" s="775"/>
      <c r="B14" s="775"/>
      <c r="C14" s="305"/>
      <c r="D14" s="305"/>
      <c r="E14" s="343"/>
      <c r="F14" s="238"/>
      <c r="G14" s="239"/>
      <c r="H14" s="224"/>
      <c r="I14" s="239"/>
      <c r="J14" s="224"/>
      <c r="K14" s="239"/>
      <c r="L14" s="224"/>
      <c r="M14" s="239"/>
      <c r="N14" s="224"/>
      <c r="O14" s="356">
        <f t="shared" si="0"/>
        <v>0</v>
      </c>
      <c r="P14" s="357">
        <f t="shared" si="1"/>
        <v>0</v>
      </c>
      <c r="Q14" s="238"/>
      <c r="R14" s="238"/>
      <c r="S14" s="238"/>
      <c r="T14" s="238"/>
      <c r="U14" s="238"/>
    </row>
    <row r="15" spans="1:21" ht="15.75" x14ac:dyDescent="0.25">
      <c r="A15" s="775"/>
      <c r="B15" s="775"/>
      <c r="C15" s="305"/>
      <c r="D15" s="305"/>
      <c r="E15" s="343"/>
      <c r="F15" s="238"/>
      <c r="G15" s="239"/>
      <c r="H15" s="224"/>
      <c r="I15" s="239"/>
      <c r="J15" s="224"/>
      <c r="K15" s="239"/>
      <c r="L15" s="224"/>
      <c r="M15" s="239"/>
      <c r="N15" s="224"/>
      <c r="O15" s="356">
        <f t="shared" si="0"/>
        <v>0</v>
      </c>
      <c r="P15" s="357">
        <f t="shared" si="1"/>
        <v>0</v>
      </c>
      <c r="Q15" s="238"/>
      <c r="R15" s="238"/>
      <c r="S15" s="238"/>
      <c r="T15" s="238"/>
      <c r="U15" s="238"/>
    </row>
    <row r="16" spans="1:21" ht="15.75" x14ac:dyDescent="0.25">
      <c r="A16" s="775"/>
      <c r="B16" s="775"/>
      <c r="C16" s="305"/>
      <c r="D16" s="305"/>
      <c r="E16" s="343"/>
      <c r="F16" s="238"/>
      <c r="G16" s="239"/>
      <c r="H16" s="224"/>
      <c r="I16" s="239"/>
      <c r="J16" s="224"/>
      <c r="K16" s="239"/>
      <c r="L16" s="224"/>
      <c r="M16" s="239"/>
      <c r="N16" s="224"/>
      <c r="O16" s="356">
        <f t="shared" si="0"/>
        <v>0</v>
      </c>
      <c r="P16" s="357">
        <f t="shared" si="1"/>
        <v>0</v>
      </c>
      <c r="Q16" s="238"/>
      <c r="R16" s="238"/>
      <c r="S16" s="238"/>
      <c r="T16" s="238"/>
      <c r="U16" s="238"/>
    </row>
    <row r="17" spans="1:21" ht="15.75" x14ac:dyDescent="0.25">
      <c r="A17" s="775"/>
      <c r="B17" s="775"/>
      <c r="C17" s="305"/>
      <c r="D17" s="305"/>
      <c r="E17" s="343"/>
      <c r="F17" s="241"/>
      <c r="G17" s="241"/>
      <c r="H17" s="253"/>
      <c r="I17" s="241"/>
      <c r="J17" s="253"/>
      <c r="K17" s="241"/>
      <c r="L17" s="253"/>
      <c r="M17" s="241"/>
      <c r="N17" s="253"/>
      <c r="O17" s="362">
        <f t="shared" si="0"/>
        <v>0</v>
      </c>
      <c r="P17" s="363">
        <f t="shared" si="1"/>
        <v>0</v>
      </c>
      <c r="Q17" s="241"/>
      <c r="R17" s="241"/>
      <c r="S17" s="241"/>
      <c r="T17" s="241"/>
      <c r="U17" s="241"/>
    </row>
    <row r="18" spans="1:21" ht="15.75" x14ac:dyDescent="0.25">
      <c r="A18" s="775"/>
      <c r="B18" s="775"/>
      <c r="C18" s="305"/>
      <c r="D18" s="305"/>
      <c r="E18" s="343"/>
      <c r="F18" s="238"/>
      <c r="G18" s="238"/>
      <c r="H18" s="224"/>
      <c r="I18" s="238"/>
      <c r="J18" s="224"/>
      <c r="K18" s="238"/>
      <c r="L18" s="224"/>
      <c r="M18" s="238"/>
      <c r="N18" s="224"/>
      <c r="O18" s="356">
        <f t="shared" si="0"/>
        <v>0</v>
      </c>
      <c r="P18" s="357">
        <f t="shared" si="1"/>
        <v>0</v>
      </c>
      <c r="Q18" s="254"/>
      <c r="R18" s="254"/>
      <c r="S18" s="254"/>
      <c r="T18" s="238"/>
      <c r="U18" s="255"/>
    </row>
    <row r="19" spans="1:21" ht="15.75" x14ac:dyDescent="0.25">
      <c r="A19" s="775"/>
      <c r="B19" s="775"/>
      <c r="C19" s="305"/>
      <c r="D19" s="305"/>
      <c r="E19" s="343"/>
      <c r="F19" s="241"/>
      <c r="G19" s="241"/>
      <c r="H19" s="253"/>
      <c r="I19" s="241"/>
      <c r="J19" s="253"/>
      <c r="K19" s="241"/>
      <c r="L19" s="253"/>
      <c r="M19" s="241"/>
      <c r="N19" s="253"/>
      <c r="O19" s="362">
        <f t="shared" si="0"/>
        <v>0</v>
      </c>
      <c r="P19" s="363">
        <f t="shared" si="1"/>
        <v>0</v>
      </c>
      <c r="Q19" s="241"/>
      <c r="R19" s="241"/>
      <c r="S19" s="241"/>
      <c r="T19" s="241"/>
      <c r="U19" s="241"/>
    </row>
    <row r="20" spans="1:21" ht="15.75" x14ac:dyDescent="0.25">
      <c r="A20" s="783"/>
      <c r="B20" s="783"/>
      <c r="C20" s="305"/>
      <c r="D20" s="305"/>
      <c r="E20" s="343"/>
      <c r="F20" s="238"/>
      <c r="G20" s="239"/>
      <c r="H20" s="224"/>
      <c r="I20" s="239"/>
      <c r="J20" s="224"/>
      <c r="K20" s="239"/>
      <c r="L20" s="224"/>
      <c r="M20" s="238"/>
      <c r="N20" s="224"/>
      <c r="O20" s="356">
        <f t="shared" si="0"/>
        <v>0</v>
      </c>
      <c r="P20" s="357">
        <f t="shared" si="1"/>
        <v>0</v>
      </c>
      <c r="Q20" s="238"/>
      <c r="R20" s="238"/>
      <c r="S20" s="238"/>
      <c r="T20" s="238"/>
      <c r="U20" s="238"/>
    </row>
    <row r="21" spans="1:21" ht="15.6" x14ac:dyDescent="0.3">
      <c r="A21" s="275"/>
      <c r="B21" s="276"/>
      <c r="C21" s="275" t="s">
        <v>1369</v>
      </c>
      <c r="D21" s="276"/>
      <c r="E21" s="276"/>
      <c r="F21" s="277"/>
      <c r="G21" s="246">
        <f t="shared" ref="G21:P21" si="2">SUM(G8:G20)</f>
        <v>0</v>
      </c>
      <c r="H21" s="256">
        <f t="shared" si="2"/>
        <v>0</v>
      </c>
      <c r="I21" s="246">
        <f t="shared" si="2"/>
        <v>0</v>
      </c>
      <c r="J21" s="256">
        <f t="shared" si="2"/>
        <v>0</v>
      </c>
      <c r="K21" s="246">
        <f t="shared" si="2"/>
        <v>0</v>
      </c>
      <c r="L21" s="256">
        <f t="shared" si="2"/>
        <v>0</v>
      </c>
      <c r="M21" s="246">
        <f t="shared" si="2"/>
        <v>0</v>
      </c>
      <c r="N21" s="256">
        <f t="shared" si="2"/>
        <v>0</v>
      </c>
      <c r="O21" s="256">
        <f t="shared" si="2"/>
        <v>0</v>
      </c>
      <c r="P21" s="256">
        <f t="shared" si="2"/>
        <v>0</v>
      </c>
      <c r="Q21" s="247"/>
      <c r="R21" s="247"/>
      <c r="S21" s="247"/>
      <c r="T21" s="247"/>
      <c r="U21" s="247"/>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F4:F6"/>
    <mergeCell ref="K5:L5"/>
    <mergeCell ref="M5:N5"/>
    <mergeCell ref="I5:J5"/>
    <mergeCell ref="A3:U3"/>
    <mergeCell ref="R4:R6"/>
    <mergeCell ref="S4:S6"/>
    <mergeCell ref="T4:T6"/>
    <mergeCell ref="U4:U6"/>
    <mergeCell ref="E4:E6"/>
    <mergeCell ref="A4:A6"/>
    <mergeCell ref="B4:B6"/>
    <mergeCell ref="C4:C6"/>
    <mergeCell ref="D4:D6"/>
    <mergeCell ref="Q4:Q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topLeftCell="E1" zoomScale="90" zoomScaleNormal="90" workbookViewId="0">
      <pane ySplit="8" topLeftCell="A9" activePane="bottomLeft" state="frozen"/>
      <selection activeCell="A7" sqref="A7"/>
      <selection pane="bottomLeft" activeCell="J9" sqref="J9"/>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27" bestFit="1" customWidth="1"/>
    <col min="9" max="9" width="15.28515625" customWidth="1"/>
    <col min="10" max="10" width="18.85546875" style="227" customWidth="1"/>
    <col min="12" max="12" width="12.140625" style="227" bestFit="1" customWidth="1"/>
    <col min="14" max="14" width="12.140625" style="227" bestFit="1" customWidth="1"/>
    <col min="15" max="15" width="15.28515625" style="367" customWidth="1"/>
    <col min="16" max="16" width="18.28515625" style="368" customWidth="1"/>
    <col min="17" max="17" width="14.140625" hidden="1" customWidth="1"/>
    <col min="18" max="20" width="14.140625" customWidth="1"/>
    <col min="21" max="21" width="17" customWidth="1"/>
  </cols>
  <sheetData>
    <row r="1" spans="1:27" ht="18" x14ac:dyDescent="0.3">
      <c r="G1" s="267" t="s">
        <v>1370</v>
      </c>
      <c r="I1" s="267"/>
      <c r="J1" s="267"/>
      <c r="K1" s="267"/>
      <c r="L1" s="267"/>
      <c r="M1" s="267"/>
      <c r="N1" s="267"/>
      <c r="O1" s="364"/>
      <c r="P1" s="364"/>
      <c r="Q1" s="267"/>
      <c r="R1" s="267"/>
      <c r="S1" s="267"/>
      <c r="T1" s="267"/>
      <c r="U1" s="267"/>
      <c r="V1" s="267"/>
      <c r="W1" s="267"/>
      <c r="X1" s="267"/>
      <c r="Y1" s="267"/>
      <c r="Z1" s="267"/>
      <c r="AA1" s="267"/>
    </row>
    <row r="2" spans="1:27" ht="18" x14ac:dyDescent="0.3">
      <c r="A2" s="296" t="s">
        <v>1335</v>
      </c>
      <c r="G2" s="267"/>
      <c r="I2" s="267"/>
      <c r="J2" s="267"/>
      <c r="K2" s="267"/>
      <c r="L2" s="267"/>
      <c r="M2" s="267"/>
      <c r="N2" s="267"/>
      <c r="O2" s="364"/>
      <c r="P2" s="364"/>
      <c r="Q2" s="267"/>
      <c r="R2" s="267"/>
      <c r="S2" s="267"/>
      <c r="T2" s="267"/>
      <c r="U2" s="267"/>
      <c r="V2" s="267"/>
      <c r="W2" s="267"/>
      <c r="X2" s="267"/>
      <c r="Y2" s="267"/>
      <c r="Z2" s="267"/>
      <c r="AA2" s="267"/>
    </row>
    <row r="3" spans="1:27" ht="18.75" x14ac:dyDescent="0.25">
      <c r="A3" s="297" t="s">
        <v>1378</v>
      </c>
      <c r="G3" s="267"/>
      <c r="I3" s="267"/>
      <c r="J3" s="267"/>
      <c r="K3" s="267"/>
      <c r="L3" s="267"/>
      <c r="M3" s="267"/>
      <c r="N3" s="267"/>
      <c r="O3" s="364"/>
      <c r="P3" s="364"/>
      <c r="Q3" s="267"/>
      <c r="R3" s="267"/>
      <c r="S3" s="267"/>
      <c r="T3" s="267"/>
      <c r="U3" s="267"/>
      <c r="V3" s="267"/>
      <c r="W3" s="267"/>
      <c r="X3" s="267"/>
      <c r="Y3" s="267"/>
      <c r="Z3" s="267"/>
      <c r="AA3" s="267"/>
    </row>
    <row r="4" spans="1:27" ht="18.75" x14ac:dyDescent="0.25">
      <c r="A4" s="297" t="s">
        <v>1377</v>
      </c>
      <c r="G4" s="267"/>
      <c r="I4" s="267"/>
      <c r="J4" s="267"/>
      <c r="K4" s="267"/>
      <c r="L4" s="267"/>
      <c r="M4" s="267"/>
      <c r="N4" s="267"/>
      <c r="O4" s="364"/>
      <c r="P4" s="364"/>
      <c r="Q4" s="267"/>
      <c r="R4" s="267"/>
      <c r="S4" s="267"/>
      <c r="T4" s="267"/>
      <c r="U4" s="267"/>
      <c r="V4" s="267"/>
      <c r="W4" s="267"/>
      <c r="X4" s="267"/>
      <c r="Y4" s="267"/>
      <c r="Z4" s="267"/>
      <c r="AA4" s="267"/>
    </row>
    <row r="5" spans="1:27" x14ac:dyDescent="0.25">
      <c r="A5" s="271" t="s">
        <v>1380</v>
      </c>
      <c r="B5" s="252"/>
      <c r="C5" s="252"/>
      <c r="D5" s="252"/>
      <c r="E5" s="252"/>
      <c r="F5" s="252"/>
      <c r="G5" s="252"/>
      <c r="H5" s="252"/>
      <c r="I5" s="252"/>
      <c r="J5" s="252"/>
      <c r="K5" s="252"/>
      <c r="L5" s="252"/>
      <c r="M5" s="252"/>
      <c r="N5" s="252"/>
      <c r="O5" s="365"/>
      <c r="P5" s="365"/>
      <c r="Q5" s="252"/>
      <c r="R5" s="252"/>
      <c r="S5" s="252"/>
      <c r="T5" s="252"/>
      <c r="U5" s="252"/>
    </row>
    <row r="6" spans="1:27" ht="15" customHeight="1" x14ac:dyDescent="0.25">
      <c r="A6" s="716" t="s">
        <v>89</v>
      </c>
      <c r="B6" s="715" t="s">
        <v>103</v>
      </c>
      <c r="C6" s="718" t="s">
        <v>78</v>
      </c>
      <c r="D6" s="718" t="s">
        <v>79</v>
      </c>
      <c r="E6" s="718" t="s">
        <v>382</v>
      </c>
      <c r="F6" s="718" t="s">
        <v>80</v>
      </c>
      <c r="G6" s="721" t="s">
        <v>92</v>
      </c>
      <c r="H6" s="727"/>
      <c r="I6" s="727"/>
      <c r="J6" s="727"/>
      <c r="K6" s="727"/>
      <c r="L6" s="727"/>
      <c r="M6" s="727"/>
      <c r="N6" s="722"/>
      <c r="O6" s="723" t="s">
        <v>93</v>
      </c>
      <c r="P6" s="724"/>
      <c r="Q6" s="715" t="s">
        <v>94</v>
      </c>
      <c r="R6" s="715" t="s">
        <v>95</v>
      </c>
      <c r="S6" s="715" t="s">
        <v>102</v>
      </c>
      <c r="T6" s="715" t="s">
        <v>101</v>
      </c>
      <c r="U6" s="712" t="s">
        <v>81</v>
      </c>
    </row>
    <row r="7" spans="1:27" ht="15" customHeight="1" x14ac:dyDescent="0.25">
      <c r="A7" s="716"/>
      <c r="B7" s="716"/>
      <c r="C7" s="719"/>
      <c r="D7" s="719"/>
      <c r="E7" s="719"/>
      <c r="F7" s="719"/>
      <c r="G7" s="721" t="s">
        <v>96</v>
      </c>
      <c r="H7" s="722"/>
      <c r="I7" s="721" t="s">
        <v>97</v>
      </c>
      <c r="J7" s="722"/>
      <c r="K7" s="721" t="s">
        <v>98</v>
      </c>
      <c r="L7" s="722"/>
      <c r="M7" s="721" t="s">
        <v>99</v>
      </c>
      <c r="N7" s="722"/>
      <c r="O7" s="725"/>
      <c r="P7" s="726"/>
      <c r="Q7" s="716"/>
      <c r="R7" s="716"/>
      <c r="S7" s="716"/>
      <c r="T7" s="716"/>
      <c r="U7" s="713"/>
    </row>
    <row r="8" spans="1:27" ht="25.5" x14ac:dyDescent="0.25">
      <c r="A8" s="717"/>
      <c r="B8" s="717"/>
      <c r="C8" s="720"/>
      <c r="D8" s="720"/>
      <c r="E8" s="720"/>
      <c r="F8" s="720"/>
      <c r="G8" s="411" t="s">
        <v>100</v>
      </c>
      <c r="H8" s="411" t="s">
        <v>12</v>
      </c>
      <c r="I8" s="411" t="s">
        <v>100</v>
      </c>
      <c r="J8" s="411" t="s">
        <v>12</v>
      </c>
      <c r="K8" s="411" t="s">
        <v>100</v>
      </c>
      <c r="L8" s="411" t="s">
        <v>12</v>
      </c>
      <c r="M8" s="411" t="s">
        <v>100</v>
      </c>
      <c r="N8" s="411" t="s">
        <v>12</v>
      </c>
      <c r="O8" s="411" t="s">
        <v>100</v>
      </c>
      <c r="P8" s="411" t="s">
        <v>12</v>
      </c>
      <c r="Q8" s="717"/>
      <c r="R8" s="717"/>
      <c r="S8" s="717"/>
      <c r="T8" s="717"/>
      <c r="U8" s="714"/>
    </row>
    <row r="9" spans="1:27" s="344" customFormat="1" ht="15.6" x14ac:dyDescent="0.3">
      <c r="A9" s="412"/>
      <c r="B9" s="413"/>
      <c r="C9" s="414"/>
      <c r="D9" s="414"/>
      <c r="E9" s="415"/>
      <c r="F9" s="414"/>
      <c r="G9" s="416"/>
      <c r="H9" s="416"/>
      <c r="I9" s="416"/>
      <c r="J9" s="416"/>
      <c r="K9" s="416"/>
      <c r="L9" s="416"/>
      <c r="M9" s="416"/>
      <c r="N9" s="416"/>
      <c r="O9" s="416"/>
      <c r="P9" s="416"/>
      <c r="Q9" s="417"/>
      <c r="R9" s="417"/>
      <c r="S9" s="417"/>
      <c r="T9" s="417"/>
      <c r="U9" s="418"/>
    </row>
    <row r="10" spans="1:27" ht="15.75" x14ac:dyDescent="0.25">
      <c r="A10" s="774" t="s">
        <v>1371</v>
      </c>
      <c r="B10" s="774" t="s">
        <v>1372</v>
      </c>
      <c r="C10" s="238"/>
      <c r="D10" s="238"/>
      <c r="E10" s="238"/>
      <c r="F10" s="241"/>
      <c r="G10" s="241"/>
      <c r="H10" s="253"/>
      <c r="I10" s="241"/>
      <c r="J10" s="253"/>
      <c r="K10" s="241"/>
      <c r="L10" s="253"/>
      <c r="M10" s="241"/>
      <c r="N10" s="253"/>
      <c r="O10" s="362">
        <f t="shared" ref="O10:O29" si="0">G10+I10+K10+M10</f>
        <v>0</v>
      </c>
      <c r="P10" s="363">
        <f t="shared" ref="P10:P29" si="1">H10+J10+L10+N10</f>
        <v>0</v>
      </c>
      <c r="Q10" s="241"/>
      <c r="R10" s="241"/>
      <c r="S10" s="241"/>
      <c r="T10" s="241"/>
      <c r="U10" s="73"/>
    </row>
    <row r="11" spans="1:27" ht="15.75" x14ac:dyDescent="0.25">
      <c r="A11" s="775"/>
      <c r="B11" s="775"/>
      <c r="C11" s="238"/>
      <c r="D11" s="238"/>
      <c r="E11" s="238"/>
      <c r="F11" s="241"/>
      <c r="G11" s="241"/>
      <c r="H11" s="253"/>
      <c r="I11" s="241"/>
      <c r="J11" s="253"/>
      <c r="K11" s="241"/>
      <c r="L11" s="253"/>
      <c r="M11" s="241"/>
      <c r="N11" s="253"/>
      <c r="O11" s="362">
        <f t="shared" si="0"/>
        <v>0</v>
      </c>
      <c r="P11" s="363">
        <f t="shared" si="1"/>
        <v>0</v>
      </c>
      <c r="Q11" s="241"/>
      <c r="R11" s="241"/>
      <c r="S11" s="241"/>
      <c r="T11" s="241"/>
      <c r="U11" s="73"/>
    </row>
    <row r="12" spans="1:27" ht="15.75" x14ac:dyDescent="0.25">
      <c r="A12" s="775"/>
      <c r="B12" s="775"/>
      <c r="C12" s="238"/>
      <c r="D12" s="238"/>
      <c r="E12" s="238"/>
      <c r="F12" s="241"/>
      <c r="G12" s="241"/>
      <c r="H12" s="253"/>
      <c r="I12" s="241"/>
      <c r="J12" s="253"/>
      <c r="K12" s="241"/>
      <c r="L12" s="253"/>
      <c r="M12" s="241"/>
      <c r="N12" s="253"/>
      <c r="O12" s="362">
        <f t="shared" si="0"/>
        <v>0</v>
      </c>
      <c r="P12" s="363">
        <f t="shared" si="1"/>
        <v>0</v>
      </c>
      <c r="Q12" s="241"/>
      <c r="R12" s="241"/>
      <c r="S12" s="241"/>
      <c r="T12" s="241"/>
      <c r="U12" s="73"/>
    </row>
    <row r="13" spans="1:27" ht="15.75" x14ac:dyDescent="0.25">
      <c r="A13" s="775"/>
      <c r="B13" s="775"/>
      <c r="C13" s="238"/>
      <c r="D13" s="238"/>
      <c r="E13" s="238"/>
      <c r="F13" s="241"/>
      <c r="G13" s="241"/>
      <c r="H13" s="253"/>
      <c r="I13" s="241"/>
      <c r="J13" s="253"/>
      <c r="K13" s="241"/>
      <c r="L13" s="253"/>
      <c r="M13" s="241"/>
      <c r="N13" s="253"/>
      <c r="O13" s="362">
        <f t="shared" si="0"/>
        <v>0</v>
      </c>
      <c r="P13" s="363">
        <f t="shared" si="1"/>
        <v>0</v>
      </c>
      <c r="Q13" s="241"/>
      <c r="R13" s="241"/>
      <c r="S13" s="241"/>
      <c r="T13" s="241"/>
      <c r="U13" s="73"/>
    </row>
    <row r="14" spans="1:27" ht="15.75" x14ac:dyDescent="0.25">
      <c r="A14" s="775"/>
      <c r="B14" s="775"/>
      <c r="C14" s="238"/>
      <c r="D14" s="238"/>
      <c r="E14" s="238"/>
      <c r="F14" s="241"/>
      <c r="G14" s="241"/>
      <c r="H14" s="253"/>
      <c r="I14" s="241"/>
      <c r="J14" s="253"/>
      <c r="K14" s="241"/>
      <c r="L14" s="253"/>
      <c r="M14" s="241"/>
      <c r="N14" s="253"/>
      <c r="O14" s="362">
        <f t="shared" si="0"/>
        <v>0</v>
      </c>
      <c r="P14" s="363">
        <f t="shared" si="1"/>
        <v>0</v>
      </c>
      <c r="Q14" s="241"/>
      <c r="R14" s="241"/>
      <c r="S14" s="241"/>
      <c r="T14" s="241"/>
      <c r="U14" s="73"/>
    </row>
    <row r="15" spans="1:27" ht="15.75" x14ac:dyDescent="0.25">
      <c r="A15" s="775"/>
      <c r="B15" s="783"/>
      <c r="C15" s="238"/>
      <c r="D15" s="238"/>
      <c r="E15" s="238"/>
      <c r="F15" s="241"/>
      <c r="G15" s="241"/>
      <c r="H15" s="253"/>
      <c r="I15" s="241"/>
      <c r="J15" s="253"/>
      <c r="K15" s="241"/>
      <c r="L15" s="253"/>
      <c r="M15" s="241"/>
      <c r="N15" s="253"/>
      <c r="O15" s="362">
        <f t="shared" si="0"/>
        <v>0</v>
      </c>
      <c r="P15" s="363">
        <f t="shared" si="1"/>
        <v>0</v>
      </c>
      <c r="Q15" s="241"/>
      <c r="R15" s="241"/>
      <c r="S15" s="241"/>
      <c r="T15" s="241"/>
      <c r="U15" s="73"/>
    </row>
    <row r="16" spans="1:27" ht="15.75" x14ac:dyDescent="0.25">
      <c r="A16" s="775"/>
      <c r="B16" s="774" t="s">
        <v>1374</v>
      </c>
      <c r="C16" s="238"/>
      <c r="D16" s="238"/>
      <c r="E16" s="238"/>
      <c r="F16" s="241"/>
      <c r="G16" s="241"/>
      <c r="H16" s="253"/>
      <c r="I16" s="241"/>
      <c r="J16" s="253"/>
      <c r="K16" s="241"/>
      <c r="L16" s="253"/>
      <c r="M16" s="241"/>
      <c r="N16" s="253"/>
      <c r="O16" s="362">
        <f t="shared" si="0"/>
        <v>0</v>
      </c>
      <c r="P16" s="363">
        <f t="shared" si="1"/>
        <v>0</v>
      </c>
      <c r="Q16" s="241"/>
      <c r="R16" s="241"/>
      <c r="S16" s="241"/>
      <c r="T16" s="241"/>
      <c r="U16" s="73"/>
    </row>
    <row r="17" spans="1:21" ht="15.75" x14ac:dyDescent="0.25">
      <c r="A17" s="775"/>
      <c r="B17" s="775"/>
      <c r="C17" s="238"/>
      <c r="D17" s="238"/>
      <c r="E17" s="238"/>
      <c r="F17" s="241"/>
      <c r="G17" s="241"/>
      <c r="H17" s="253"/>
      <c r="I17" s="241"/>
      <c r="J17" s="253"/>
      <c r="K17" s="241"/>
      <c r="L17" s="253"/>
      <c r="M17" s="241"/>
      <c r="N17" s="253"/>
      <c r="O17" s="362">
        <f t="shared" si="0"/>
        <v>0</v>
      </c>
      <c r="P17" s="363">
        <f t="shared" si="1"/>
        <v>0</v>
      </c>
      <c r="Q17" s="241"/>
      <c r="R17" s="241"/>
      <c r="S17" s="241"/>
      <c r="T17" s="241"/>
      <c r="U17" s="73"/>
    </row>
    <row r="18" spans="1:21" ht="15.75" x14ac:dyDescent="0.25">
      <c r="A18" s="775"/>
      <c r="B18" s="775"/>
      <c r="C18" s="238"/>
      <c r="D18" s="238"/>
      <c r="E18" s="238"/>
      <c r="F18" s="241"/>
      <c r="G18" s="241"/>
      <c r="H18" s="253"/>
      <c r="I18" s="241"/>
      <c r="J18" s="253"/>
      <c r="K18" s="241"/>
      <c r="L18" s="253"/>
      <c r="M18" s="241"/>
      <c r="N18" s="253"/>
      <c r="O18" s="362">
        <f t="shared" si="0"/>
        <v>0</v>
      </c>
      <c r="P18" s="363">
        <f t="shared" si="1"/>
        <v>0</v>
      </c>
      <c r="Q18" s="241"/>
      <c r="R18" s="241"/>
      <c r="S18" s="241"/>
      <c r="T18" s="241"/>
      <c r="U18" s="73"/>
    </row>
    <row r="19" spans="1:21" ht="15.75" x14ac:dyDescent="0.25">
      <c r="A19" s="775"/>
      <c r="B19" s="775"/>
      <c r="C19" s="238"/>
      <c r="D19" s="238"/>
      <c r="E19" s="238"/>
      <c r="F19" s="241"/>
      <c r="G19" s="241"/>
      <c r="H19" s="253"/>
      <c r="I19" s="241"/>
      <c r="J19" s="253"/>
      <c r="K19" s="241"/>
      <c r="L19" s="253"/>
      <c r="M19" s="241"/>
      <c r="N19" s="253"/>
      <c r="O19" s="362">
        <f t="shared" si="0"/>
        <v>0</v>
      </c>
      <c r="P19" s="363">
        <f t="shared" si="1"/>
        <v>0</v>
      </c>
      <c r="Q19" s="241"/>
      <c r="R19" s="241"/>
      <c r="S19" s="241"/>
      <c r="T19" s="241"/>
      <c r="U19" s="73"/>
    </row>
    <row r="20" spans="1:21" ht="15.75" x14ac:dyDescent="0.25">
      <c r="A20" s="775"/>
      <c r="B20" s="783"/>
      <c r="C20" s="238"/>
      <c r="D20" s="238"/>
      <c r="E20" s="238"/>
      <c r="F20" s="238"/>
      <c r="G20" s="238"/>
      <c r="H20" s="224"/>
      <c r="I20" s="238"/>
      <c r="J20" s="224"/>
      <c r="K20" s="238"/>
      <c r="L20" s="224"/>
      <c r="M20" s="238"/>
      <c r="N20" s="224"/>
      <c r="O20" s="356">
        <f t="shared" si="0"/>
        <v>0</v>
      </c>
      <c r="P20" s="357">
        <f t="shared" si="1"/>
        <v>0</v>
      </c>
      <c r="Q20" s="238"/>
      <c r="R20" s="238"/>
      <c r="S20" s="238"/>
      <c r="T20" s="238"/>
      <c r="U20" s="306"/>
    </row>
    <row r="21" spans="1:21" ht="15.75" x14ac:dyDescent="0.25">
      <c r="A21" s="775"/>
      <c r="B21" s="774" t="s">
        <v>1375</v>
      </c>
      <c r="C21" s="238"/>
      <c r="D21" s="238"/>
      <c r="E21" s="238"/>
      <c r="F21" s="241"/>
      <c r="G21" s="239"/>
      <c r="H21" s="331"/>
      <c r="I21" s="239"/>
      <c r="J21" s="331"/>
      <c r="K21" s="239"/>
      <c r="L21" s="224"/>
      <c r="M21" s="238"/>
      <c r="N21" s="224"/>
      <c r="O21" s="356">
        <f t="shared" si="0"/>
        <v>0</v>
      </c>
      <c r="P21" s="366">
        <f t="shared" si="1"/>
        <v>0</v>
      </c>
      <c r="Q21" s="238"/>
      <c r="R21" s="238"/>
      <c r="S21" s="238"/>
      <c r="T21" s="238"/>
      <c r="U21" s="238"/>
    </row>
    <row r="22" spans="1:21" ht="15.75" x14ac:dyDescent="0.25">
      <c r="A22" s="775"/>
      <c r="B22" s="775"/>
      <c r="C22" s="238"/>
      <c r="D22" s="238"/>
      <c r="E22" s="238"/>
      <c r="F22" s="241"/>
      <c r="G22" s="239"/>
      <c r="H22" s="331"/>
      <c r="I22" s="239"/>
      <c r="J22" s="331"/>
      <c r="K22" s="239"/>
      <c r="L22" s="224"/>
      <c r="M22" s="238"/>
      <c r="N22" s="224"/>
      <c r="O22" s="356">
        <f t="shared" si="0"/>
        <v>0</v>
      </c>
      <c r="P22" s="366">
        <f t="shared" si="1"/>
        <v>0</v>
      </c>
      <c r="Q22" s="238"/>
      <c r="R22" s="238"/>
      <c r="S22" s="238"/>
      <c r="T22" s="238"/>
      <c r="U22" s="238"/>
    </row>
    <row r="23" spans="1:21" ht="15.75" x14ac:dyDescent="0.25">
      <c r="A23" s="775"/>
      <c r="B23" s="775"/>
      <c r="C23" s="238"/>
      <c r="D23" s="238"/>
      <c r="E23" s="238"/>
      <c r="F23" s="241"/>
      <c r="G23" s="239"/>
      <c r="H23" s="331"/>
      <c r="I23" s="239"/>
      <c r="J23" s="331"/>
      <c r="K23" s="239"/>
      <c r="L23" s="224"/>
      <c r="M23" s="238"/>
      <c r="N23" s="224"/>
      <c r="O23" s="356">
        <f t="shared" si="0"/>
        <v>0</v>
      </c>
      <c r="P23" s="366">
        <f t="shared" si="1"/>
        <v>0</v>
      </c>
      <c r="Q23" s="238"/>
      <c r="R23" s="238"/>
      <c r="S23" s="238"/>
      <c r="T23" s="238"/>
      <c r="U23" s="238"/>
    </row>
    <row r="24" spans="1:21" ht="15.75" x14ac:dyDescent="0.25">
      <c r="A24" s="775"/>
      <c r="B24" s="783"/>
      <c r="C24" s="238"/>
      <c r="D24" s="238"/>
      <c r="E24" s="238"/>
      <c r="F24" s="241"/>
      <c r="G24" s="239"/>
      <c r="H24" s="331"/>
      <c r="I24" s="239"/>
      <c r="J24" s="331"/>
      <c r="K24" s="239"/>
      <c r="L24" s="224"/>
      <c r="M24" s="238"/>
      <c r="N24" s="224"/>
      <c r="O24" s="356">
        <f t="shared" si="0"/>
        <v>0</v>
      </c>
      <c r="P24" s="366">
        <f t="shared" si="1"/>
        <v>0</v>
      </c>
      <c r="Q24" s="238"/>
      <c r="R24" s="238"/>
      <c r="S24" s="238"/>
      <c r="T24" s="238"/>
      <c r="U24" s="238"/>
    </row>
    <row r="25" spans="1:21" ht="15.75" x14ac:dyDescent="0.25">
      <c r="A25" s="775"/>
      <c r="B25" s="776" t="s">
        <v>1376</v>
      </c>
      <c r="C25" s="238"/>
      <c r="D25" s="238"/>
      <c r="E25" s="238"/>
      <c r="F25" s="241"/>
      <c r="G25" s="239"/>
      <c r="H25" s="331"/>
      <c r="I25" s="239"/>
      <c r="J25" s="331"/>
      <c r="K25" s="239"/>
      <c r="L25" s="224"/>
      <c r="M25" s="238"/>
      <c r="N25" s="224"/>
      <c r="O25" s="356">
        <f t="shared" si="0"/>
        <v>0</v>
      </c>
      <c r="P25" s="366">
        <f t="shared" si="1"/>
        <v>0</v>
      </c>
      <c r="Q25" s="238"/>
      <c r="R25" s="238"/>
      <c r="S25" s="238"/>
      <c r="T25" s="238"/>
      <c r="U25" s="238"/>
    </row>
    <row r="26" spans="1:21" ht="15.75" customHeight="1" x14ac:dyDescent="0.25">
      <c r="A26" s="775"/>
      <c r="B26" s="776"/>
      <c r="C26" s="238"/>
      <c r="D26" s="238"/>
      <c r="E26" s="238"/>
      <c r="F26" s="241"/>
      <c r="G26" s="239"/>
      <c r="H26" s="331"/>
      <c r="I26" s="239"/>
      <c r="J26" s="331"/>
      <c r="K26" s="239"/>
      <c r="L26" s="224"/>
      <c r="M26" s="238"/>
      <c r="N26" s="224"/>
      <c r="O26" s="356">
        <f t="shared" si="0"/>
        <v>0</v>
      </c>
      <c r="P26" s="366">
        <f t="shared" si="1"/>
        <v>0</v>
      </c>
      <c r="Q26" s="238"/>
      <c r="R26" s="238"/>
      <c r="S26" s="238"/>
      <c r="T26" s="238"/>
      <c r="U26" s="238"/>
    </row>
    <row r="27" spans="1:21" ht="15.75" x14ac:dyDescent="0.25">
      <c r="A27" s="775"/>
      <c r="B27" s="776"/>
      <c r="C27" s="238"/>
      <c r="D27" s="238"/>
      <c r="E27" s="238"/>
      <c r="F27" s="241"/>
      <c r="G27" s="239"/>
      <c r="H27" s="331"/>
      <c r="I27" s="239"/>
      <c r="J27" s="331"/>
      <c r="K27" s="239"/>
      <c r="L27" s="224"/>
      <c r="M27" s="238"/>
      <c r="N27" s="224"/>
      <c r="O27" s="356">
        <f t="shared" si="0"/>
        <v>0</v>
      </c>
      <c r="P27" s="366">
        <f t="shared" si="1"/>
        <v>0</v>
      </c>
      <c r="Q27" s="238"/>
      <c r="R27" s="238"/>
      <c r="S27" s="238"/>
      <c r="T27" s="238"/>
      <c r="U27" s="238"/>
    </row>
    <row r="28" spans="1:21" ht="15.75" x14ac:dyDescent="0.25">
      <c r="A28" s="775"/>
      <c r="B28" s="776"/>
      <c r="C28" s="238"/>
      <c r="D28" s="238"/>
      <c r="E28" s="238"/>
      <c r="F28" s="238"/>
      <c r="G28" s="238"/>
      <c r="H28" s="224"/>
      <c r="I28" s="238"/>
      <c r="J28" s="224"/>
      <c r="K28" s="238"/>
      <c r="L28" s="224"/>
      <c r="M28" s="238"/>
      <c r="N28" s="224"/>
      <c r="O28" s="356">
        <f t="shared" si="0"/>
        <v>0</v>
      </c>
      <c r="P28" s="357">
        <f t="shared" si="1"/>
        <v>0</v>
      </c>
      <c r="Q28" s="238"/>
      <c r="R28" s="238"/>
      <c r="S28" s="238"/>
      <c r="T28" s="238"/>
      <c r="U28" s="238"/>
    </row>
    <row r="29" spans="1:21" ht="15.75" x14ac:dyDescent="0.25">
      <c r="A29" s="783"/>
      <c r="B29" s="776"/>
      <c r="C29" s="238"/>
      <c r="D29" s="238"/>
      <c r="E29" s="238"/>
      <c r="F29" s="238"/>
      <c r="G29" s="238"/>
      <c r="H29" s="224"/>
      <c r="I29" s="238"/>
      <c r="J29" s="224"/>
      <c r="K29" s="238"/>
      <c r="L29" s="224"/>
      <c r="M29" s="238"/>
      <c r="N29" s="224"/>
      <c r="O29" s="356">
        <f t="shared" si="0"/>
        <v>0</v>
      </c>
      <c r="P29" s="357">
        <f t="shared" si="1"/>
        <v>0</v>
      </c>
      <c r="Q29" s="238"/>
      <c r="R29" s="238"/>
      <c r="S29" s="238"/>
      <c r="T29" s="238"/>
      <c r="U29" s="238"/>
    </row>
    <row r="30" spans="1:21" ht="15.75" x14ac:dyDescent="0.25">
      <c r="A30" s="786" t="s">
        <v>467</v>
      </c>
      <c r="B30" s="787"/>
      <c r="C30" s="787"/>
      <c r="D30" s="787"/>
      <c r="E30" s="787"/>
      <c r="F30" s="787"/>
      <c r="G30" s="787"/>
      <c r="H30" s="787"/>
      <c r="I30" s="787"/>
      <c r="J30" s="787"/>
      <c r="K30" s="787"/>
      <c r="L30" s="787"/>
      <c r="M30" s="787"/>
      <c r="N30" s="787"/>
      <c r="O30" s="787"/>
      <c r="P30" s="787"/>
      <c r="Q30" s="787"/>
      <c r="R30" s="787"/>
      <c r="S30" s="787"/>
      <c r="T30" s="787"/>
      <c r="U30" s="788"/>
    </row>
    <row r="31" spans="1:21" ht="15.75" customHeight="1" x14ac:dyDescent="0.25">
      <c r="A31" s="774" t="s">
        <v>1381</v>
      </c>
      <c r="B31" s="776" t="s">
        <v>1382</v>
      </c>
      <c r="C31" s="238"/>
      <c r="D31" s="238"/>
      <c r="E31" s="238"/>
      <c r="F31" s="241"/>
      <c r="G31" s="238"/>
      <c r="H31" s="224"/>
      <c r="I31" s="238"/>
      <c r="J31" s="224"/>
      <c r="K31" s="238"/>
      <c r="L31" s="224"/>
      <c r="M31" s="238"/>
      <c r="N31" s="224"/>
      <c r="O31" s="356">
        <f t="shared" ref="O31:O42" si="2">G31+I31+K31+M31</f>
        <v>0</v>
      </c>
      <c r="P31" s="357">
        <f t="shared" ref="P31:P42" si="3">H31+J31+L31+N31</f>
        <v>0</v>
      </c>
      <c r="Q31" s="238"/>
      <c r="R31" s="238"/>
      <c r="S31" s="238"/>
      <c r="T31" s="238"/>
      <c r="U31" s="255"/>
    </row>
    <row r="32" spans="1:21" ht="15.75" x14ac:dyDescent="0.25">
      <c r="A32" s="775"/>
      <c r="B32" s="776"/>
      <c r="C32" s="238"/>
      <c r="D32" s="238"/>
      <c r="E32" s="238"/>
      <c r="F32" s="241"/>
      <c r="G32" s="238"/>
      <c r="H32" s="224"/>
      <c r="I32" s="238"/>
      <c r="J32" s="224"/>
      <c r="K32" s="238"/>
      <c r="L32" s="224"/>
      <c r="M32" s="238"/>
      <c r="N32" s="224"/>
      <c r="O32" s="356">
        <f t="shared" si="2"/>
        <v>0</v>
      </c>
      <c r="P32" s="357">
        <f t="shared" si="3"/>
        <v>0</v>
      </c>
      <c r="Q32" s="238"/>
      <c r="R32" s="238"/>
      <c r="S32" s="238"/>
      <c r="T32" s="238"/>
      <c r="U32" s="255"/>
    </row>
    <row r="33" spans="1:21" ht="15.75" x14ac:dyDescent="0.25">
      <c r="A33" s="775"/>
      <c r="B33" s="776"/>
      <c r="C33" s="238"/>
      <c r="D33" s="238"/>
      <c r="E33" s="238"/>
      <c r="F33" s="241"/>
      <c r="G33" s="238"/>
      <c r="H33" s="224"/>
      <c r="I33" s="238"/>
      <c r="J33" s="224"/>
      <c r="K33" s="238"/>
      <c r="L33" s="224"/>
      <c r="M33" s="238"/>
      <c r="N33" s="224"/>
      <c r="O33" s="356">
        <f t="shared" si="2"/>
        <v>0</v>
      </c>
      <c r="P33" s="357">
        <f t="shared" si="3"/>
        <v>0</v>
      </c>
      <c r="Q33" s="238"/>
      <c r="R33" s="238"/>
      <c r="S33" s="238"/>
      <c r="T33" s="238"/>
      <c r="U33" s="255"/>
    </row>
    <row r="34" spans="1:21" ht="15.75" x14ac:dyDescent="0.25">
      <c r="A34" s="775"/>
      <c r="B34" s="776"/>
      <c r="C34" s="238"/>
      <c r="D34" s="238"/>
      <c r="E34" s="238"/>
      <c r="F34" s="241"/>
      <c r="G34" s="238"/>
      <c r="H34" s="224"/>
      <c r="I34" s="238"/>
      <c r="J34" s="224"/>
      <c r="K34" s="238"/>
      <c r="L34" s="224"/>
      <c r="M34" s="238"/>
      <c r="N34" s="224"/>
      <c r="O34" s="356">
        <f t="shared" si="2"/>
        <v>0</v>
      </c>
      <c r="P34" s="357">
        <f t="shared" si="3"/>
        <v>0</v>
      </c>
      <c r="Q34" s="238"/>
      <c r="R34" s="238"/>
      <c r="S34" s="238"/>
      <c r="T34" s="238"/>
      <c r="U34" s="255"/>
    </row>
    <row r="35" spans="1:21" ht="15.75" x14ac:dyDescent="0.25">
      <c r="A35" s="775"/>
      <c r="B35" s="776"/>
      <c r="C35" s="238"/>
      <c r="D35" s="238"/>
      <c r="E35" s="238"/>
      <c r="F35" s="241"/>
      <c r="G35" s="238"/>
      <c r="H35" s="224"/>
      <c r="I35" s="238"/>
      <c r="J35" s="224"/>
      <c r="K35" s="238"/>
      <c r="L35" s="224"/>
      <c r="M35" s="238"/>
      <c r="N35" s="224"/>
      <c r="O35" s="356">
        <f t="shared" si="2"/>
        <v>0</v>
      </c>
      <c r="P35" s="357">
        <f t="shared" si="3"/>
        <v>0</v>
      </c>
      <c r="Q35" s="238"/>
      <c r="R35" s="238"/>
      <c r="S35" s="238"/>
      <c r="T35" s="238"/>
      <c r="U35" s="255"/>
    </row>
    <row r="36" spans="1:21" ht="15.75" x14ac:dyDescent="0.25">
      <c r="A36" s="783"/>
      <c r="B36" s="776"/>
      <c r="C36" s="238"/>
      <c r="D36" s="238"/>
      <c r="E36" s="238"/>
      <c r="F36" s="241"/>
      <c r="G36" s="238"/>
      <c r="H36" s="224"/>
      <c r="I36" s="238"/>
      <c r="J36" s="224"/>
      <c r="K36" s="238"/>
      <c r="L36" s="224"/>
      <c r="M36" s="238"/>
      <c r="N36" s="224"/>
      <c r="O36" s="356">
        <f t="shared" si="2"/>
        <v>0</v>
      </c>
      <c r="P36" s="357">
        <f t="shared" si="3"/>
        <v>0</v>
      </c>
      <c r="Q36" s="238"/>
      <c r="R36" s="238"/>
      <c r="S36" s="238"/>
      <c r="T36" s="238"/>
      <c r="U36" s="255"/>
    </row>
    <row r="37" spans="1:21" ht="15.75" x14ac:dyDescent="0.25">
      <c r="A37" s="776" t="s">
        <v>1379</v>
      </c>
      <c r="B37" s="776" t="s">
        <v>1383</v>
      </c>
      <c r="C37" s="238"/>
      <c r="D37" s="238"/>
      <c r="E37" s="238"/>
      <c r="F37" s="238"/>
      <c r="G37" s="238"/>
      <c r="H37" s="224"/>
      <c r="I37" s="238"/>
      <c r="J37" s="224"/>
      <c r="K37" s="239"/>
      <c r="L37" s="224"/>
      <c r="M37" s="238"/>
      <c r="N37" s="224"/>
      <c r="O37" s="358">
        <f t="shared" si="2"/>
        <v>0</v>
      </c>
      <c r="P37" s="357">
        <f t="shared" si="3"/>
        <v>0</v>
      </c>
      <c r="Q37" s="238"/>
      <c r="R37" s="238"/>
      <c r="S37" s="238"/>
      <c r="T37" s="238"/>
      <c r="U37" s="306"/>
    </row>
    <row r="38" spans="1:21" ht="15.75" x14ac:dyDescent="0.25">
      <c r="A38" s="776"/>
      <c r="B38" s="776"/>
      <c r="C38" s="238"/>
      <c r="D38" s="238"/>
      <c r="E38" s="238"/>
      <c r="F38" s="238"/>
      <c r="G38" s="238"/>
      <c r="H38" s="224"/>
      <c r="I38" s="238"/>
      <c r="J38" s="224"/>
      <c r="K38" s="239"/>
      <c r="L38" s="224"/>
      <c r="M38" s="238"/>
      <c r="N38" s="224"/>
      <c r="O38" s="358">
        <f t="shared" si="2"/>
        <v>0</v>
      </c>
      <c r="P38" s="357">
        <f t="shared" si="3"/>
        <v>0</v>
      </c>
      <c r="Q38" s="238"/>
      <c r="R38" s="238"/>
      <c r="S38" s="238"/>
      <c r="T38" s="238"/>
      <c r="U38" s="306"/>
    </row>
    <row r="39" spans="1:21" ht="15.75" x14ac:dyDescent="0.25">
      <c r="A39" s="776"/>
      <c r="B39" s="776"/>
      <c r="C39" s="238"/>
      <c r="D39" s="238"/>
      <c r="E39" s="238"/>
      <c r="F39" s="238"/>
      <c r="G39" s="238"/>
      <c r="H39" s="224"/>
      <c r="I39" s="238"/>
      <c r="J39" s="224"/>
      <c r="K39" s="239"/>
      <c r="L39" s="224"/>
      <c r="M39" s="238"/>
      <c r="N39" s="224"/>
      <c r="O39" s="358">
        <f t="shared" si="2"/>
        <v>0</v>
      </c>
      <c r="P39" s="357">
        <f t="shared" si="3"/>
        <v>0</v>
      </c>
      <c r="Q39" s="238"/>
      <c r="R39" s="238"/>
      <c r="S39" s="238"/>
      <c r="T39" s="238"/>
      <c r="U39" s="306"/>
    </row>
    <row r="40" spans="1:21" ht="15.75" x14ac:dyDescent="0.25">
      <c r="A40" s="776"/>
      <c r="B40" s="776"/>
      <c r="C40" s="238"/>
      <c r="D40" s="238"/>
      <c r="E40" s="238"/>
      <c r="F40" s="238"/>
      <c r="G40" s="238"/>
      <c r="H40" s="224"/>
      <c r="I40" s="238"/>
      <c r="J40" s="224"/>
      <c r="K40" s="239"/>
      <c r="L40" s="224"/>
      <c r="M40" s="238"/>
      <c r="N40" s="224"/>
      <c r="O40" s="358">
        <f t="shared" si="2"/>
        <v>0</v>
      </c>
      <c r="P40" s="357">
        <f t="shared" si="3"/>
        <v>0</v>
      </c>
      <c r="Q40" s="238"/>
      <c r="R40" s="238"/>
      <c r="S40" s="238"/>
      <c r="T40" s="238"/>
      <c r="U40" s="306"/>
    </row>
    <row r="41" spans="1:21" ht="15.75" x14ac:dyDescent="0.25">
      <c r="A41" s="776"/>
      <c r="B41" s="776"/>
      <c r="C41" s="238"/>
      <c r="D41" s="238"/>
      <c r="E41" s="238"/>
      <c r="F41" s="238"/>
      <c r="G41" s="238"/>
      <c r="H41" s="224"/>
      <c r="I41" s="238"/>
      <c r="J41" s="224"/>
      <c r="K41" s="239"/>
      <c r="L41" s="224"/>
      <c r="M41" s="238"/>
      <c r="N41" s="224"/>
      <c r="O41" s="358">
        <f t="shared" si="2"/>
        <v>0</v>
      </c>
      <c r="P41" s="357">
        <f t="shared" si="3"/>
        <v>0</v>
      </c>
      <c r="Q41" s="238"/>
      <c r="R41" s="238"/>
      <c r="S41" s="238"/>
      <c r="T41" s="238"/>
      <c r="U41" s="306"/>
    </row>
    <row r="42" spans="1:21" ht="15.75" x14ac:dyDescent="0.25">
      <c r="A42" s="776"/>
      <c r="B42" s="776"/>
      <c r="C42" s="238"/>
      <c r="D42" s="238"/>
      <c r="E42" s="238"/>
      <c r="F42" s="238"/>
      <c r="G42" s="238"/>
      <c r="H42" s="224"/>
      <c r="I42" s="238"/>
      <c r="J42" s="224"/>
      <c r="K42" s="238"/>
      <c r="L42" s="224"/>
      <c r="M42" s="239"/>
      <c r="N42" s="224"/>
      <c r="O42" s="358">
        <f t="shared" si="2"/>
        <v>0</v>
      </c>
      <c r="P42" s="357">
        <f t="shared" si="3"/>
        <v>0</v>
      </c>
      <c r="Q42" s="238"/>
      <c r="R42" s="238"/>
      <c r="S42" s="238"/>
      <c r="T42" s="238"/>
      <c r="U42" s="306"/>
    </row>
    <row r="43" spans="1:21" ht="15.75" x14ac:dyDescent="0.25">
      <c r="A43" s="275"/>
      <c r="B43" s="276"/>
      <c r="C43" s="276"/>
      <c r="D43" s="275" t="s">
        <v>1373</v>
      </c>
      <c r="E43" s="276"/>
      <c r="F43" s="277"/>
      <c r="G43" s="257">
        <f t="shared" ref="G43:P43" si="4">SUM(G10:G42)</f>
        <v>0</v>
      </c>
      <c r="H43" s="258">
        <f t="shared" si="4"/>
        <v>0</v>
      </c>
      <c r="I43" s="257">
        <f t="shared" si="4"/>
        <v>0</v>
      </c>
      <c r="J43" s="258">
        <f t="shared" si="4"/>
        <v>0</v>
      </c>
      <c r="K43" s="257">
        <f t="shared" si="4"/>
        <v>0</v>
      </c>
      <c r="L43" s="258">
        <f t="shared" si="4"/>
        <v>0</v>
      </c>
      <c r="M43" s="257">
        <f t="shared" si="4"/>
        <v>0</v>
      </c>
      <c r="N43" s="258">
        <f t="shared" si="4"/>
        <v>0</v>
      </c>
      <c r="O43" s="258">
        <f t="shared" si="4"/>
        <v>0</v>
      </c>
      <c r="P43" s="258">
        <f t="shared" si="4"/>
        <v>0</v>
      </c>
      <c r="Q43" s="247"/>
      <c r="R43" s="247"/>
      <c r="S43" s="247"/>
      <c r="T43" s="247"/>
      <c r="U43" s="247"/>
    </row>
    <row r="45" spans="1:21" x14ac:dyDescent="0.25">
      <c r="H45"/>
      <c r="J45"/>
      <c r="L45"/>
      <c r="N45"/>
      <c r="P45" s="367"/>
    </row>
    <row r="46" spans="1:21" x14ac:dyDescent="0.25">
      <c r="H46"/>
      <c r="J46"/>
      <c r="L46"/>
      <c r="N46"/>
      <c r="P46" s="367"/>
    </row>
    <row r="47" spans="1:21" x14ac:dyDescent="0.25">
      <c r="H47"/>
      <c r="J47"/>
      <c r="L47"/>
      <c r="N47"/>
      <c r="P47" s="367"/>
    </row>
    <row r="48" spans="1:21" x14ac:dyDescent="0.25">
      <c r="H48"/>
      <c r="J48"/>
      <c r="L48"/>
      <c r="N48"/>
      <c r="P48" s="367"/>
    </row>
    <row r="49" spans="8:16" x14ac:dyDescent="0.25">
      <c r="H49"/>
      <c r="J49"/>
      <c r="L49"/>
      <c r="N49"/>
      <c r="P49" s="367"/>
    </row>
    <row r="50" spans="8:16" x14ac:dyDescent="0.25">
      <c r="H50"/>
      <c r="J50"/>
      <c r="L50"/>
      <c r="N50"/>
      <c r="P50" s="367"/>
    </row>
    <row r="51" spans="8:16" x14ac:dyDescent="0.25">
      <c r="H51"/>
      <c r="J51"/>
      <c r="L51"/>
      <c r="N51"/>
      <c r="P51" s="367"/>
    </row>
    <row r="52" spans="8:16" x14ac:dyDescent="0.25">
      <c r="H52"/>
      <c r="J52"/>
      <c r="L52"/>
      <c r="N52"/>
      <c r="P52" s="367"/>
    </row>
    <row r="53" spans="8:16" x14ac:dyDescent="0.25">
      <c r="H53"/>
      <c r="J53"/>
      <c r="L53"/>
      <c r="N53"/>
      <c r="P53" s="367"/>
    </row>
    <row r="54" spans="8:16" x14ac:dyDescent="0.25">
      <c r="H54"/>
      <c r="J54"/>
      <c r="L54"/>
      <c r="N54"/>
      <c r="P54" s="367"/>
    </row>
    <row r="55" spans="8:16" x14ac:dyDescent="0.25">
      <c r="H55"/>
      <c r="J55"/>
      <c r="L55"/>
      <c r="N55"/>
      <c r="P55" s="367"/>
    </row>
    <row r="56" spans="8:16" x14ac:dyDescent="0.25">
      <c r="H56"/>
      <c r="J56"/>
      <c r="L56"/>
      <c r="N56"/>
      <c r="P56" s="367"/>
    </row>
    <row r="57" spans="8:16" x14ac:dyDescent="0.25">
      <c r="H57"/>
      <c r="J57"/>
      <c r="L57"/>
      <c r="N57"/>
      <c r="P57" s="367"/>
    </row>
    <row r="58" spans="8:16" x14ac:dyDescent="0.25">
      <c r="H58"/>
      <c r="J58"/>
      <c r="L58"/>
      <c r="N58"/>
      <c r="P58" s="367"/>
    </row>
    <row r="59" spans="8:16" x14ac:dyDescent="0.25">
      <c r="H59"/>
      <c r="J59"/>
      <c r="L59"/>
      <c r="N59"/>
      <c r="P59" s="367"/>
    </row>
    <row r="60" spans="8:16" x14ac:dyDescent="0.25">
      <c r="H60"/>
      <c r="J60"/>
      <c r="L60"/>
      <c r="N60"/>
      <c r="P60" s="367"/>
    </row>
    <row r="61" spans="8:16" x14ac:dyDescent="0.25">
      <c r="H61"/>
      <c r="J61"/>
      <c r="L61"/>
      <c r="N61"/>
      <c r="P61" s="367"/>
    </row>
    <row r="62" spans="8:16" x14ac:dyDescent="0.25">
      <c r="H62"/>
      <c r="J62"/>
      <c r="L62"/>
      <c r="N62"/>
      <c r="P62" s="367"/>
    </row>
  </sheetData>
  <mergeCells count="27">
    <mergeCell ref="B31:B36"/>
    <mergeCell ref="B37:B42"/>
    <mergeCell ref="A37:A42"/>
    <mergeCell ref="A31:A36"/>
    <mergeCell ref="F6:F8"/>
    <mergeCell ref="A6:A8"/>
    <mergeCell ref="B6:B8"/>
    <mergeCell ref="C6:C8"/>
    <mergeCell ref="D6:D8"/>
    <mergeCell ref="B16:B20"/>
    <mergeCell ref="A10:A29"/>
    <mergeCell ref="G6:N6"/>
    <mergeCell ref="B10:B15"/>
    <mergeCell ref="B21:B24"/>
    <mergeCell ref="B25:B29"/>
    <mergeCell ref="A30:U30"/>
    <mergeCell ref="U6:U8"/>
    <mergeCell ref="G7:H7"/>
    <mergeCell ref="I7:J7"/>
    <mergeCell ref="Q6:Q8"/>
    <mergeCell ref="O6:P7"/>
    <mergeCell ref="R6:R8"/>
    <mergeCell ref="S6:S8"/>
    <mergeCell ref="T6:T8"/>
    <mergeCell ref="K7:L7"/>
    <mergeCell ref="M7:N7"/>
    <mergeCell ref="E6:E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F19" sqref="F19"/>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2" customWidth="1"/>
    <col min="10" max="10" width="15.85546875" style="86" bestFit="1" customWidth="1"/>
    <col min="11" max="16384" width="11.5703125" style="86"/>
  </cols>
  <sheetData>
    <row r="2" spans="2:9" ht="16.149999999999999" thickBot="1" x14ac:dyDescent="0.35">
      <c r="H2" s="684" t="s">
        <v>1357</v>
      </c>
      <c r="I2" s="684"/>
    </row>
    <row r="3" spans="2:9" ht="19.5" thickBot="1" x14ac:dyDescent="0.3">
      <c r="B3" s="81" t="s">
        <v>21</v>
      </c>
      <c r="C3" s="81" t="s">
        <v>381</v>
      </c>
      <c r="H3" s="393" t="s">
        <v>380</v>
      </c>
      <c r="I3" s="394" t="s">
        <v>381</v>
      </c>
    </row>
    <row r="4" spans="2:9" ht="18.75" x14ac:dyDescent="0.25">
      <c r="B4" s="82" t="s">
        <v>114</v>
      </c>
      <c r="C4" s="196">
        <f>'1. TALLERES SEMINARIOS'!D5</f>
        <v>594984</v>
      </c>
      <c r="H4" s="386" t="s">
        <v>1345</v>
      </c>
      <c r="I4" s="389">
        <f>'1. Desarrollo e Innov. Curricu.'!P28</f>
        <v>0</v>
      </c>
    </row>
    <row r="5" spans="2:9" ht="18.75" x14ac:dyDescent="0.25">
      <c r="B5" s="82" t="s">
        <v>405</v>
      </c>
      <c r="C5" s="196">
        <f>'2. CONTRATACION DE PERSONAL'!D5</f>
        <v>4073333.333333333</v>
      </c>
      <c r="H5" s="387" t="s">
        <v>1347</v>
      </c>
      <c r="I5" s="390">
        <f>'2. Investigación Científica'!P45</f>
        <v>23490962.999333333</v>
      </c>
    </row>
    <row r="6" spans="2:9" ht="18.75" x14ac:dyDescent="0.25">
      <c r="B6" s="82" t="s">
        <v>117</v>
      </c>
      <c r="C6" s="196">
        <f>'3. EQUIPO DE OFICINA'!D5</f>
        <v>0</v>
      </c>
      <c r="H6" s="387" t="s">
        <v>460</v>
      </c>
      <c r="I6" s="390">
        <f>'3. Vinculación Univ. Sociedad'!P74</f>
        <v>0</v>
      </c>
    </row>
    <row r="7" spans="2:9" ht="19.5" thickBot="1" x14ac:dyDescent="0.3">
      <c r="B7" s="82" t="s">
        <v>406</v>
      </c>
      <c r="C7" s="196">
        <f>'4. EQUIPO TECNOLÓGICOS'!D5</f>
        <v>909500</v>
      </c>
      <c r="E7" s="397" t="s">
        <v>111</v>
      </c>
      <c r="F7" s="406" t="s">
        <v>1465</v>
      </c>
      <c r="H7" s="387" t="s">
        <v>1346</v>
      </c>
      <c r="I7" s="390">
        <f>'4. Docencia y Profesorado Univ.'!P21</f>
        <v>0</v>
      </c>
    </row>
    <row r="8" spans="2:9" ht="18" x14ac:dyDescent="0.3">
      <c r="B8" s="82" t="s">
        <v>118</v>
      </c>
      <c r="C8" s="196">
        <f>'5. ACTIVIDADES ESPECIALES'!D5</f>
        <v>4363145.6660000002</v>
      </c>
      <c r="E8" s="402" t="s">
        <v>1467</v>
      </c>
      <c r="F8" s="403">
        <f>Presupuesto!D566</f>
        <v>21381462.999333337</v>
      </c>
      <c r="H8" s="387" t="s">
        <v>1348</v>
      </c>
      <c r="I8" s="390">
        <f>'5. Estudiantes y Graduados'!P43</f>
        <v>0</v>
      </c>
    </row>
    <row r="9" spans="2:9" ht="19.5" thickBot="1" x14ac:dyDescent="0.3">
      <c r="B9" s="92" t="s">
        <v>376</v>
      </c>
      <c r="C9" s="83">
        <f>'6. Becas'!D5</f>
        <v>13550000</v>
      </c>
      <c r="E9" s="404" t="s">
        <v>1491</v>
      </c>
      <c r="F9" s="405">
        <f>Presupuesto!E566</f>
        <v>2109500</v>
      </c>
      <c r="H9" s="387" t="s">
        <v>461</v>
      </c>
      <c r="I9" s="390">
        <f>'6. Gestión del Conocimiento'!P27</f>
        <v>0</v>
      </c>
    </row>
    <row r="10" spans="2:9" ht="18.600000000000001" thickBot="1" x14ac:dyDescent="0.35">
      <c r="B10" s="92" t="s">
        <v>377</v>
      </c>
      <c r="C10" s="83">
        <f>'7. Infraestructura'!D5</f>
        <v>0</v>
      </c>
      <c r="E10" s="407" t="s">
        <v>1466</v>
      </c>
      <c r="F10" s="408">
        <f>Presupuesto!F566</f>
        <v>23490962.999333337</v>
      </c>
      <c r="G10" s="111"/>
      <c r="H10" s="387" t="s">
        <v>1349</v>
      </c>
      <c r="I10" s="391">
        <f>'7. Lo Esencial de la Reforma U.'!P34</f>
        <v>0</v>
      </c>
    </row>
    <row r="11" spans="2:9" ht="18" x14ac:dyDescent="0.3">
      <c r="B11" s="82" t="s">
        <v>407</v>
      </c>
      <c r="C11" s="83">
        <f>'8. Venta de Servicios'!D5</f>
        <v>0</v>
      </c>
      <c r="E11" s="409" t="s">
        <v>395</v>
      </c>
      <c r="F11" s="410">
        <f>Presupuesto!AR566</f>
        <v>18879654.999333333</v>
      </c>
      <c r="G11" s="111"/>
      <c r="H11" s="387" t="s">
        <v>1460</v>
      </c>
      <c r="I11" s="391">
        <f>'8. Asegura. de la Calid. y M'!P36</f>
        <v>0</v>
      </c>
    </row>
    <row r="12" spans="2:9" ht="18.75" x14ac:dyDescent="0.25">
      <c r="B12" s="92"/>
      <c r="C12" s="83"/>
      <c r="F12" s="111"/>
      <c r="G12" s="111"/>
      <c r="H12" s="387" t="s">
        <v>1351</v>
      </c>
      <c r="I12" s="391">
        <f>'9. Cultura de Inno. Insti...'!P21</f>
        <v>0</v>
      </c>
    </row>
    <row r="13" spans="2:9" ht="24" thickBot="1" x14ac:dyDescent="0.35">
      <c r="B13" s="84" t="s">
        <v>116</v>
      </c>
      <c r="C13" s="401">
        <f>SUM(C4:C12)</f>
        <v>23490962.999333333</v>
      </c>
      <c r="F13" s="111"/>
      <c r="G13" s="111"/>
      <c r="H13" s="388" t="s">
        <v>1440</v>
      </c>
      <c r="I13" s="392">
        <f>'10. Posgrado'!P43</f>
        <v>0</v>
      </c>
    </row>
    <row r="14" spans="2:9" ht="23.45" x14ac:dyDescent="0.3">
      <c r="B14" s="84"/>
      <c r="C14" s="85"/>
      <c r="F14" s="111"/>
      <c r="G14" s="111"/>
      <c r="H14" s="395" t="s">
        <v>116</v>
      </c>
      <c r="I14" s="396">
        <f>SUM(I4:I13)</f>
        <v>23490962.999333333</v>
      </c>
    </row>
    <row r="15" spans="2:9" ht="15.6" x14ac:dyDescent="0.3">
      <c r="F15" s="111"/>
      <c r="G15" s="111"/>
      <c r="H15" s="685"/>
      <c r="I15" s="685"/>
    </row>
    <row r="16" spans="2:9" ht="16.5" thickBot="1" x14ac:dyDescent="0.3">
      <c r="F16" s="111"/>
      <c r="G16" s="111"/>
      <c r="H16" s="686" t="s">
        <v>1359</v>
      </c>
      <c r="I16" s="686"/>
    </row>
    <row r="17" spans="2:15" ht="15.75" thickBot="1" x14ac:dyDescent="0.3">
      <c r="F17" s="111"/>
      <c r="G17" s="111"/>
      <c r="H17" s="397" t="s">
        <v>380</v>
      </c>
      <c r="I17" s="398" t="s">
        <v>381</v>
      </c>
      <c r="J17" s="192"/>
    </row>
    <row r="18" spans="2:15" x14ac:dyDescent="0.25">
      <c r="H18" s="449" t="s">
        <v>1352</v>
      </c>
      <c r="I18" s="450">
        <f>'11. Gestion Administrativa'!P39</f>
        <v>0</v>
      </c>
      <c r="J18" s="192"/>
    </row>
    <row r="19" spans="2:15" x14ac:dyDescent="0.25">
      <c r="H19" s="451" t="s">
        <v>1353</v>
      </c>
      <c r="I19" s="452">
        <f>'12. Gestión del Talento Humano'!P21</f>
        <v>0</v>
      </c>
      <c r="J19" s="192"/>
    </row>
    <row r="20" spans="2:15" x14ac:dyDescent="0.25">
      <c r="B20" s="443" t="s">
        <v>1487</v>
      </c>
      <c r="C20" s="444">
        <v>21.981300000000001</v>
      </c>
      <c r="D20" s="443" t="s">
        <v>1489</v>
      </c>
      <c r="E20" s="445"/>
      <c r="H20" s="451" t="s">
        <v>1354</v>
      </c>
      <c r="I20" s="452">
        <f>'13. Gestión Académica'!P21</f>
        <v>0</v>
      </c>
      <c r="J20" s="192"/>
    </row>
    <row r="21" spans="2:15" x14ac:dyDescent="0.25">
      <c r="H21" s="451" t="s">
        <v>1355</v>
      </c>
      <c r="I21" s="452">
        <f>'14. Internacional... de la E.S.'!P36</f>
        <v>0</v>
      </c>
      <c r="J21" s="192"/>
    </row>
    <row r="22" spans="2:15" x14ac:dyDescent="0.25">
      <c r="H22" s="453" t="s">
        <v>1356</v>
      </c>
      <c r="I22" s="454">
        <f>'15. Gobernabilidad y Proceso...'!P29</f>
        <v>0</v>
      </c>
      <c r="J22" s="192"/>
    </row>
    <row r="23" spans="2:15" x14ac:dyDescent="0.25">
      <c r="H23" s="455" t="s">
        <v>1461</v>
      </c>
      <c r="I23" s="456">
        <f>'16. Desa. del Sistema Educ.Sup.'!P70</f>
        <v>0</v>
      </c>
      <c r="J23" s="192"/>
    </row>
    <row r="24" spans="2:15" s="436" customFormat="1" ht="15.75" thickBot="1" x14ac:dyDescent="0.3">
      <c r="H24" s="457" t="s">
        <v>1498</v>
      </c>
      <c r="I24" s="458">
        <f>'17. Gestión TIC'!P74</f>
        <v>0</v>
      </c>
      <c r="J24" s="192"/>
    </row>
    <row r="25" spans="2:15" ht="15.75" thickBot="1" x14ac:dyDescent="0.3">
      <c r="H25" s="447" t="s">
        <v>116</v>
      </c>
      <c r="I25" s="448">
        <f>SUM(I18:I23)</f>
        <v>0</v>
      </c>
    </row>
    <row r="26" spans="2:15" ht="15.75" thickBot="1" x14ac:dyDescent="0.3"/>
    <row r="27" spans="2:15" ht="15.75" thickBot="1" x14ac:dyDescent="0.3">
      <c r="H27" s="399" t="s">
        <v>1358</v>
      </c>
      <c r="I27" s="400">
        <f>I14+I25</f>
        <v>23490962.999333333</v>
      </c>
    </row>
    <row r="28" spans="2:15" x14ac:dyDescent="0.25">
      <c r="H28" s="322"/>
      <c r="I28" s="323"/>
    </row>
    <row r="29" spans="2:15" x14ac:dyDescent="0.25">
      <c r="H29" s="322"/>
      <c r="I29" s="323"/>
    </row>
    <row r="30" spans="2:15" x14ac:dyDescent="0.25">
      <c r="H30" s="192"/>
    </row>
    <row r="31" spans="2:15" x14ac:dyDescent="0.25">
      <c r="B31" s="86" t="s">
        <v>471</v>
      </c>
      <c r="C31" s="86" t="s">
        <v>472</v>
      </c>
      <c r="D31" s="86" t="s">
        <v>473</v>
      </c>
      <c r="E31" s="86" t="s">
        <v>474</v>
      </c>
      <c r="F31" s="86" t="s">
        <v>475</v>
      </c>
      <c r="G31" s="86" t="s">
        <v>476</v>
      </c>
      <c r="H31" s="86" t="s">
        <v>477</v>
      </c>
      <c r="I31" s="192" t="s">
        <v>478</v>
      </c>
      <c r="J31" s="86" t="s">
        <v>479</v>
      </c>
      <c r="K31" s="86" t="s">
        <v>480</v>
      </c>
      <c r="L31" s="86" t="s">
        <v>481</v>
      </c>
      <c r="M31" s="86" t="s">
        <v>482</v>
      </c>
      <c r="N31" s="86" t="s">
        <v>483</v>
      </c>
      <c r="O31" s="86" t="s">
        <v>484</v>
      </c>
    </row>
    <row r="33" spans="2:8" x14ac:dyDescent="0.25">
      <c r="H33" s="152"/>
    </row>
    <row r="35" spans="2:8" ht="18.75" x14ac:dyDescent="0.25">
      <c r="B35" s="82"/>
      <c r="C35" s="83"/>
    </row>
    <row r="36" spans="2:8" ht="18.75" x14ac:dyDescent="0.25">
      <c r="B36" s="82"/>
      <c r="C36" s="83"/>
    </row>
    <row r="37" spans="2:8" x14ac:dyDescent="0.25">
      <c r="B37" s="193" t="s">
        <v>403</v>
      </c>
    </row>
    <row r="39" spans="2:8" ht="18.75" x14ac:dyDescent="0.25">
      <c r="B39" s="81" t="s">
        <v>21</v>
      </c>
      <c r="C39" s="81" t="s">
        <v>49</v>
      </c>
      <c r="D39" s="230" t="s">
        <v>464</v>
      </c>
    </row>
    <row r="40" spans="2:8" ht="18.75" x14ac:dyDescent="0.25">
      <c r="B40" s="86" t="s">
        <v>471</v>
      </c>
      <c r="C40" s="163">
        <f>SUMIF('2. CONTRATACION DE PERSONAL'!C:C,'Cuadro Resumen'!$B$40:$B$56,'2. CONTRATACION DE PERSONAL'!D:D)</f>
        <v>0</v>
      </c>
      <c r="D40" s="231">
        <f>SUMIF('2. CONTRATACION DE PERSONAL'!$C:$C,'Cuadro Resumen'!$B$40:$B$56,'2. CONTRATACION DE PERSONAL'!$G:$G)</f>
        <v>0</v>
      </c>
    </row>
    <row r="41" spans="2:8" ht="18.75" x14ac:dyDescent="0.25">
      <c r="B41" s="86" t="s">
        <v>472</v>
      </c>
      <c r="C41" s="163">
        <f>SUMIF('2. CONTRATACION DE PERSONAL'!C:C,'Cuadro Resumen'!$B$40:$B$56,'2. CONTRATACION DE PERSONAL'!D:D)</f>
        <v>0</v>
      </c>
      <c r="D41" s="231">
        <f>SUMIF('2. CONTRATACION DE PERSONAL'!$C:$C,'Cuadro Resumen'!$B$40:$B$56,'2. CONTRATACION DE PERSONAL'!$G:$G)</f>
        <v>0</v>
      </c>
    </row>
    <row r="42" spans="2:8" ht="18.75" x14ac:dyDescent="0.25">
      <c r="B42" s="86" t="s">
        <v>473</v>
      </c>
      <c r="C42" s="163">
        <f>SUMIF('2. CONTRATACION DE PERSONAL'!C:C,'Cuadro Resumen'!$B$40:$B$56,'2. CONTRATACION DE PERSONAL'!D:D)</f>
        <v>0</v>
      </c>
      <c r="D42" s="231">
        <f>SUMIF('2. CONTRATACION DE PERSONAL'!$C:$C,'Cuadro Resumen'!$B$40:$B$56,'2. CONTRATACION DE PERSONAL'!$G:$G)</f>
        <v>0</v>
      </c>
    </row>
    <row r="43" spans="2:8" ht="18.75" x14ac:dyDescent="0.25">
      <c r="B43" s="86" t="s">
        <v>474</v>
      </c>
      <c r="C43" s="163">
        <f>SUMIF('2. CONTRATACION DE PERSONAL'!C:C,'Cuadro Resumen'!$B$40:$B$56,'2. CONTRATACION DE PERSONAL'!D:D)</f>
        <v>0</v>
      </c>
      <c r="D43" s="231">
        <f>SUMIF('2. CONTRATACION DE PERSONAL'!$C:$C,'Cuadro Resumen'!$B$40:$B$56,'2. CONTRATACION DE PERSONAL'!$G:$G)</f>
        <v>0</v>
      </c>
    </row>
    <row r="44" spans="2:8" ht="18.75" x14ac:dyDescent="0.25">
      <c r="B44" s="86" t="s">
        <v>475</v>
      </c>
      <c r="C44" s="163">
        <f>SUMIF('2. CONTRATACION DE PERSONAL'!C:C,'Cuadro Resumen'!$B$40:$B$56,'2. CONTRATACION DE PERSONAL'!D:D)</f>
        <v>0</v>
      </c>
      <c r="D44" s="231">
        <f>SUMIF('2. CONTRATACION DE PERSONAL'!$C:$C,'Cuadro Resumen'!$B$40:$B$56,'2. CONTRATACION DE PERSONAL'!$G:$G)</f>
        <v>0</v>
      </c>
    </row>
    <row r="45" spans="2:8" ht="18.75" x14ac:dyDescent="0.25">
      <c r="B45" s="86" t="s">
        <v>476</v>
      </c>
      <c r="C45" s="163">
        <f>SUMIF('2. CONTRATACION DE PERSONAL'!C:C,'Cuadro Resumen'!$B$40:$B$56,'2. CONTRATACION DE PERSONAL'!D:D)</f>
        <v>0</v>
      </c>
      <c r="D45" s="231">
        <f>SUMIF('2. CONTRATACION DE PERSONAL'!$C:$C,'Cuadro Resumen'!$B$40:$B$56,'2. CONTRATACION DE PERSONAL'!$G:$G)</f>
        <v>0</v>
      </c>
    </row>
    <row r="46" spans="2:8" ht="18.75" x14ac:dyDescent="0.25">
      <c r="B46" s="86" t="s">
        <v>477</v>
      </c>
      <c r="C46" s="163">
        <f>SUMIF('2. CONTRATACION DE PERSONAL'!C:C,'Cuadro Resumen'!$B$40:$B$56,'2. CONTRATACION DE PERSONAL'!D:D)</f>
        <v>0</v>
      </c>
      <c r="D46" s="231">
        <f>SUMIF('2. CONTRATACION DE PERSONAL'!$C:$C,'Cuadro Resumen'!$B$40:$B$56,'2. CONTRATACION DE PERSONAL'!$G:$G)</f>
        <v>0</v>
      </c>
    </row>
    <row r="47" spans="2:8" ht="18.75" x14ac:dyDescent="0.25">
      <c r="B47" s="86" t="s">
        <v>478</v>
      </c>
      <c r="C47" s="163">
        <f>SUMIF('2. CONTRATACION DE PERSONAL'!C:C,'Cuadro Resumen'!$B$40:$B$56,'2. CONTRATACION DE PERSONAL'!D:D)</f>
        <v>0</v>
      </c>
      <c r="D47" s="231">
        <f>SUMIF('2. CONTRATACION DE PERSONAL'!$C:$C,'Cuadro Resumen'!$B$40:$B$56,'2. CONTRATACION DE PERSONAL'!$G:$G)</f>
        <v>0</v>
      </c>
    </row>
    <row r="48" spans="2:8" ht="18.75" x14ac:dyDescent="0.25">
      <c r="B48" s="86" t="s">
        <v>479</v>
      </c>
      <c r="C48" s="163">
        <f>SUMIF('2. CONTRATACION DE PERSONAL'!C:C,'Cuadro Resumen'!$B$40:$B$56,'2. CONTRATACION DE PERSONAL'!D:D)</f>
        <v>0</v>
      </c>
      <c r="D48" s="231">
        <f>SUMIF('2. CONTRATACION DE PERSONAL'!$C:$C,'Cuadro Resumen'!$B$40:$B$56,'2. CONTRATACION DE PERSONAL'!$G:$G)</f>
        <v>0</v>
      </c>
    </row>
    <row r="49" spans="2:4" ht="18.75" x14ac:dyDescent="0.25">
      <c r="B49" s="86" t="s">
        <v>480</v>
      </c>
      <c r="C49" s="163">
        <f>SUMIF('2. CONTRATACION DE PERSONAL'!C:C,'Cuadro Resumen'!$B$40:$B$56,'2. CONTRATACION DE PERSONAL'!D:D)</f>
        <v>0</v>
      </c>
      <c r="D49" s="231">
        <f>SUMIF('2. CONTRATACION DE PERSONAL'!$C:$C,'Cuadro Resumen'!$B$40:$B$56,'2. CONTRATACION DE PERSONAL'!$G:$G)</f>
        <v>0</v>
      </c>
    </row>
    <row r="50" spans="2:4" ht="18.75" x14ac:dyDescent="0.25">
      <c r="B50" s="86" t="s">
        <v>481</v>
      </c>
      <c r="C50" s="163">
        <f>SUMIF('2. CONTRATACION DE PERSONAL'!C:C,'Cuadro Resumen'!$B$40:$B$56,'2. CONTRATACION DE PERSONAL'!D:D)</f>
        <v>0</v>
      </c>
      <c r="D50" s="231">
        <f>SUMIF('2. CONTRATACION DE PERSONAL'!$C:$C,'Cuadro Resumen'!$B$40:$B$56,'2. CONTRATACION DE PERSONAL'!$G:$G)</f>
        <v>0</v>
      </c>
    </row>
    <row r="51" spans="2:4" ht="18.75" x14ac:dyDescent="0.25">
      <c r="B51" s="86" t="s">
        <v>482</v>
      </c>
      <c r="C51" s="163">
        <f>SUMIF('2. CONTRATACION DE PERSONAL'!C:C,'Cuadro Resumen'!$B$40:$B$56,'2. CONTRATACION DE PERSONAL'!D:D)</f>
        <v>0</v>
      </c>
      <c r="D51" s="231">
        <f>SUMIF('2. CONTRATACION DE PERSONAL'!$C:$C,'Cuadro Resumen'!$B$40:$B$56,'2. CONTRATACION DE PERSONAL'!$G:$G)</f>
        <v>0</v>
      </c>
    </row>
    <row r="52" spans="2:4" ht="18.75" x14ac:dyDescent="0.25">
      <c r="B52" s="86" t="s">
        <v>483</v>
      </c>
      <c r="C52" s="163">
        <f>SUMIF('2. CONTRATACION DE PERSONAL'!C:C,'Cuadro Resumen'!$B$40:$B$56,'2. CONTRATACION DE PERSONAL'!D:D)</f>
        <v>0</v>
      </c>
      <c r="D52" s="231">
        <f>SUMIF('2. CONTRATACION DE PERSONAL'!$C:$C,'Cuadro Resumen'!$B$40:$B$56,'2. CONTRATACION DE PERSONAL'!$G:$G)</f>
        <v>0</v>
      </c>
    </row>
    <row r="53" spans="2:4" ht="18.75" x14ac:dyDescent="0.25">
      <c r="B53" s="86" t="s">
        <v>484</v>
      </c>
      <c r="C53" s="163">
        <f>SUMIF('2. CONTRATACION DE PERSONAL'!C:C,'Cuadro Resumen'!$B$40:$B$56,'2. CONTRATACION DE PERSONAL'!D:D)</f>
        <v>0</v>
      </c>
      <c r="D53" s="231">
        <f>SUMIF('2. CONTRATACION DE PERSONAL'!$C:$C,'Cuadro Resumen'!$B$40:$B$56,'2. CONTRATACION DE PERSONAL'!$G:$G)</f>
        <v>0</v>
      </c>
    </row>
    <row r="54" spans="2:4" ht="18.75" x14ac:dyDescent="0.25">
      <c r="B54" s="82" t="s">
        <v>75</v>
      </c>
      <c r="C54" s="163">
        <f>SUMIF('2. CONTRATACION DE PERSONAL'!C:C,'Cuadro Resumen'!$B$40:$B$56,'2. CONTRATACION DE PERSONAL'!D:D)</f>
        <v>21</v>
      </c>
      <c r="D54" s="231">
        <f>SUMIF('2. CONTRATACION DE PERSONAL'!$C:$C,'Cuadro Resumen'!$B$40:$B$56,'2. CONTRATACION DE PERSONAL'!$G:$G)</f>
        <v>3740000</v>
      </c>
    </row>
    <row r="55" spans="2:4" ht="18.75" x14ac:dyDescent="0.25">
      <c r="B55" s="82" t="s">
        <v>52</v>
      </c>
      <c r="C55" s="163">
        <f>SUMIF('2. CONTRATACION DE PERSONAL'!C:C,'Cuadro Resumen'!$B$40:$B$56,'2. CONTRATACION DE PERSONAL'!D:D)</f>
        <v>0</v>
      </c>
      <c r="D55" s="231">
        <f>SUMIF('2. CONTRATACION DE PERSONAL'!$C:$C,'Cuadro Resumen'!$B$40:$B$56,'2. CONTRATACION DE PERSONAL'!$G:$G)</f>
        <v>0</v>
      </c>
    </row>
    <row r="56" spans="2:4" ht="18.75" x14ac:dyDescent="0.25">
      <c r="B56" s="82" t="s">
        <v>53</v>
      </c>
      <c r="C56" s="163">
        <f>SUMIF('2. CONTRATACION DE PERSONAL'!C:C,'Cuadro Resumen'!$B$40:$B$56,'2. CONTRATACION DE PERSONAL'!D:D)</f>
        <v>0</v>
      </c>
      <c r="D56" s="231">
        <f>SUMIF('2. CONTRATACION DE PERSONAL'!$C:$C,'Cuadro Resumen'!$B$40:$B$56,'2. CONTRATACION DE PERSONAL'!$G:$G)</f>
        <v>0</v>
      </c>
    </row>
    <row r="57" spans="2:4" ht="23.25" x14ac:dyDescent="0.25">
      <c r="B57" s="84" t="s">
        <v>116</v>
      </c>
      <c r="C57" s="164">
        <f>SUBTOTAL(109,C40:C56)</f>
        <v>21</v>
      </c>
      <c r="D57" s="231">
        <f>SUM(D40:D56)</f>
        <v>3740000</v>
      </c>
    </row>
    <row r="66" spans="2:4" x14ac:dyDescent="0.25">
      <c r="B66" s="193" t="s">
        <v>370</v>
      </c>
    </row>
    <row r="68" spans="2:4" ht="18.75" x14ac:dyDescent="0.25">
      <c r="B68" s="81" t="s">
        <v>21</v>
      </c>
      <c r="C68" s="81" t="s">
        <v>49</v>
      </c>
      <c r="D68" s="230" t="s">
        <v>464</v>
      </c>
    </row>
    <row r="69" spans="2:4" ht="18.75" x14ac:dyDescent="0.25">
      <c r="B69" s="82" t="s">
        <v>55</v>
      </c>
      <c r="C69" s="83">
        <f>SUMIF('3. EQUIPO DE OFICINA'!C:C,'Cuadro Resumen'!$B$69:$B$78,'3. EQUIPO DE OFICINA'!D:D)</f>
        <v>0</v>
      </c>
      <c r="D69" s="232">
        <f>SUMIF('3. EQUIPO DE OFICINA'!$C:$C,'Cuadro Resumen'!$B$69:$B$78,'3. EQUIPO DE OFICINA'!$F:$F)</f>
        <v>0</v>
      </c>
    </row>
    <row r="70" spans="2:4" ht="18.75" x14ac:dyDescent="0.25">
      <c r="B70" s="92" t="s">
        <v>56</v>
      </c>
      <c r="C70" s="83">
        <f>SUMIF('3. EQUIPO DE OFICINA'!C:C,'Cuadro Resumen'!$B$69:$B$78,'3. EQUIPO DE OFICINA'!D:D)</f>
        <v>0</v>
      </c>
      <c r="D70" s="232">
        <f>SUMIF('3. EQUIPO DE OFICINA'!$C:$C,'Cuadro Resumen'!$B$69:$B$78,'3. EQUIPO DE OFICINA'!$F:$F)</f>
        <v>0</v>
      </c>
    </row>
    <row r="71" spans="2:4" ht="18.75" x14ac:dyDescent="0.25">
      <c r="B71" s="92" t="s">
        <v>57</v>
      </c>
      <c r="C71" s="83">
        <f>SUMIF('3. EQUIPO DE OFICINA'!C:C,'Cuadro Resumen'!$B$69:$B$78,'3. EQUIPO DE OFICINA'!D:D)</f>
        <v>0</v>
      </c>
      <c r="D71" s="232">
        <f>SUMIF('3. EQUIPO DE OFICINA'!$C:$C,'Cuadro Resumen'!$B$69:$B$78,'3. EQUIPO DE OFICINA'!$F:$F)</f>
        <v>0</v>
      </c>
    </row>
    <row r="72" spans="2:4" ht="18.75" x14ac:dyDescent="0.25">
      <c r="B72" s="92" t="s">
        <v>58</v>
      </c>
      <c r="C72" s="83">
        <f>SUMIF('3. EQUIPO DE OFICINA'!C:C,'Cuadro Resumen'!$B$69:$B$78,'3. EQUIPO DE OFICINA'!D:D)</f>
        <v>0</v>
      </c>
      <c r="D72" s="232">
        <f>SUMIF('3. EQUIPO DE OFICINA'!$C:$C,'Cuadro Resumen'!$B$69:$B$78,'3. EQUIPO DE OFICINA'!$F:$F)</f>
        <v>0</v>
      </c>
    </row>
    <row r="73" spans="2:4" ht="18.75" x14ac:dyDescent="0.25">
      <c r="B73" s="92" t="s">
        <v>59</v>
      </c>
      <c r="C73" s="83">
        <f>SUMIF('3. EQUIPO DE OFICINA'!C:C,'Cuadro Resumen'!$B$69:$B$78,'3. EQUIPO DE OFICINA'!D:D)</f>
        <v>0</v>
      </c>
      <c r="D73" s="232">
        <f>SUMIF('3. EQUIPO DE OFICINA'!$C:$C,'Cuadro Resumen'!$B$69:$B$78,'3. EQUIPO DE OFICINA'!$F:$F)</f>
        <v>0</v>
      </c>
    </row>
    <row r="74" spans="2:4" ht="18.75" x14ac:dyDescent="0.25">
      <c r="B74" s="92" t="s">
        <v>60</v>
      </c>
      <c r="C74" s="83">
        <f>SUMIF('3. EQUIPO DE OFICINA'!C:C,'Cuadro Resumen'!$B$69:$B$78,'3. EQUIPO DE OFICINA'!D:D)</f>
        <v>0</v>
      </c>
      <c r="D74" s="232">
        <f>SUMIF('3. EQUIPO DE OFICINA'!$C:$C,'Cuadro Resumen'!$B$69:$B$78,'3. EQUIPO DE OFICINA'!$F:$F)</f>
        <v>0</v>
      </c>
    </row>
    <row r="75" spans="2:4" ht="18.75" x14ac:dyDescent="0.25">
      <c r="B75" s="92" t="s">
        <v>61</v>
      </c>
      <c r="C75" s="83">
        <f>SUMIF('3. EQUIPO DE OFICINA'!C:C,'Cuadro Resumen'!$B$69:$B$78,'3. EQUIPO DE OFICINA'!D:D)</f>
        <v>0</v>
      </c>
      <c r="D75" s="232">
        <f>SUMIF('3. EQUIPO DE OFICINA'!$C:$C,'Cuadro Resumen'!$B$69:$B$78,'3. EQUIPO DE OFICINA'!$F:$F)</f>
        <v>0</v>
      </c>
    </row>
    <row r="76" spans="2:4" ht="18.75" x14ac:dyDescent="0.25">
      <c r="B76" s="82" t="s">
        <v>62</v>
      </c>
      <c r="C76" s="83">
        <f>SUMIF('3. EQUIPO DE OFICINA'!C:C,'Cuadro Resumen'!$B$69:$B$78,'3. EQUIPO DE OFICINA'!D:D)</f>
        <v>0</v>
      </c>
      <c r="D76" s="232">
        <f>SUMIF('3. EQUIPO DE OFICINA'!$C:$C,'Cuadro Resumen'!$B$69:$B$78,'3. EQUIPO DE OFICINA'!$F:$F)</f>
        <v>0</v>
      </c>
    </row>
    <row r="77" spans="2:4" ht="18.75" x14ac:dyDescent="0.25">
      <c r="B77" s="82" t="s">
        <v>63</v>
      </c>
      <c r="C77" s="83">
        <f>SUMIF('3. EQUIPO DE OFICINA'!C:C,'Cuadro Resumen'!$B$69:$B$78,'3. EQUIPO DE OFICINA'!D:D)</f>
        <v>0</v>
      </c>
      <c r="D77" s="232">
        <f>SUMIF('3. EQUIPO DE OFICINA'!$C:$C,'Cuadro Resumen'!$B$69:$B$78,'3. EQUIPO DE OFICINA'!$F:$F)</f>
        <v>0</v>
      </c>
    </row>
    <row r="78" spans="2:4" ht="18.75" x14ac:dyDescent="0.25">
      <c r="B78" s="82" t="s">
        <v>64</v>
      </c>
      <c r="C78" s="83">
        <f>SUMIF('3. EQUIPO DE OFICINA'!C:C,'Cuadro Resumen'!$B$69:$B$78,'3. EQUIPO DE OFICINA'!D:D)</f>
        <v>0</v>
      </c>
      <c r="D78" s="232">
        <f>SUMIF('3. EQUIPO DE OFICINA'!$C:$C,'Cuadro Resumen'!$B$69:$B$78,'3. EQUIPO DE OFICINA'!$F:$F)</f>
        <v>0</v>
      </c>
    </row>
    <row r="79" spans="2:4" ht="18.75" x14ac:dyDescent="0.25">
      <c r="B79" s="82"/>
      <c r="C79" s="83">
        <f>SUMIF('3. EQUIPO DE OFICINA'!C:C,'Cuadro Resumen'!$B$69:$B$78,'3. EQUIPO DE OFICINA'!D:D)</f>
        <v>0</v>
      </c>
      <c r="D79" s="232">
        <f>SUMIF('3. EQUIPO DE OFICINA'!$C:$C,'Cuadro Resumen'!$B$69:$B$78,'3. EQUIPO DE OFICINA'!$F:$F)</f>
        <v>0</v>
      </c>
    </row>
    <row r="80" spans="2:4" ht="23.25" x14ac:dyDescent="0.25">
      <c r="B80" s="84" t="s">
        <v>116</v>
      </c>
      <c r="C80" s="85">
        <f>SUM(C69:C79)</f>
        <v>0</v>
      </c>
      <c r="D80" s="233">
        <f>SUM(D69:D79)</f>
        <v>0</v>
      </c>
    </row>
    <row r="83" spans="2:4" x14ac:dyDescent="0.25">
      <c r="B83" s="193" t="s">
        <v>371</v>
      </c>
    </row>
    <row r="85" spans="2:4" ht="18.75" x14ac:dyDescent="0.25">
      <c r="B85" s="81" t="s">
        <v>372</v>
      </c>
      <c r="C85" s="81" t="s">
        <v>49</v>
      </c>
      <c r="D85" s="230" t="s">
        <v>464</v>
      </c>
    </row>
    <row r="86" spans="2:4" ht="37.5" x14ac:dyDescent="0.25">
      <c r="B86" s="288" t="s">
        <v>1325</v>
      </c>
      <c r="C86" s="83">
        <f>SUMIF('4. EQUIPO TECNOLÓGICOS'!C:C,'Cuadro Resumen'!$B$86:$B$102,'4. EQUIPO TECNOLÓGICOS'!D:D)</f>
        <v>0</v>
      </c>
      <c r="D86" s="83">
        <f>SUMIF('4. EQUIPO TECNOLÓGICOS'!$C:$C,'Cuadro Resumen'!$B$86:$B$102,'4. EQUIPO TECNOLÓGICOS'!F:F)</f>
        <v>0</v>
      </c>
    </row>
    <row r="87" spans="2:4" ht="18.75" x14ac:dyDescent="0.25">
      <c r="B87" s="288" t="s">
        <v>1326</v>
      </c>
      <c r="C87" s="83">
        <f>SUMIF('4. EQUIPO TECNOLÓGICOS'!C:C,'Cuadro Resumen'!$B$86:$B$102,'4. EQUIPO TECNOLÓGICOS'!D:D)</f>
        <v>4</v>
      </c>
      <c r="D87" s="83">
        <f>SUMIF('4. EQUIPO TECNOLÓGICOS'!$C:$C,'Cuadro Resumen'!$B$86:$B$102,'4. EQUIPO TECNOLÓGICOS'!F:F)</f>
        <v>52000</v>
      </c>
    </row>
    <row r="88" spans="2:4" ht="37.5" x14ac:dyDescent="0.25">
      <c r="B88" s="288" t="s">
        <v>1324</v>
      </c>
      <c r="C88" s="83">
        <f>SUMIF('4. EQUIPO TECNOLÓGICOS'!C:C,'Cuadro Resumen'!$B$86:$B$102,'4. EQUIPO TECNOLÓGICOS'!D:D)</f>
        <v>5</v>
      </c>
      <c r="D88" s="83">
        <f>SUMIF('4. EQUIPO TECNOLÓGICOS'!$C:$C,'Cuadro Resumen'!$B$86:$B$102,'4. EQUIPO TECNOLÓGICOS'!F:F)</f>
        <v>175000</v>
      </c>
    </row>
    <row r="89" spans="2:4" ht="37.5" x14ac:dyDescent="0.25">
      <c r="B89" s="288" t="s">
        <v>1327</v>
      </c>
      <c r="C89" s="83">
        <f>SUMIF('4. EQUIPO TECNOLÓGICOS'!C:C,'Cuadro Resumen'!$B$86:$B$102,'4. EQUIPO TECNOLÓGICOS'!D:D)</f>
        <v>15</v>
      </c>
      <c r="D89" s="83">
        <f>SUMIF('4. EQUIPO TECNOLÓGICOS'!$C:$C,'Cuadro Resumen'!$B$86:$B$102,'4. EQUIPO TECNOLÓGICOS'!F:F)</f>
        <v>307500</v>
      </c>
    </row>
    <row r="90" spans="2:4" ht="18.75" x14ac:dyDescent="0.25">
      <c r="B90" s="82" t="s">
        <v>404</v>
      </c>
      <c r="C90" s="83">
        <f>SUMIF('4. EQUIPO TECNOLÓGICOS'!C:C,'Cuadro Resumen'!$B$86:$B$102,'4. EQUIPO TECNOLÓGICOS'!D:D)</f>
        <v>0</v>
      </c>
      <c r="D90" s="83">
        <f>SUMIF('4. EQUIPO TECNOLÓGICOS'!$C:$C,'Cuadro Resumen'!$B$86:$B$102,'4. EQUIPO TECNOLÓGICOS'!F:F)</f>
        <v>0</v>
      </c>
    </row>
    <row r="91" spans="2:4" ht="18.75" x14ac:dyDescent="0.25">
      <c r="B91" s="92" t="s">
        <v>65</v>
      </c>
      <c r="C91" s="83">
        <f>SUMIF('4. EQUIPO TECNOLÓGICOS'!C:C,'Cuadro Resumen'!$B$86:$B$102,'4. EQUIPO TECNOLÓGICOS'!D:D)</f>
        <v>2</v>
      </c>
      <c r="D91" s="83">
        <f>SUMIF('4. EQUIPO TECNOLÓGICOS'!$C:$C,'Cuadro Resumen'!$B$86:$B$102,'4. EQUIPO TECNOLÓGICOS'!F:F)</f>
        <v>6000</v>
      </c>
    </row>
    <row r="92" spans="2:4" ht="18.75" x14ac:dyDescent="0.25">
      <c r="B92" s="92" t="s">
        <v>66</v>
      </c>
      <c r="C92" s="83">
        <f>SUMIF('4. EQUIPO TECNOLÓGICOS'!C:C,'Cuadro Resumen'!$B$86:$B$102,'4. EQUIPO TECNOLÓGICOS'!D:D)</f>
        <v>6</v>
      </c>
      <c r="D92" s="83">
        <f>SUMIF('4. EQUIPO TECNOLÓGICOS'!$C:$C,'Cuadro Resumen'!$B$86:$B$102,'4. EQUIPO TECNOLÓGICOS'!F:F)</f>
        <v>27000</v>
      </c>
    </row>
    <row r="93" spans="2:4" ht="18.75" x14ac:dyDescent="0.25">
      <c r="B93" s="92" t="s">
        <v>67</v>
      </c>
      <c r="C93" s="83">
        <f>SUMIF('4. EQUIPO TECNOLÓGICOS'!C:C,'Cuadro Resumen'!$B$86:$B$102,'4. EQUIPO TECNOLÓGICOS'!D:D)</f>
        <v>4</v>
      </c>
      <c r="D93" s="83">
        <f>SUMIF('4. EQUIPO TECNOLÓGICOS'!$C:$C,'Cuadro Resumen'!$B$86:$B$102,'4. EQUIPO TECNOLÓGICOS'!F:F)</f>
        <v>30000</v>
      </c>
    </row>
    <row r="94" spans="2:4" ht="18.75" x14ac:dyDescent="0.25">
      <c r="B94" s="82" t="s">
        <v>34</v>
      </c>
      <c r="C94" s="83">
        <f>SUMIF('4. EQUIPO TECNOLÓGICOS'!C:C,'Cuadro Resumen'!$B$86:$B$102,'4. EQUIPO TECNOLÓGICOS'!D:D)</f>
        <v>4</v>
      </c>
      <c r="D94" s="83">
        <f>SUMIF('4. EQUIPO TECNOLÓGICOS'!$C:$C,'Cuadro Resumen'!$B$86:$B$102,'4. EQUIPO TECNOLÓGICOS'!F:F)</f>
        <v>52000</v>
      </c>
    </row>
    <row r="95" spans="2:4" ht="18.75" x14ac:dyDescent="0.25">
      <c r="B95" s="92" t="s">
        <v>68</v>
      </c>
      <c r="C95" s="83">
        <f>SUMIF('4. EQUIPO TECNOLÓGICOS'!C:C,'Cuadro Resumen'!$B$86:$B$102,'4. EQUIPO TECNOLÓGICOS'!D:D)</f>
        <v>0</v>
      </c>
      <c r="D95" s="83">
        <f>SUMIF('4. EQUIPO TECNOLÓGICOS'!$C:$C,'Cuadro Resumen'!$B$86:$B$102,'4. EQUIPO TECNOLÓGICOS'!F:F)</f>
        <v>0</v>
      </c>
    </row>
    <row r="96" spans="2:4" ht="18.75" x14ac:dyDescent="0.25">
      <c r="B96" s="82" t="s">
        <v>69</v>
      </c>
      <c r="C96" s="83">
        <f>SUMIF('4. EQUIPO TECNOLÓGICOS'!C:C,'Cuadro Resumen'!$B$86:$B$102,'4. EQUIPO TECNOLÓGICOS'!D:D)</f>
        <v>0</v>
      </c>
      <c r="D96" s="83">
        <f>SUMIF('4. EQUIPO TECNOLÓGICOS'!$C:$C,'Cuadro Resumen'!$B$86:$B$102,'4. EQUIPO TECNOLÓGICOS'!F:F)</f>
        <v>0</v>
      </c>
    </row>
    <row r="97" spans="2:4" ht="18.75" x14ac:dyDescent="0.25">
      <c r="B97" s="92" t="s">
        <v>70</v>
      </c>
      <c r="C97" s="83">
        <f>SUMIF('4. EQUIPO TECNOLÓGICOS'!C:C,'Cuadro Resumen'!$B$86:$B$102,'4. EQUIPO TECNOLÓGICOS'!D:D)</f>
        <v>0</v>
      </c>
      <c r="D97" s="83">
        <f>SUMIF('4. EQUIPO TECNOLÓGICOS'!$C:$C,'Cuadro Resumen'!$B$86:$B$102,'4. EQUIPO TECNOLÓGICOS'!F:F)</f>
        <v>0</v>
      </c>
    </row>
    <row r="98" spans="2:4" ht="18.75" x14ac:dyDescent="0.25">
      <c r="B98" s="92" t="s">
        <v>71</v>
      </c>
      <c r="C98" s="83">
        <f>SUMIF('4. EQUIPO TECNOLÓGICOS'!C:C,'Cuadro Resumen'!$B$86:$B$102,'4. EQUIPO TECNOLÓGICOS'!D:D)</f>
        <v>0</v>
      </c>
      <c r="D98" s="83">
        <f>SUMIF('4. EQUIPO TECNOLÓGICOS'!$C:$C,'Cuadro Resumen'!$B$86:$B$102,'4. EQUIPO TECNOLÓGICOS'!F:F)</f>
        <v>0</v>
      </c>
    </row>
    <row r="99" spans="2:4" ht="18.75" x14ac:dyDescent="0.25">
      <c r="B99" s="82" t="s">
        <v>1464</v>
      </c>
      <c r="C99" s="83">
        <f>SUMIF('4. EQUIPO TECNOLÓGICOS'!C:C,'Cuadro Resumen'!$B$86:$B$102,'4. EQUIPO TECNOLÓGICOS'!D:D)</f>
        <v>30</v>
      </c>
      <c r="D99" s="83">
        <f>SUMIF('4. EQUIPO TECNOLÓGICOS'!$C:$C,'Cuadro Resumen'!$B$86:$B$102,'4. EQUIPO TECNOLÓGICOS'!F:F)</f>
        <v>105000</v>
      </c>
    </row>
    <row r="100" spans="2:4" ht="18.75" x14ac:dyDescent="0.25">
      <c r="B100" s="92" t="s">
        <v>72</v>
      </c>
      <c r="C100" s="83">
        <f>SUMIF('4. EQUIPO TECNOLÓGICOS'!C:C,'Cuadro Resumen'!$B$86:$B$102,'4. EQUIPO TECNOLÓGICOS'!D:D)</f>
        <v>0</v>
      </c>
      <c r="D100" s="83">
        <f>SUMIF('4. EQUIPO TECNOLÓGICOS'!$C:$C,'Cuadro Resumen'!$B$86:$B$102,'4. EQUIPO TECNOLÓGICOS'!F:F)</f>
        <v>0</v>
      </c>
    </row>
    <row r="101" spans="2:4" ht="18.75" x14ac:dyDescent="0.25">
      <c r="B101" s="92" t="s">
        <v>73</v>
      </c>
      <c r="C101" s="83">
        <f>SUMIF('4. EQUIPO TECNOLÓGICOS'!C:C,'Cuadro Resumen'!$B$86:$B$102,'4. EQUIPO TECNOLÓGICOS'!D:D)</f>
        <v>0</v>
      </c>
      <c r="D101" s="83">
        <f>SUMIF('4. EQUIPO TECNOLÓGICOS'!$C:$C,'Cuadro Resumen'!$B$86:$B$102,'4. EQUIPO TECNOLÓGICOS'!F:F)</f>
        <v>0</v>
      </c>
    </row>
    <row r="102" spans="2:4" ht="18.75" x14ac:dyDescent="0.25">
      <c r="B102" s="92" t="s">
        <v>74</v>
      </c>
      <c r="C102" s="83">
        <f>SUMIF('4. EQUIPO TECNOLÓGICOS'!C:C,'Cuadro Resumen'!$B$86:$B$102,'4. EQUIPO TECNOLÓGICOS'!D:D)</f>
        <v>0</v>
      </c>
      <c r="D102" s="83">
        <f>SUMIF('4. EQUIPO TECNOLÓGICOS'!$C:$C,'Cuadro Resumen'!$B$86:$B$102,'4. EQUIPO TECNOLÓGICOS'!F:F)</f>
        <v>0</v>
      </c>
    </row>
    <row r="103" spans="2:4" ht="23.25" x14ac:dyDescent="0.25">
      <c r="B103" s="84" t="s">
        <v>116</v>
      </c>
      <c r="C103" s="85">
        <f>SUM(C86:C102)</f>
        <v>70</v>
      </c>
      <c r="D103" s="85">
        <f>SUM(D86:D102)</f>
        <v>754500</v>
      </c>
    </row>
    <row r="107" spans="2:4" x14ac:dyDescent="0.25">
      <c r="B107" s="193" t="s">
        <v>462</v>
      </c>
    </row>
    <row r="128" spans="2:2" x14ac:dyDescent="0.25">
      <c r="B128" s="193" t="s">
        <v>463</v>
      </c>
    </row>
    <row r="129" spans="2:4" x14ac:dyDescent="0.25">
      <c r="B129" s="86" t="s">
        <v>112</v>
      </c>
      <c r="C129" s="86" t="s">
        <v>49</v>
      </c>
      <c r="D129" s="86" t="s">
        <v>464</v>
      </c>
    </row>
    <row r="130" spans="2:4" x14ac:dyDescent="0.25">
      <c r="B130" s="86" t="s">
        <v>465</v>
      </c>
    </row>
    <row r="131" spans="2:4" x14ac:dyDescent="0.25">
      <c r="B131" s="86" t="s">
        <v>455</v>
      </c>
    </row>
    <row r="132" spans="2:4" x14ac:dyDescent="0.25">
      <c r="B132" s="86" t="s">
        <v>469</v>
      </c>
    </row>
    <row r="145" spans="2:2" x14ac:dyDescent="0.25">
      <c r="B145" s="193" t="s">
        <v>470</v>
      </c>
    </row>
    <row r="196" spans="2:9" s="120" customFormat="1" x14ac:dyDescent="0.25">
      <c r="I196" s="420"/>
    </row>
    <row r="198" spans="2:9" ht="14.45" hidden="1" x14ac:dyDescent="0.3">
      <c r="B198" s="687" t="s">
        <v>1480</v>
      </c>
      <c r="C198" s="687"/>
      <c r="D198" s="687"/>
      <c r="E198" s="687"/>
      <c r="F198" s="687"/>
    </row>
    <row r="199" spans="2:9" ht="14.45" hidden="1" x14ac:dyDescent="0.3">
      <c r="B199" s="424" t="s">
        <v>1481</v>
      </c>
      <c r="C199" s="423" t="s">
        <v>1482</v>
      </c>
      <c r="D199" s="423" t="s">
        <v>1482</v>
      </c>
      <c r="E199" s="423" t="s">
        <v>1483</v>
      </c>
      <c r="F199" s="423" t="s">
        <v>1483</v>
      </c>
    </row>
    <row r="200" spans="2:9" ht="14.45" hidden="1" x14ac:dyDescent="0.3">
      <c r="B200" s="422"/>
      <c r="C200" s="422" t="s">
        <v>1484</v>
      </c>
      <c r="D200" s="422" t="s">
        <v>1485</v>
      </c>
      <c r="E200" s="422" t="s">
        <v>1484</v>
      </c>
      <c r="F200" s="422" t="s">
        <v>1485</v>
      </c>
    </row>
    <row r="201" spans="2:9" ht="14.45" hidden="1" x14ac:dyDescent="0.3">
      <c r="B201" s="424" t="s">
        <v>3</v>
      </c>
      <c r="C201" s="421">
        <v>255</v>
      </c>
      <c r="D201" s="421">
        <v>235</v>
      </c>
      <c r="E201" s="421">
        <v>300</v>
      </c>
      <c r="F201" s="421">
        <v>280</v>
      </c>
    </row>
    <row r="202" spans="2:9" ht="14.45" hidden="1" x14ac:dyDescent="0.3">
      <c r="B202" s="424" t="s">
        <v>4</v>
      </c>
      <c r="C202" s="421">
        <v>225</v>
      </c>
      <c r="D202" s="421">
        <v>205</v>
      </c>
      <c r="E202" s="421">
        <v>270</v>
      </c>
      <c r="F202" s="421">
        <v>250</v>
      </c>
    </row>
    <row r="203" spans="2:9" ht="14.45" hidden="1" x14ac:dyDescent="0.3">
      <c r="B203" s="424" t="s">
        <v>5</v>
      </c>
      <c r="C203" s="421">
        <v>195</v>
      </c>
      <c r="D203" s="421">
        <v>180</v>
      </c>
      <c r="E203" s="421">
        <v>240</v>
      </c>
      <c r="F203" s="421">
        <v>220</v>
      </c>
    </row>
    <row r="204" spans="2:9" ht="14.45" hidden="1" x14ac:dyDescent="0.3">
      <c r="B204" s="424" t="s">
        <v>6</v>
      </c>
      <c r="C204" s="421">
        <v>165</v>
      </c>
      <c r="D204" s="421">
        <v>150</v>
      </c>
      <c r="E204" s="421">
        <v>210</v>
      </c>
      <c r="F204" s="421">
        <v>195</v>
      </c>
    </row>
    <row r="205" spans="2:9" ht="14.45" hidden="1" x14ac:dyDescent="0.3">
      <c r="B205" s="424" t="s">
        <v>1486</v>
      </c>
      <c r="C205" s="421">
        <v>145</v>
      </c>
      <c r="D205" s="421">
        <v>135</v>
      </c>
      <c r="E205" s="421">
        <v>185</v>
      </c>
      <c r="F205" s="421">
        <v>170</v>
      </c>
    </row>
    <row r="206" spans="2:9" ht="14.45" hidden="1" x14ac:dyDescent="0.3">
      <c r="B206" s="419"/>
      <c r="C206" s="419"/>
      <c r="D206" s="419"/>
      <c r="E206" s="419"/>
      <c r="F206" s="419"/>
    </row>
    <row r="207" spans="2:9" ht="14.45" hidden="1" x14ac:dyDescent="0.3">
      <c r="B207" s="688" t="s">
        <v>1487</v>
      </c>
      <c r="C207" s="688"/>
      <c r="D207" s="688"/>
      <c r="E207" s="446">
        <f>C20</f>
        <v>21.981300000000001</v>
      </c>
      <c r="F207" s="446" t="str">
        <f>D20</f>
        <v>Martes, 25 de Agosto del 2015 Fuente el BCH</v>
      </c>
    </row>
    <row r="208" spans="2:9" ht="14.45" hidden="1" x14ac:dyDescent="0.3">
      <c r="B208" s="419"/>
      <c r="C208" s="419"/>
      <c r="D208" s="419"/>
      <c r="E208" s="419"/>
      <c r="F208" s="419"/>
    </row>
    <row r="209" spans="2:9" ht="14.45" hidden="1" x14ac:dyDescent="0.3">
      <c r="B209" s="419"/>
      <c r="C209" s="419"/>
      <c r="D209" s="419"/>
      <c r="E209" s="419"/>
      <c r="F209" s="419"/>
    </row>
    <row r="210" spans="2:9" ht="14.45" hidden="1" x14ac:dyDescent="0.3">
      <c r="B210" s="687" t="s">
        <v>1480</v>
      </c>
      <c r="C210" s="687"/>
      <c r="D210" s="687"/>
      <c r="E210" s="687"/>
      <c r="F210" s="687"/>
    </row>
    <row r="211" spans="2:9" ht="14.45" hidden="1" x14ac:dyDescent="0.3">
      <c r="B211" s="424" t="s">
        <v>1481</v>
      </c>
      <c r="C211" s="423" t="s">
        <v>1482</v>
      </c>
      <c r="D211" s="423" t="s">
        <v>1482</v>
      </c>
      <c r="E211" s="423" t="s">
        <v>1483</v>
      </c>
      <c r="F211" s="423" t="s">
        <v>1483</v>
      </c>
    </row>
    <row r="212" spans="2:9" ht="14.45" hidden="1" x14ac:dyDescent="0.3">
      <c r="B212" s="422"/>
      <c r="C212" s="422" t="s">
        <v>1484</v>
      </c>
      <c r="D212" s="422" t="s">
        <v>1485</v>
      </c>
      <c r="E212" s="422" t="s">
        <v>1484</v>
      </c>
      <c r="F212" s="422" t="s">
        <v>1485</v>
      </c>
    </row>
    <row r="213" spans="2:9" ht="14.45" hidden="1" x14ac:dyDescent="0.3">
      <c r="B213" s="424" t="s">
        <v>3</v>
      </c>
      <c r="C213" s="425">
        <f>+C201*E207</f>
        <v>5605.2314999999999</v>
      </c>
      <c r="D213" s="426">
        <f>+D201*E207</f>
        <v>5165.6055000000006</v>
      </c>
      <c r="E213" s="426">
        <f>+E201*E207</f>
        <v>6594.39</v>
      </c>
      <c r="F213" s="426">
        <f>+F201*E207</f>
        <v>6154.7640000000001</v>
      </c>
    </row>
    <row r="214" spans="2:9" ht="14.45" hidden="1" x14ac:dyDescent="0.3">
      <c r="B214" s="424" t="s">
        <v>4</v>
      </c>
      <c r="C214" s="425">
        <f>+C202*E207</f>
        <v>4945.7925000000005</v>
      </c>
      <c r="D214" s="426">
        <f>+D202*E207</f>
        <v>4506.1665000000003</v>
      </c>
      <c r="E214" s="426">
        <f>+E202*E207</f>
        <v>5934.951</v>
      </c>
      <c r="F214" s="426">
        <f>+F202*E207</f>
        <v>5495.3249999999998</v>
      </c>
    </row>
    <row r="215" spans="2:9" ht="14.45" hidden="1" x14ac:dyDescent="0.3">
      <c r="B215" s="424" t="s">
        <v>5</v>
      </c>
      <c r="C215" s="425">
        <f>+C203*E207</f>
        <v>4286.3535000000002</v>
      </c>
      <c r="D215" s="426">
        <f>+D203*E207</f>
        <v>3956.634</v>
      </c>
      <c r="E215" s="426">
        <f>+E203*E207</f>
        <v>5275.5120000000006</v>
      </c>
      <c r="F215" s="426">
        <f>+F203*E207</f>
        <v>4835.8860000000004</v>
      </c>
    </row>
    <row r="216" spans="2:9" ht="14.45" hidden="1" x14ac:dyDescent="0.3">
      <c r="B216" s="424" t="s">
        <v>6</v>
      </c>
      <c r="C216" s="425">
        <f>+C204*E207</f>
        <v>3626.9145000000003</v>
      </c>
      <c r="D216" s="426">
        <f>+D204*E207</f>
        <v>3297.1950000000002</v>
      </c>
      <c r="E216" s="426">
        <f>+E204*E207</f>
        <v>4616.0730000000003</v>
      </c>
      <c r="F216" s="426">
        <f>+F204*E207</f>
        <v>4286.3535000000002</v>
      </c>
    </row>
    <row r="217" spans="2:9" ht="14.45" hidden="1" x14ac:dyDescent="0.3">
      <c r="B217" s="424" t="s">
        <v>1486</v>
      </c>
      <c r="C217" s="425">
        <f>+C205*E207</f>
        <v>3187.2885000000001</v>
      </c>
      <c r="D217" s="426">
        <f>+D205*E207</f>
        <v>2967.4755</v>
      </c>
      <c r="E217" s="426">
        <f>+E205*E207</f>
        <v>4066.5405000000001</v>
      </c>
      <c r="F217" s="426">
        <f>+F205*E207</f>
        <v>3736.8210000000004</v>
      </c>
    </row>
    <row r="218" spans="2:9" ht="14.45" hidden="1" x14ac:dyDescent="0.3"/>
    <row r="220" spans="2:9" s="120" customFormat="1" x14ac:dyDescent="0.25">
      <c r="I220" s="420"/>
    </row>
  </sheetData>
  <sheetProtection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10"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27" bestFit="1" customWidth="1"/>
    <col min="9" max="9" width="15.28515625" customWidth="1"/>
    <col min="10" max="10" width="12.140625" style="227" bestFit="1" customWidth="1"/>
    <col min="11" max="11" width="15.28515625" customWidth="1"/>
    <col min="12" max="12" width="12.140625" style="227" bestFit="1" customWidth="1"/>
    <col min="13" max="13" width="15.28515625" customWidth="1"/>
    <col min="14" max="14" width="11.5703125" style="227" customWidth="1"/>
    <col min="15" max="15" width="15.28515625" customWidth="1"/>
    <col min="16" max="16" width="15.7109375" style="227" customWidth="1"/>
    <col min="17" max="17" width="14.28515625" hidden="1" customWidth="1"/>
    <col min="18" max="20" width="14.28515625" customWidth="1"/>
    <col min="21" max="21" width="17" customWidth="1"/>
  </cols>
  <sheetData>
    <row r="1" spans="1:21" s="268" customFormat="1" ht="18" customHeight="1" x14ac:dyDescent="0.2">
      <c r="B1" s="267"/>
      <c r="C1" s="267"/>
      <c r="D1" s="267"/>
      <c r="E1" s="267"/>
      <c r="F1" s="267"/>
      <c r="G1" s="267" t="s">
        <v>107</v>
      </c>
      <c r="I1" s="267"/>
      <c r="J1" s="267"/>
      <c r="K1" s="267"/>
      <c r="L1" s="267"/>
      <c r="M1" s="267"/>
      <c r="N1" s="267"/>
      <c r="O1" s="267"/>
      <c r="P1" s="267"/>
      <c r="Q1" s="267"/>
      <c r="R1" s="267"/>
      <c r="S1" s="267"/>
      <c r="T1" s="267"/>
      <c r="U1" s="267"/>
    </row>
    <row r="2" spans="1:21" s="268" customFormat="1" ht="18" customHeight="1" x14ac:dyDescent="0.3">
      <c r="A2" s="300" t="s">
        <v>1338</v>
      </c>
      <c r="B2" s="267"/>
      <c r="C2" s="267"/>
      <c r="D2" s="267"/>
      <c r="E2" s="267"/>
      <c r="F2" s="267"/>
      <c r="G2" s="267"/>
      <c r="I2" s="267"/>
      <c r="J2" s="267"/>
      <c r="K2" s="267"/>
      <c r="L2" s="267"/>
      <c r="M2" s="267"/>
      <c r="N2" s="267"/>
      <c r="O2" s="267"/>
      <c r="P2" s="267"/>
      <c r="Q2" s="267"/>
      <c r="R2" s="267"/>
      <c r="S2" s="267"/>
      <c r="T2" s="267"/>
      <c r="U2" s="267"/>
    </row>
    <row r="3" spans="1:21" s="268" customFormat="1" ht="18.75" x14ac:dyDescent="0.2">
      <c r="A3" s="332" t="s">
        <v>1384</v>
      </c>
      <c r="B3" s="267"/>
      <c r="C3" s="267"/>
      <c r="D3" s="267"/>
      <c r="E3" s="267"/>
      <c r="F3" s="267"/>
      <c r="G3" s="267"/>
      <c r="I3" s="267"/>
      <c r="J3" s="267"/>
      <c r="K3" s="267"/>
      <c r="L3" s="267"/>
      <c r="M3" s="267"/>
      <c r="N3" s="267"/>
      <c r="O3" s="267"/>
      <c r="P3" s="267"/>
      <c r="Q3" s="267"/>
      <c r="R3" s="267"/>
      <c r="S3" s="267"/>
      <c r="T3" s="267"/>
      <c r="U3" s="267"/>
    </row>
    <row r="4" spans="1:21" s="66" customFormat="1" ht="15.75" customHeight="1" x14ac:dyDescent="0.25">
      <c r="A4" s="716" t="s">
        <v>89</v>
      </c>
      <c r="B4" s="715" t="s">
        <v>103</v>
      </c>
      <c r="C4" s="718" t="s">
        <v>78</v>
      </c>
      <c r="D4" s="718" t="s">
        <v>79</v>
      </c>
      <c r="E4" s="718" t="s">
        <v>382</v>
      </c>
      <c r="F4" s="718" t="s">
        <v>80</v>
      </c>
      <c r="G4" s="721" t="s">
        <v>92</v>
      </c>
      <c r="H4" s="727"/>
      <c r="I4" s="727"/>
      <c r="J4" s="727"/>
      <c r="K4" s="727"/>
      <c r="L4" s="727"/>
      <c r="M4" s="727"/>
      <c r="N4" s="722"/>
      <c r="O4" s="723" t="s">
        <v>93</v>
      </c>
      <c r="P4" s="724"/>
      <c r="Q4" s="715" t="s">
        <v>94</v>
      </c>
      <c r="R4" s="715" t="s">
        <v>95</v>
      </c>
      <c r="S4" s="715" t="s">
        <v>102</v>
      </c>
      <c r="T4" s="715" t="s">
        <v>101</v>
      </c>
      <c r="U4" s="712" t="s">
        <v>81</v>
      </c>
    </row>
    <row r="5" spans="1:21" s="66" customFormat="1" ht="15" customHeight="1" x14ac:dyDescent="0.25">
      <c r="A5" s="716"/>
      <c r="B5" s="716"/>
      <c r="C5" s="719"/>
      <c r="D5" s="719"/>
      <c r="E5" s="719"/>
      <c r="F5" s="719"/>
      <c r="G5" s="721" t="s">
        <v>96</v>
      </c>
      <c r="H5" s="722"/>
      <c r="I5" s="721" t="s">
        <v>97</v>
      </c>
      <c r="J5" s="722"/>
      <c r="K5" s="721" t="s">
        <v>98</v>
      </c>
      <c r="L5" s="722"/>
      <c r="M5" s="721" t="s">
        <v>99</v>
      </c>
      <c r="N5" s="722"/>
      <c r="O5" s="725"/>
      <c r="P5" s="726"/>
      <c r="Q5" s="716"/>
      <c r="R5" s="716"/>
      <c r="S5" s="716"/>
      <c r="T5" s="716"/>
      <c r="U5" s="713"/>
    </row>
    <row r="6" spans="1:21" s="67" customFormat="1" ht="25.5" x14ac:dyDescent="0.25">
      <c r="A6" s="717"/>
      <c r="B6" s="717"/>
      <c r="C6" s="720"/>
      <c r="D6" s="720"/>
      <c r="E6" s="720"/>
      <c r="F6" s="720"/>
      <c r="G6" s="411" t="s">
        <v>100</v>
      </c>
      <c r="H6" s="411" t="s">
        <v>12</v>
      </c>
      <c r="I6" s="411" t="s">
        <v>100</v>
      </c>
      <c r="J6" s="411" t="s">
        <v>12</v>
      </c>
      <c r="K6" s="411" t="s">
        <v>100</v>
      </c>
      <c r="L6" s="411" t="s">
        <v>12</v>
      </c>
      <c r="M6" s="411" t="s">
        <v>100</v>
      </c>
      <c r="N6" s="411" t="s">
        <v>12</v>
      </c>
      <c r="O6" s="411" t="s">
        <v>100</v>
      </c>
      <c r="P6" s="411" t="s">
        <v>12</v>
      </c>
      <c r="Q6" s="717"/>
      <c r="R6" s="717"/>
      <c r="S6" s="717"/>
      <c r="T6" s="717"/>
      <c r="U6" s="714"/>
    </row>
    <row r="7" spans="1:21" s="67" customFormat="1" ht="15.6" x14ac:dyDescent="0.3">
      <c r="A7" s="412"/>
      <c r="B7" s="413"/>
      <c r="C7" s="414"/>
      <c r="D7" s="414"/>
      <c r="E7" s="415"/>
      <c r="F7" s="414"/>
      <c r="G7" s="416"/>
      <c r="H7" s="416"/>
      <c r="I7" s="416"/>
      <c r="J7" s="416"/>
      <c r="K7" s="416"/>
      <c r="L7" s="416"/>
      <c r="M7" s="416"/>
      <c r="N7" s="416"/>
      <c r="O7" s="416"/>
      <c r="P7" s="416"/>
      <c r="Q7" s="417"/>
      <c r="R7" s="417"/>
      <c r="S7" s="417"/>
      <c r="T7" s="417"/>
      <c r="U7" s="418"/>
    </row>
    <row r="8" spans="1:21" ht="15.75" x14ac:dyDescent="0.25">
      <c r="A8" s="789" t="s">
        <v>1385</v>
      </c>
      <c r="B8" s="789" t="s">
        <v>104</v>
      </c>
      <c r="C8" s="306"/>
      <c r="D8" s="306"/>
      <c r="E8" s="306"/>
      <c r="F8" s="73"/>
      <c r="G8" s="330"/>
      <c r="H8" s="333"/>
      <c r="I8" s="330"/>
      <c r="J8" s="333"/>
      <c r="K8" s="330"/>
      <c r="L8" s="333"/>
      <c r="M8" s="330"/>
      <c r="N8" s="333"/>
      <c r="O8" s="369">
        <f>G8+I8+K8+M8</f>
        <v>0</v>
      </c>
      <c r="P8" s="370">
        <f>H8+J8+L8+N8</f>
        <v>0</v>
      </c>
      <c r="Q8" s="327"/>
      <c r="R8" s="327"/>
      <c r="S8" s="238"/>
      <c r="T8" s="238"/>
      <c r="U8" s="238"/>
    </row>
    <row r="9" spans="1:21" ht="15.75" x14ac:dyDescent="0.25">
      <c r="A9" s="789"/>
      <c r="B9" s="789"/>
      <c r="C9" s="306"/>
      <c r="D9" s="306"/>
      <c r="E9" s="306"/>
      <c r="F9" s="73"/>
      <c r="G9" s="330"/>
      <c r="H9" s="333"/>
      <c r="I9" s="330"/>
      <c r="J9" s="333"/>
      <c r="K9" s="330"/>
      <c r="L9" s="333"/>
      <c r="M9" s="330"/>
      <c r="N9" s="333"/>
      <c r="O9" s="369">
        <f t="shared" ref="O9:O26" si="0">G9+I9+K9+M9</f>
        <v>0</v>
      </c>
      <c r="P9" s="370">
        <f t="shared" ref="P9:P26" si="1">H9+J9+L9+N9</f>
        <v>0</v>
      </c>
      <c r="Q9" s="327"/>
      <c r="R9" s="327"/>
      <c r="S9" s="238"/>
      <c r="T9" s="238"/>
      <c r="U9" s="238"/>
    </row>
    <row r="10" spans="1:21" ht="15.75" x14ac:dyDescent="0.25">
      <c r="A10" s="789"/>
      <c r="B10" s="789"/>
      <c r="C10" s="306"/>
      <c r="D10" s="306"/>
      <c r="E10" s="306"/>
      <c r="F10" s="73"/>
      <c r="G10" s="330"/>
      <c r="H10" s="333"/>
      <c r="I10" s="330"/>
      <c r="J10" s="333"/>
      <c r="K10" s="330"/>
      <c r="L10" s="333"/>
      <c r="M10" s="330"/>
      <c r="N10" s="333"/>
      <c r="O10" s="369">
        <f t="shared" si="0"/>
        <v>0</v>
      </c>
      <c r="P10" s="370">
        <f t="shared" si="1"/>
        <v>0</v>
      </c>
      <c r="Q10" s="327"/>
      <c r="R10" s="327"/>
      <c r="S10" s="238"/>
      <c r="T10" s="238"/>
      <c r="U10" s="238"/>
    </row>
    <row r="11" spans="1:21" ht="15.75" x14ac:dyDescent="0.25">
      <c r="A11" s="789"/>
      <c r="B11" s="789"/>
      <c r="C11" s="306"/>
      <c r="D11" s="306"/>
      <c r="E11" s="306"/>
      <c r="F11" s="73"/>
      <c r="G11" s="330"/>
      <c r="H11" s="333"/>
      <c r="I11" s="330"/>
      <c r="J11" s="333"/>
      <c r="K11" s="330"/>
      <c r="L11" s="333"/>
      <c r="M11" s="330"/>
      <c r="N11" s="333"/>
      <c r="O11" s="369">
        <f t="shared" si="0"/>
        <v>0</v>
      </c>
      <c r="P11" s="370">
        <f t="shared" si="1"/>
        <v>0</v>
      </c>
      <c r="Q11" s="327"/>
      <c r="R11" s="327"/>
      <c r="S11" s="238"/>
      <c r="T11" s="238"/>
      <c r="U11" s="238"/>
    </row>
    <row r="12" spans="1:21" ht="15.75" x14ac:dyDescent="0.25">
      <c r="A12" s="789"/>
      <c r="B12" s="789"/>
      <c r="C12" s="306"/>
      <c r="D12" s="306"/>
      <c r="E12" s="306"/>
      <c r="F12" s="73"/>
      <c r="G12" s="330"/>
      <c r="H12" s="333"/>
      <c r="I12" s="330"/>
      <c r="J12" s="333"/>
      <c r="K12" s="330"/>
      <c r="L12" s="333"/>
      <c r="M12" s="330"/>
      <c r="N12" s="333"/>
      <c r="O12" s="369">
        <f t="shared" si="0"/>
        <v>0</v>
      </c>
      <c r="P12" s="370">
        <f t="shared" si="1"/>
        <v>0</v>
      </c>
      <c r="Q12" s="327"/>
      <c r="R12" s="327"/>
      <c r="S12" s="238"/>
      <c r="T12" s="238"/>
      <c r="U12" s="238"/>
    </row>
    <row r="13" spans="1:21" ht="15.75" x14ac:dyDescent="0.25">
      <c r="A13" s="789"/>
      <c r="B13" s="789"/>
      <c r="C13" s="306"/>
      <c r="D13" s="306"/>
      <c r="E13" s="306"/>
      <c r="F13" s="73"/>
      <c r="G13" s="330"/>
      <c r="H13" s="333"/>
      <c r="I13" s="330"/>
      <c r="J13" s="333"/>
      <c r="K13" s="330"/>
      <c r="L13" s="333"/>
      <c r="M13" s="330"/>
      <c r="N13" s="333"/>
      <c r="O13" s="369">
        <f t="shared" si="0"/>
        <v>0</v>
      </c>
      <c r="P13" s="370">
        <f t="shared" si="1"/>
        <v>0</v>
      </c>
      <c r="Q13" s="327"/>
      <c r="R13" s="327"/>
      <c r="S13" s="238"/>
      <c r="T13" s="238"/>
      <c r="U13" s="238"/>
    </row>
    <row r="14" spans="1:21" ht="15.75" x14ac:dyDescent="0.25">
      <c r="A14" s="789"/>
      <c r="B14" s="789" t="s">
        <v>105</v>
      </c>
      <c r="C14" s="306"/>
      <c r="D14" s="306"/>
      <c r="E14" s="306"/>
      <c r="F14" s="73"/>
      <c r="G14" s="330"/>
      <c r="H14" s="333"/>
      <c r="I14" s="330"/>
      <c r="J14" s="333"/>
      <c r="K14" s="330"/>
      <c r="L14" s="333"/>
      <c r="M14" s="330"/>
      <c r="N14" s="333"/>
      <c r="O14" s="369">
        <f t="shared" si="0"/>
        <v>0</v>
      </c>
      <c r="P14" s="370">
        <f t="shared" si="1"/>
        <v>0</v>
      </c>
      <c r="Q14" s="327"/>
      <c r="R14" s="327"/>
      <c r="S14" s="238"/>
      <c r="T14" s="238"/>
      <c r="U14" s="238"/>
    </row>
    <row r="15" spans="1:21" ht="15.75" x14ac:dyDescent="0.25">
      <c r="A15" s="789"/>
      <c r="B15" s="789"/>
      <c r="C15" s="306"/>
      <c r="D15" s="306"/>
      <c r="E15" s="306"/>
      <c r="F15" s="73"/>
      <c r="G15" s="330"/>
      <c r="H15" s="333"/>
      <c r="I15" s="330"/>
      <c r="J15" s="333"/>
      <c r="K15" s="330"/>
      <c r="L15" s="333"/>
      <c r="M15" s="330"/>
      <c r="N15" s="333"/>
      <c r="O15" s="369">
        <f t="shared" si="0"/>
        <v>0</v>
      </c>
      <c r="P15" s="370">
        <f t="shared" si="1"/>
        <v>0</v>
      </c>
      <c r="Q15" s="327"/>
      <c r="R15" s="327"/>
      <c r="S15" s="238"/>
      <c r="T15" s="238"/>
      <c r="U15" s="238"/>
    </row>
    <row r="16" spans="1:21" ht="15.75" x14ac:dyDescent="0.25">
      <c r="A16" s="789"/>
      <c r="B16" s="789"/>
      <c r="C16" s="306"/>
      <c r="D16" s="306"/>
      <c r="E16" s="306"/>
      <c r="F16" s="73"/>
      <c r="G16" s="330"/>
      <c r="H16" s="333"/>
      <c r="I16" s="330"/>
      <c r="J16" s="333"/>
      <c r="K16" s="330"/>
      <c r="L16" s="333"/>
      <c r="M16" s="330"/>
      <c r="N16" s="333"/>
      <c r="O16" s="369">
        <f t="shared" si="0"/>
        <v>0</v>
      </c>
      <c r="P16" s="370">
        <f t="shared" si="1"/>
        <v>0</v>
      </c>
      <c r="Q16" s="327"/>
      <c r="R16" s="327"/>
      <c r="S16" s="238"/>
      <c r="T16" s="238"/>
      <c r="U16" s="238"/>
    </row>
    <row r="17" spans="1:21" ht="15.75" x14ac:dyDescent="0.25">
      <c r="A17" s="789"/>
      <c r="B17" s="789"/>
      <c r="C17" s="306"/>
      <c r="D17" s="306"/>
      <c r="E17" s="306"/>
      <c r="F17" s="73"/>
      <c r="G17" s="330"/>
      <c r="H17" s="333"/>
      <c r="I17" s="330"/>
      <c r="J17" s="333"/>
      <c r="K17" s="330"/>
      <c r="L17" s="333"/>
      <c r="M17" s="330"/>
      <c r="N17" s="333"/>
      <c r="O17" s="369">
        <f t="shared" si="0"/>
        <v>0</v>
      </c>
      <c r="P17" s="370">
        <f t="shared" si="1"/>
        <v>0</v>
      </c>
      <c r="Q17" s="327"/>
      <c r="R17" s="327"/>
      <c r="S17" s="238"/>
      <c r="T17" s="238"/>
      <c r="U17" s="238"/>
    </row>
    <row r="18" spans="1:21" ht="15.75" x14ac:dyDescent="0.25">
      <c r="A18" s="789"/>
      <c r="B18" s="789"/>
      <c r="C18" s="306"/>
      <c r="D18" s="306"/>
      <c r="E18" s="306"/>
      <c r="F18" s="73"/>
      <c r="G18" s="330"/>
      <c r="H18" s="333"/>
      <c r="I18" s="330"/>
      <c r="J18" s="333"/>
      <c r="K18" s="330"/>
      <c r="L18" s="333"/>
      <c r="M18" s="330"/>
      <c r="N18" s="333"/>
      <c r="O18" s="369">
        <f t="shared" si="0"/>
        <v>0</v>
      </c>
      <c r="P18" s="370">
        <f t="shared" si="1"/>
        <v>0</v>
      </c>
      <c r="Q18" s="327"/>
      <c r="R18" s="327"/>
      <c r="S18" s="238"/>
      <c r="T18" s="238"/>
      <c r="U18" s="238"/>
    </row>
    <row r="19" spans="1:21" ht="15.75" x14ac:dyDescent="0.25">
      <c r="A19" s="789"/>
      <c r="B19" s="789"/>
      <c r="C19" s="306"/>
      <c r="D19" s="306"/>
      <c r="E19" s="306"/>
      <c r="F19" s="73"/>
      <c r="G19" s="330"/>
      <c r="H19" s="333"/>
      <c r="I19" s="330"/>
      <c r="J19" s="333"/>
      <c r="K19" s="330"/>
      <c r="L19" s="333"/>
      <c r="M19" s="330"/>
      <c r="N19" s="333"/>
      <c r="O19" s="369">
        <f t="shared" si="0"/>
        <v>0</v>
      </c>
      <c r="P19" s="370">
        <f t="shared" si="1"/>
        <v>0</v>
      </c>
      <c r="Q19" s="327"/>
      <c r="R19" s="327"/>
      <c r="S19" s="238"/>
      <c r="T19" s="238"/>
      <c r="U19" s="238"/>
    </row>
    <row r="20" spans="1:21" ht="15.75" x14ac:dyDescent="0.25">
      <c r="A20" s="789"/>
      <c r="B20" s="789" t="s">
        <v>1386</v>
      </c>
      <c r="C20" s="306"/>
      <c r="D20" s="306"/>
      <c r="E20" s="306"/>
      <c r="F20" s="73"/>
      <c r="G20" s="330"/>
      <c r="H20" s="333"/>
      <c r="I20" s="330"/>
      <c r="J20" s="333"/>
      <c r="K20" s="330"/>
      <c r="L20" s="333"/>
      <c r="M20" s="330"/>
      <c r="N20" s="333"/>
      <c r="O20" s="369">
        <f t="shared" si="0"/>
        <v>0</v>
      </c>
      <c r="P20" s="370">
        <f t="shared" si="1"/>
        <v>0</v>
      </c>
      <c r="Q20" s="327"/>
      <c r="R20" s="327"/>
      <c r="S20" s="238"/>
      <c r="T20" s="238"/>
      <c r="U20" s="238"/>
    </row>
    <row r="21" spans="1:21" ht="15.75" x14ac:dyDescent="0.25">
      <c r="A21" s="789"/>
      <c r="B21" s="789"/>
      <c r="C21" s="306"/>
      <c r="D21" s="306"/>
      <c r="E21" s="306"/>
      <c r="F21" s="73"/>
      <c r="G21" s="330"/>
      <c r="H21" s="333"/>
      <c r="I21" s="330"/>
      <c r="J21" s="333"/>
      <c r="K21" s="330"/>
      <c r="L21" s="333"/>
      <c r="M21" s="330"/>
      <c r="N21" s="333"/>
      <c r="O21" s="369">
        <f t="shared" si="0"/>
        <v>0</v>
      </c>
      <c r="P21" s="370">
        <f t="shared" si="1"/>
        <v>0</v>
      </c>
      <c r="Q21" s="327"/>
      <c r="R21" s="327"/>
      <c r="S21" s="238"/>
      <c r="T21" s="238"/>
      <c r="U21" s="238"/>
    </row>
    <row r="22" spans="1:21" ht="15.75" x14ac:dyDescent="0.25">
      <c r="A22" s="789"/>
      <c r="B22" s="789"/>
      <c r="C22" s="306"/>
      <c r="D22" s="306"/>
      <c r="E22" s="306"/>
      <c r="F22" s="73"/>
      <c r="G22" s="330"/>
      <c r="H22" s="333"/>
      <c r="I22" s="330"/>
      <c r="J22" s="333"/>
      <c r="K22" s="330"/>
      <c r="L22" s="333"/>
      <c r="M22" s="330"/>
      <c r="N22" s="333"/>
      <c r="O22" s="369">
        <f t="shared" si="0"/>
        <v>0</v>
      </c>
      <c r="P22" s="370">
        <f t="shared" si="1"/>
        <v>0</v>
      </c>
      <c r="Q22" s="327"/>
      <c r="R22" s="327"/>
      <c r="S22" s="238"/>
      <c r="T22" s="238"/>
      <c r="U22" s="238"/>
    </row>
    <row r="23" spans="1:21" ht="15.75" x14ac:dyDescent="0.25">
      <c r="A23" s="789"/>
      <c r="B23" s="789"/>
      <c r="C23" s="306"/>
      <c r="D23" s="306"/>
      <c r="E23" s="306"/>
      <c r="F23" s="73"/>
      <c r="G23" s="330"/>
      <c r="H23" s="333"/>
      <c r="I23" s="330"/>
      <c r="J23" s="333"/>
      <c r="K23" s="330"/>
      <c r="L23" s="333"/>
      <c r="M23" s="330"/>
      <c r="N23" s="333"/>
      <c r="O23" s="369">
        <f t="shared" si="0"/>
        <v>0</v>
      </c>
      <c r="P23" s="370">
        <f t="shared" si="1"/>
        <v>0</v>
      </c>
      <c r="Q23" s="327"/>
      <c r="R23" s="327"/>
      <c r="S23" s="238"/>
      <c r="T23" s="238"/>
      <c r="U23" s="238"/>
    </row>
    <row r="24" spans="1:21" ht="15.75" x14ac:dyDescent="0.25">
      <c r="A24" s="789"/>
      <c r="B24" s="789"/>
      <c r="C24" s="74"/>
      <c r="D24" s="306"/>
      <c r="E24" s="306"/>
      <c r="F24" s="73"/>
      <c r="G24" s="330"/>
      <c r="H24" s="333"/>
      <c r="I24" s="330"/>
      <c r="J24" s="333"/>
      <c r="K24" s="330"/>
      <c r="L24" s="333"/>
      <c r="M24" s="330"/>
      <c r="N24" s="333"/>
      <c r="O24" s="369">
        <f t="shared" si="0"/>
        <v>0</v>
      </c>
      <c r="P24" s="370">
        <f t="shared" si="1"/>
        <v>0</v>
      </c>
      <c r="Q24" s="327"/>
      <c r="R24" s="327"/>
      <c r="S24" s="238"/>
      <c r="T24" s="238"/>
      <c r="U24" s="238"/>
    </row>
    <row r="25" spans="1:21" ht="15.75" x14ac:dyDescent="0.25">
      <c r="A25" s="789"/>
      <c r="B25" s="789"/>
      <c r="C25" s="74"/>
      <c r="D25" s="306"/>
      <c r="E25" s="306"/>
      <c r="F25" s="73"/>
      <c r="G25" s="330"/>
      <c r="H25" s="333"/>
      <c r="I25" s="330"/>
      <c r="J25" s="333"/>
      <c r="K25" s="330"/>
      <c r="L25" s="333"/>
      <c r="M25" s="330"/>
      <c r="N25" s="333"/>
      <c r="O25" s="369">
        <f t="shared" si="0"/>
        <v>0</v>
      </c>
      <c r="P25" s="370">
        <f t="shared" si="1"/>
        <v>0</v>
      </c>
      <c r="Q25" s="327"/>
      <c r="R25" s="327"/>
      <c r="S25" s="238"/>
      <c r="T25" s="238"/>
      <c r="U25" s="238"/>
    </row>
    <row r="26" spans="1:21" ht="15.75" x14ac:dyDescent="0.25">
      <c r="A26" s="789"/>
      <c r="B26" s="789"/>
      <c r="C26" s="306"/>
      <c r="D26" s="306"/>
      <c r="E26" s="306"/>
      <c r="F26" s="73"/>
      <c r="G26" s="330"/>
      <c r="H26" s="333"/>
      <c r="I26" s="330"/>
      <c r="J26" s="333"/>
      <c r="K26" s="330"/>
      <c r="L26" s="333"/>
      <c r="M26" s="330"/>
      <c r="N26" s="333"/>
      <c r="O26" s="369">
        <f t="shared" si="0"/>
        <v>0</v>
      </c>
      <c r="P26" s="370">
        <f t="shared" si="1"/>
        <v>0</v>
      </c>
      <c r="Q26" s="327"/>
      <c r="R26" s="327"/>
      <c r="S26" s="238"/>
      <c r="T26" s="238"/>
      <c r="U26" s="238"/>
    </row>
    <row r="27" spans="1:21" s="269" customFormat="1" ht="15.75" x14ac:dyDescent="0.2">
      <c r="A27" s="281"/>
      <c r="B27" s="282"/>
      <c r="C27" s="281" t="s">
        <v>106</v>
      </c>
      <c r="D27" s="282"/>
      <c r="E27" s="282"/>
      <c r="F27" s="283"/>
      <c r="G27" s="247">
        <f t="shared" ref="G27:P27" si="2">SUM(G8:G26)</f>
        <v>0</v>
      </c>
      <c r="H27" s="226">
        <f t="shared" si="2"/>
        <v>0</v>
      </c>
      <c r="I27" s="247">
        <f t="shared" si="2"/>
        <v>0</v>
      </c>
      <c r="J27" s="226">
        <f t="shared" si="2"/>
        <v>0</v>
      </c>
      <c r="K27" s="247">
        <f t="shared" si="2"/>
        <v>0</v>
      </c>
      <c r="L27" s="226">
        <f t="shared" si="2"/>
        <v>0</v>
      </c>
      <c r="M27" s="247">
        <f t="shared" si="2"/>
        <v>0</v>
      </c>
      <c r="N27" s="226">
        <f t="shared" si="2"/>
        <v>0</v>
      </c>
      <c r="O27" s="226">
        <f t="shared" si="2"/>
        <v>0</v>
      </c>
      <c r="P27" s="226">
        <f t="shared" si="2"/>
        <v>0</v>
      </c>
      <c r="Q27" s="247"/>
      <c r="R27" s="247"/>
      <c r="S27" s="247"/>
      <c r="T27" s="247"/>
      <c r="U27" s="247"/>
    </row>
    <row r="28" spans="1:21" ht="14.45" x14ac:dyDescent="0.3">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27" customWidth="1"/>
    <col min="9" max="9" width="15.28515625" customWidth="1"/>
    <col min="10" max="10" width="18.85546875" style="227" customWidth="1"/>
    <col min="12" max="12" width="11.5703125" style="227" customWidth="1"/>
    <col min="14" max="14" width="11.5703125" style="227" customWidth="1"/>
    <col min="15" max="15" width="15.28515625" customWidth="1"/>
    <col min="16" max="16" width="18.28515625" style="227" customWidth="1"/>
    <col min="17" max="17" width="14.140625" hidden="1" customWidth="1"/>
    <col min="18" max="20" width="14.140625" customWidth="1"/>
    <col min="21" max="21" width="17" customWidth="1"/>
  </cols>
  <sheetData>
    <row r="1" spans="1:21" ht="18.75" x14ac:dyDescent="0.25">
      <c r="B1" s="267"/>
      <c r="C1" s="267"/>
      <c r="D1" s="267"/>
      <c r="E1" s="267"/>
      <c r="F1" s="267"/>
      <c r="G1" s="267" t="s">
        <v>468</v>
      </c>
      <c r="I1" s="267"/>
      <c r="J1" s="267"/>
      <c r="K1" s="267"/>
      <c r="L1" s="267"/>
      <c r="M1" s="267"/>
      <c r="N1" s="267"/>
      <c r="O1" s="267"/>
      <c r="P1" s="267"/>
      <c r="Q1" s="267"/>
      <c r="R1" s="267"/>
      <c r="S1" s="267"/>
      <c r="T1" s="267"/>
      <c r="U1" s="267"/>
    </row>
    <row r="2" spans="1:21" x14ac:dyDescent="0.25">
      <c r="A2" s="252" t="s">
        <v>1328</v>
      </c>
      <c r="B2" s="252"/>
      <c r="C2" s="252"/>
      <c r="D2" s="252"/>
      <c r="E2" s="252"/>
      <c r="F2" s="252"/>
      <c r="G2" s="252"/>
      <c r="H2" s="252"/>
      <c r="I2" s="252"/>
      <c r="J2" s="252"/>
      <c r="K2" s="252"/>
      <c r="L2" s="252"/>
      <c r="M2" s="252"/>
      <c r="N2" s="252"/>
      <c r="O2" s="252"/>
      <c r="P2" s="252"/>
      <c r="Q2" s="252"/>
      <c r="R2" s="252"/>
      <c r="S2" s="252"/>
      <c r="T2" s="252"/>
      <c r="U2" s="252"/>
    </row>
    <row r="3" spans="1:21" ht="15" customHeight="1" x14ac:dyDescent="0.25">
      <c r="A3" s="716" t="s">
        <v>89</v>
      </c>
      <c r="B3" s="715" t="s">
        <v>103</v>
      </c>
      <c r="C3" s="718" t="s">
        <v>78</v>
      </c>
      <c r="D3" s="718" t="s">
        <v>79</v>
      </c>
      <c r="E3" s="718" t="s">
        <v>382</v>
      </c>
      <c r="F3" s="718" t="s">
        <v>80</v>
      </c>
      <c r="G3" s="721" t="s">
        <v>92</v>
      </c>
      <c r="H3" s="727"/>
      <c r="I3" s="727"/>
      <c r="J3" s="727"/>
      <c r="K3" s="727"/>
      <c r="L3" s="727"/>
      <c r="M3" s="727"/>
      <c r="N3" s="722"/>
      <c r="O3" s="723" t="s">
        <v>93</v>
      </c>
      <c r="P3" s="724"/>
      <c r="Q3" s="715" t="s">
        <v>94</v>
      </c>
      <c r="R3" s="715" t="s">
        <v>95</v>
      </c>
      <c r="S3" s="715" t="s">
        <v>102</v>
      </c>
      <c r="T3" s="715" t="s">
        <v>101</v>
      </c>
      <c r="U3" s="712" t="s">
        <v>81</v>
      </c>
    </row>
    <row r="4" spans="1:21" ht="15" customHeight="1" x14ac:dyDescent="0.25">
      <c r="A4" s="716"/>
      <c r="B4" s="716"/>
      <c r="C4" s="719"/>
      <c r="D4" s="719"/>
      <c r="E4" s="719"/>
      <c r="F4" s="719"/>
      <c r="G4" s="721" t="s">
        <v>96</v>
      </c>
      <c r="H4" s="722"/>
      <c r="I4" s="721" t="s">
        <v>97</v>
      </c>
      <c r="J4" s="722"/>
      <c r="K4" s="721" t="s">
        <v>98</v>
      </c>
      <c r="L4" s="722"/>
      <c r="M4" s="721" t="s">
        <v>99</v>
      </c>
      <c r="N4" s="722"/>
      <c r="O4" s="725"/>
      <c r="P4" s="726"/>
      <c r="Q4" s="716"/>
      <c r="R4" s="716"/>
      <c r="S4" s="716"/>
      <c r="T4" s="716"/>
      <c r="U4" s="713"/>
    </row>
    <row r="5" spans="1:21" ht="25.5" x14ac:dyDescent="0.25">
      <c r="A5" s="717"/>
      <c r="B5" s="717"/>
      <c r="C5" s="720"/>
      <c r="D5" s="720"/>
      <c r="E5" s="720"/>
      <c r="F5" s="720"/>
      <c r="G5" s="411" t="s">
        <v>100</v>
      </c>
      <c r="H5" s="411" t="s">
        <v>12</v>
      </c>
      <c r="I5" s="411" t="s">
        <v>100</v>
      </c>
      <c r="J5" s="411" t="s">
        <v>12</v>
      </c>
      <c r="K5" s="411" t="s">
        <v>100</v>
      </c>
      <c r="L5" s="411" t="s">
        <v>12</v>
      </c>
      <c r="M5" s="411" t="s">
        <v>100</v>
      </c>
      <c r="N5" s="411" t="s">
        <v>12</v>
      </c>
      <c r="O5" s="411" t="s">
        <v>100</v>
      </c>
      <c r="P5" s="411" t="s">
        <v>12</v>
      </c>
      <c r="Q5" s="717"/>
      <c r="R5" s="717"/>
      <c r="S5" s="717"/>
      <c r="T5" s="717"/>
      <c r="U5" s="714"/>
    </row>
    <row r="6" spans="1:21" s="344" customFormat="1" ht="15.6" x14ac:dyDescent="0.3">
      <c r="A6" s="412"/>
      <c r="B6" s="413"/>
      <c r="C6" s="414"/>
      <c r="D6" s="414"/>
      <c r="E6" s="415"/>
      <c r="F6" s="414"/>
      <c r="G6" s="416"/>
      <c r="H6" s="416"/>
      <c r="I6" s="416"/>
      <c r="J6" s="416"/>
      <c r="K6" s="416"/>
      <c r="L6" s="416"/>
      <c r="M6" s="416"/>
      <c r="N6" s="416"/>
      <c r="O6" s="416"/>
      <c r="P6" s="416"/>
      <c r="Q6" s="417"/>
      <c r="R6" s="417"/>
      <c r="S6" s="417"/>
      <c r="T6" s="417"/>
      <c r="U6" s="418"/>
    </row>
    <row r="7" spans="1:21" ht="15.75" x14ac:dyDescent="0.25">
      <c r="A7" s="776" t="s">
        <v>1422</v>
      </c>
      <c r="B7" s="774" t="s">
        <v>1329</v>
      </c>
      <c r="C7" s="74"/>
      <c r="D7" s="306"/>
      <c r="E7" s="306"/>
      <c r="F7" s="260"/>
      <c r="G7" s="334"/>
      <c r="H7" s="335"/>
      <c r="I7" s="334"/>
      <c r="J7" s="335"/>
      <c r="K7" s="334"/>
      <c r="L7" s="335"/>
      <c r="M7" s="334"/>
      <c r="N7" s="335"/>
      <c r="O7" s="371">
        <f>G7+I7+K7+M7</f>
        <v>0</v>
      </c>
      <c r="P7" s="372">
        <f>H7+J7+L7+N7</f>
        <v>0</v>
      </c>
      <c r="Q7" s="306"/>
      <c r="R7" s="306"/>
      <c r="S7" s="306"/>
      <c r="T7" s="306"/>
      <c r="U7" s="306"/>
    </row>
    <row r="8" spans="1:21" s="344" customFormat="1" ht="15.75" x14ac:dyDescent="0.25">
      <c r="A8" s="776"/>
      <c r="B8" s="775"/>
      <c r="C8" s="74"/>
      <c r="D8" s="306"/>
      <c r="E8" s="306"/>
      <c r="F8" s="260"/>
      <c r="G8" s="334"/>
      <c r="H8" s="335"/>
      <c r="I8" s="334"/>
      <c r="J8" s="335"/>
      <c r="K8" s="334"/>
      <c r="L8" s="335"/>
      <c r="M8" s="334"/>
      <c r="N8" s="335"/>
      <c r="O8" s="371">
        <f t="shared" ref="O8:O33" si="0">G8+I8+K8+M8</f>
        <v>0</v>
      </c>
      <c r="P8" s="372">
        <f t="shared" ref="P8:P33" si="1">H8+J8+L8+N8</f>
        <v>0</v>
      </c>
      <c r="Q8" s="306"/>
      <c r="R8" s="306"/>
      <c r="S8" s="306"/>
      <c r="T8" s="306"/>
      <c r="U8" s="306"/>
    </row>
    <row r="9" spans="1:21" s="344" customFormat="1" ht="15.75" x14ac:dyDescent="0.25">
      <c r="A9" s="776"/>
      <c r="B9" s="775"/>
      <c r="C9" s="74"/>
      <c r="D9" s="306"/>
      <c r="E9" s="306"/>
      <c r="F9" s="260"/>
      <c r="G9" s="334"/>
      <c r="H9" s="335"/>
      <c r="I9" s="334"/>
      <c r="J9" s="335"/>
      <c r="K9" s="334"/>
      <c r="L9" s="335"/>
      <c r="M9" s="334"/>
      <c r="N9" s="335"/>
      <c r="O9" s="371">
        <f t="shared" si="0"/>
        <v>0</v>
      </c>
      <c r="P9" s="372">
        <f t="shared" si="1"/>
        <v>0</v>
      </c>
      <c r="Q9" s="306"/>
      <c r="R9" s="306"/>
      <c r="S9" s="306"/>
      <c r="T9" s="306"/>
      <c r="U9" s="306"/>
    </row>
    <row r="10" spans="1:21" ht="15.75" x14ac:dyDescent="0.25">
      <c r="A10" s="776"/>
      <c r="B10" s="775"/>
      <c r="C10" s="74"/>
      <c r="D10" s="306"/>
      <c r="E10" s="306"/>
      <c r="F10" s="260"/>
      <c r="G10" s="334"/>
      <c r="H10" s="335"/>
      <c r="I10" s="334"/>
      <c r="J10" s="335"/>
      <c r="K10" s="334"/>
      <c r="L10" s="335"/>
      <c r="M10" s="334"/>
      <c r="N10" s="335"/>
      <c r="O10" s="371">
        <f t="shared" si="0"/>
        <v>0</v>
      </c>
      <c r="P10" s="372">
        <f t="shared" si="1"/>
        <v>0</v>
      </c>
      <c r="Q10" s="306"/>
      <c r="R10" s="306"/>
      <c r="S10" s="306"/>
      <c r="T10" s="306"/>
      <c r="U10" s="306"/>
    </row>
    <row r="11" spans="1:21" ht="15.75" x14ac:dyDescent="0.25">
      <c r="A11" s="776"/>
      <c r="B11" s="775"/>
      <c r="C11" s="74"/>
      <c r="D11" s="306"/>
      <c r="E11" s="306"/>
      <c r="F11" s="260"/>
      <c r="G11" s="334"/>
      <c r="H11" s="335"/>
      <c r="I11" s="334"/>
      <c r="J11" s="335"/>
      <c r="K11" s="334"/>
      <c r="L11" s="335"/>
      <c r="M11" s="334"/>
      <c r="N11" s="335"/>
      <c r="O11" s="371">
        <f t="shared" si="0"/>
        <v>0</v>
      </c>
      <c r="P11" s="372">
        <f t="shared" si="1"/>
        <v>0</v>
      </c>
      <c r="Q11" s="306"/>
      <c r="R11" s="306"/>
      <c r="S11" s="306"/>
      <c r="T11" s="306"/>
      <c r="U11" s="306"/>
    </row>
    <row r="12" spans="1:21" ht="15.75" x14ac:dyDescent="0.25">
      <c r="A12" s="776"/>
      <c r="B12" s="783"/>
      <c r="C12" s="74"/>
      <c r="D12" s="306"/>
      <c r="E12" s="306"/>
      <c r="F12" s="260"/>
      <c r="G12" s="334"/>
      <c r="H12" s="335"/>
      <c r="I12" s="334"/>
      <c r="J12" s="335"/>
      <c r="K12" s="334"/>
      <c r="L12" s="335"/>
      <c r="M12" s="334"/>
      <c r="N12" s="335"/>
      <c r="O12" s="371">
        <f t="shared" si="0"/>
        <v>0</v>
      </c>
      <c r="P12" s="372">
        <f t="shared" si="1"/>
        <v>0</v>
      </c>
      <c r="Q12" s="306"/>
      <c r="R12" s="306"/>
      <c r="S12" s="306"/>
      <c r="T12" s="306"/>
      <c r="U12" s="306"/>
    </row>
    <row r="13" spans="1:21" ht="15.75" x14ac:dyDescent="0.25">
      <c r="A13" s="775" t="s">
        <v>1423</v>
      </c>
      <c r="B13" s="774" t="s">
        <v>1424</v>
      </c>
      <c r="C13" s="74"/>
      <c r="D13" s="291"/>
      <c r="E13" s="291"/>
      <c r="F13" s="291"/>
      <c r="G13" s="334"/>
      <c r="H13" s="335"/>
      <c r="I13" s="334"/>
      <c r="J13" s="335"/>
      <c r="K13" s="334"/>
      <c r="L13" s="335"/>
      <c r="M13" s="334"/>
      <c r="N13" s="335"/>
      <c r="O13" s="371">
        <f t="shared" si="0"/>
        <v>0</v>
      </c>
      <c r="P13" s="372">
        <f t="shared" si="1"/>
        <v>0</v>
      </c>
      <c r="Q13" s="306"/>
      <c r="R13" s="306"/>
      <c r="S13" s="306"/>
      <c r="T13" s="306"/>
      <c r="U13" s="306"/>
    </row>
    <row r="14" spans="1:21" ht="15.75" x14ac:dyDescent="0.25">
      <c r="A14" s="775"/>
      <c r="B14" s="775"/>
      <c r="C14" s="74"/>
      <c r="D14" s="306"/>
      <c r="E14" s="306"/>
      <c r="F14" s="260"/>
      <c r="G14" s="334"/>
      <c r="H14" s="335"/>
      <c r="I14" s="334"/>
      <c r="J14" s="335"/>
      <c r="K14" s="334"/>
      <c r="L14" s="335"/>
      <c r="M14" s="334"/>
      <c r="N14" s="335"/>
      <c r="O14" s="371">
        <f t="shared" si="0"/>
        <v>0</v>
      </c>
      <c r="P14" s="372">
        <f t="shared" si="1"/>
        <v>0</v>
      </c>
      <c r="Q14" s="306"/>
      <c r="R14" s="306"/>
      <c r="S14" s="306"/>
      <c r="T14" s="306"/>
      <c r="U14" s="306"/>
    </row>
    <row r="15" spans="1:21" ht="15.75" x14ac:dyDescent="0.25">
      <c r="A15" s="775"/>
      <c r="B15" s="775"/>
      <c r="C15" s="74"/>
      <c r="D15" s="306"/>
      <c r="E15" s="306"/>
      <c r="F15" s="260"/>
      <c r="G15" s="334"/>
      <c r="H15" s="335"/>
      <c r="I15" s="334"/>
      <c r="J15" s="335"/>
      <c r="K15" s="334"/>
      <c r="L15" s="335"/>
      <c r="M15" s="334"/>
      <c r="N15" s="335"/>
      <c r="O15" s="371">
        <f t="shared" si="0"/>
        <v>0</v>
      </c>
      <c r="P15" s="372">
        <f t="shared" si="1"/>
        <v>0</v>
      </c>
      <c r="Q15" s="306"/>
      <c r="R15" s="306"/>
      <c r="S15" s="306"/>
      <c r="T15" s="306"/>
      <c r="U15" s="306"/>
    </row>
    <row r="16" spans="1:21" ht="15.75" x14ac:dyDescent="0.25">
      <c r="A16" s="775"/>
      <c r="B16" s="775"/>
      <c r="C16" s="74"/>
      <c r="D16" s="306"/>
      <c r="E16" s="306"/>
      <c r="F16" s="260"/>
      <c r="G16" s="334"/>
      <c r="H16" s="335"/>
      <c r="I16" s="334"/>
      <c r="J16" s="335"/>
      <c r="K16" s="334"/>
      <c r="L16" s="335"/>
      <c r="M16" s="334"/>
      <c r="N16" s="335"/>
      <c r="O16" s="371">
        <f t="shared" si="0"/>
        <v>0</v>
      </c>
      <c r="P16" s="372">
        <f t="shared" si="1"/>
        <v>0</v>
      </c>
      <c r="Q16" s="306"/>
      <c r="R16" s="306"/>
      <c r="S16" s="306"/>
      <c r="T16" s="306"/>
      <c r="U16" s="306"/>
    </row>
    <row r="17" spans="1:21" ht="15.75" x14ac:dyDescent="0.25">
      <c r="A17" s="775"/>
      <c r="B17" s="775"/>
      <c r="C17" s="74"/>
      <c r="D17" s="306"/>
      <c r="E17" s="306"/>
      <c r="F17" s="260"/>
      <c r="G17" s="334"/>
      <c r="H17" s="335"/>
      <c r="I17" s="334"/>
      <c r="J17" s="335"/>
      <c r="K17" s="334"/>
      <c r="L17" s="335"/>
      <c r="M17" s="334"/>
      <c r="N17" s="335"/>
      <c r="O17" s="371">
        <f t="shared" si="0"/>
        <v>0</v>
      </c>
      <c r="P17" s="372">
        <f t="shared" si="1"/>
        <v>0</v>
      </c>
      <c r="Q17" s="306"/>
      <c r="R17" s="306"/>
      <c r="S17" s="306"/>
      <c r="T17" s="306"/>
      <c r="U17" s="306"/>
    </row>
    <row r="18" spans="1:21" ht="15.75" x14ac:dyDescent="0.25">
      <c r="A18" s="775"/>
      <c r="B18" s="775"/>
      <c r="C18" s="74"/>
      <c r="D18" s="306"/>
      <c r="E18" s="306"/>
      <c r="F18" s="260"/>
      <c r="G18" s="334"/>
      <c r="H18" s="335"/>
      <c r="I18" s="334"/>
      <c r="J18" s="335"/>
      <c r="K18" s="334"/>
      <c r="L18" s="335"/>
      <c r="M18" s="334"/>
      <c r="N18" s="335"/>
      <c r="O18" s="371">
        <f t="shared" si="0"/>
        <v>0</v>
      </c>
      <c r="P18" s="372">
        <f t="shared" si="1"/>
        <v>0</v>
      </c>
      <c r="Q18" s="306"/>
      <c r="R18" s="306"/>
      <c r="S18" s="306"/>
      <c r="T18" s="306"/>
      <c r="U18" s="306"/>
    </row>
    <row r="19" spans="1:21" ht="15.75" x14ac:dyDescent="0.25">
      <c r="A19" s="783"/>
      <c r="B19" s="783"/>
      <c r="C19" s="74"/>
      <c r="D19" s="306"/>
      <c r="E19" s="306"/>
      <c r="F19" s="260"/>
      <c r="G19" s="334"/>
      <c r="H19" s="335"/>
      <c r="I19" s="334"/>
      <c r="J19" s="335"/>
      <c r="K19" s="334"/>
      <c r="L19" s="335"/>
      <c r="M19" s="334"/>
      <c r="N19" s="335"/>
      <c r="O19" s="371">
        <f t="shared" si="0"/>
        <v>0</v>
      </c>
      <c r="P19" s="372">
        <f t="shared" si="1"/>
        <v>0</v>
      </c>
      <c r="Q19" s="306"/>
      <c r="R19" s="306"/>
      <c r="S19" s="306"/>
      <c r="T19" s="306"/>
      <c r="U19" s="306"/>
    </row>
    <row r="20" spans="1:21" ht="15.75" x14ac:dyDescent="0.25">
      <c r="A20" s="774" t="s">
        <v>1425</v>
      </c>
      <c r="B20" s="774" t="s">
        <v>1426</v>
      </c>
      <c r="C20" s="74"/>
      <c r="D20" s="306"/>
      <c r="E20" s="306"/>
      <c r="F20" s="260"/>
      <c r="G20" s="334"/>
      <c r="H20" s="335"/>
      <c r="I20" s="334"/>
      <c r="J20" s="335"/>
      <c r="K20" s="334"/>
      <c r="L20" s="335"/>
      <c r="M20" s="334"/>
      <c r="N20" s="335"/>
      <c r="O20" s="371">
        <f t="shared" si="0"/>
        <v>0</v>
      </c>
      <c r="P20" s="372">
        <f t="shared" si="1"/>
        <v>0</v>
      </c>
      <c r="Q20" s="306"/>
      <c r="R20" s="306"/>
      <c r="S20" s="306"/>
      <c r="T20" s="306"/>
      <c r="U20" s="306"/>
    </row>
    <row r="21" spans="1:21" s="344" customFormat="1" ht="15.75" x14ac:dyDescent="0.25">
      <c r="A21" s="775"/>
      <c r="B21" s="775"/>
      <c r="C21" s="74"/>
      <c r="D21" s="306"/>
      <c r="E21" s="306"/>
      <c r="F21" s="260"/>
      <c r="G21" s="334"/>
      <c r="H21" s="335"/>
      <c r="I21" s="334"/>
      <c r="J21" s="335"/>
      <c r="K21" s="334"/>
      <c r="L21" s="335"/>
      <c r="M21" s="334"/>
      <c r="N21" s="335"/>
      <c r="O21" s="371">
        <f t="shared" si="0"/>
        <v>0</v>
      </c>
      <c r="P21" s="372">
        <f t="shared" si="1"/>
        <v>0</v>
      </c>
      <c r="Q21" s="306"/>
      <c r="R21" s="306"/>
      <c r="S21" s="306"/>
      <c r="T21" s="306"/>
      <c r="U21" s="306"/>
    </row>
    <row r="22" spans="1:21" s="344" customFormat="1" ht="15.75" x14ac:dyDescent="0.25">
      <c r="A22" s="775"/>
      <c r="B22" s="775"/>
      <c r="C22" s="74"/>
      <c r="D22" s="306"/>
      <c r="E22" s="306"/>
      <c r="F22" s="260"/>
      <c r="G22" s="334"/>
      <c r="H22" s="335"/>
      <c r="I22" s="334"/>
      <c r="J22" s="335"/>
      <c r="K22" s="334"/>
      <c r="L22" s="335"/>
      <c r="M22" s="334"/>
      <c r="N22" s="335"/>
      <c r="O22" s="371">
        <f t="shared" si="0"/>
        <v>0</v>
      </c>
      <c r="P22" s="372">
        <f t="shared" si="1"/>
        <v>0</v>
      </c>
      <c r="Q22" s="306"/>
      <c r="R22" s="306"/>
      <c r="S22" s="306"/>
      <c r="T22" s="306"/>
      <c r="U22" s="306"/>
    </row>
    <row r="23" spans="1:21" s="344" customFormat="1" ht="15.75" x14ac:dyDescent="0.25">
      <c r="A23" s="775"/>
      <c r="B23" s="775"/>
      <c r="C23" s="74"/>
      <c r="D23" s="306"/>
      <c r="E23" s="306"/>
      <c r="F23" s="260"/>
      <c r="G23" s="334"/>
      <c r="H23" s="335"/>
      <c r="I23" s="334"/>
      <c r="J23" s="335"/>
      <c r="K23" s="334"/>
      <c r="L23" s="335"/>
      <c r="M23" s="334"/>
      <c r="N23" s="335"/>
      <c r="O23" s="371">
        <f t="shared" si="0"/>
        <v>0</v>
      </c>
      <c r="P23" s="372">
        <f t="shared" si="1"/>
        <v>0</v>
      </c>
      <c r="Q23" s="306"/>
      <c r="R23" s="306"/>
      <c r="S23" s="306"/>
      <c r="T23" s="306"/>
      <c r="U23" s="306"/>
    </row>
    <row r="24" spans="1:21" ht="15.75" x14ac:dyDescent="0.25">
      <c r="A24" s="775"/>
      <c r="B24" s="775"/>
      <c r="C24" s="74"/>
      <c r="D24" s="306"/>
      <c r="E24" s="306"/>
      <c r="F24" s="260"/>
      <c r="G24" s="334"/>
      <c r="H24" s="335"/>
      <c r="I24" s="334"/>
      <c r="J24" s="335"/>
      <c r="K24" s="334"/>
      <c r="L24" s="335"/>
      <c r="M24" s="334"/>
      <c r="N24" s="335"/>
      <c r="O24" s="371">
        <f t="shared" si="0"/>
        <v>0</v>
      </c>
      <c r="P24" s="372">
        <f t="shared" si="1"/>
        <v>0</v>
      </c>
      <c r="Q24" s="306"/>
      <c r="R24" s="306"/>
      <c r="S24" s="306"/>
      <c r="T24" s="306"/>
      <c r="U24" s="306"/>
    </row>
    <row r="25" spans="1:21" ht="15.75" x14ac:dyDescent="0.25">
      <c r="A25" s="775"/>
      <c r="B25" s="775"/>
      <c r="C25" s="74"/>
      <c r="D25" s="306"/>
      <c r="E25" s="306"/>
      <c r="F25" s="260"/>
      <c r="G25" s="334"/>
      <c r="H25" s="335"/>
      <c r="I25" s="334"/>
      <c r="J25" s="335"/>
      <c r="K25" s="334"/>
      <c r="L25" s="335"/>
      <c r="M25" s="334"/>
      <c r="N25" s="335"/>
      <c r="O25" s="371">
        <f t="shared" si="0"/>
        <v>0</v>
      </c>
      <c r="P25" s="372">
        <f t="shared" si="1"/>
        <v>0</v>
      </c>
      <c r="Q25" s="306"/>
      <c r="R25" s="306"/>
      <c r="S25" s="306"/>
      <c r="T25" s="306"/>
      <c r="U25" s="306"/>
    </row>
    <row r="26" spans="1:21" ht="15.75" x14ac:dyDescent="0.25">
      <c r="A26" s="783"/>
      <c r="B26" s="783"/>
      <c r="C26" s="74"/>
      <c r="D26" s="306"/>
      <c r="E26" s="306"/>
      <c r="F26" s="260"/>
      <c r="G26" s="334"/>
      <c r="H26" s="335"/>
      <c r="I26" s="334"/>
      <c r="J26" s="335"/>
      <c r="K26" s="334"/>
      <c r="L26" s="335"/>
      <c r="M26" s="334"/>
      <c r="N26" s="335"/>
      <c r="O26" s="371">
        <f t="shared" si="0"/>
        <v>0</v>
      </c>
      <c r="P26" s="372">
        <f t="shared" si="1"/>
        <v>0</v>
      </c>
      <c r="Q26" s="306"/>
      <c r="R26" s="306"/>
      <c r="S26" s="306"/>
      <c r="T26" s="306"/>
      <c r="U26" s="306"/>
    </row>
    <row r="27" spans="1:21" ht="15.75" x14ac:dyDescent="0.25">
      <c r="A27" s="774" t="s">
        <v>1427</v>
      </c>
      <c r="B27" s="774" t="s">
        <v>1428</v>
      </c>
      <c r="C27" s="74"/>
      <c r="D27" s="306"/>
      <c r="E27" s="306"/>
      <c r="F27" s="260"/>
      <c r="G27" s="334"/>
      <c r="H27" s="335"/>
      <c r="I27" s="334"/>
      <c r="J27" s="335"/>
      <c r="K27" s="334"/>
      <c r="L27" s="335"/>
      <c r="M27" s="334"/>
      <c r="N27" s="335"/>
      <c r="O27" s="371">
        <f t="shared" si="0"/>
        <v>0</v>
      </c>
      <c r="P27" s="372">
        <f t="shared" si="1"/>
        <v>0</v>
      </c>
      <c r="Q27" s="306"/>
      <c r="R27" s="306"/>
      <c r="S27" s="306"/>
      <c r="T27" s="306"/>
      <c r="U27" s="306"/>
    </row>
    <row r="28" spans="1:21" s="344" customFormat="1" ht="15.75" x14ac:dyDescent="0.25">
      <c r="A28" s="775"/>
      <c r="B28" s="775"/>
      <c r="C28" s="74"/>
      <c r="D28" s="306"/>
      <c r="E28" s="306"/>
      <c r="F28" s="260"/>
      <c r="G28" s="334"/>
      <c r="H28" s="335"/>
      <c r="I28" s="334"/>
      <c r="J28" s="335"/>
      <c r="K28" s="334"/>
      <c r="L28" s="335"/>
      <c r="M28" s="334"/>
      <c r="N28" s="335"/>
      <c r="O28" s="371">
        <f t="shared" si="0"/>
        <v>0</v>
      </c>
      <c r="P28" s="372">
        <f t="shared" si="1"/>
        <v>0</v>
      </c>
      <c r="Q28" s="306"/>
      <c r="R28" s="306"/>
      <c r="S28" s="306"/>
      <c r="T28" s="306"/>
      <c r="U28" s="306"/>
    </row>
    <row r="29" spans="1:21" s="344" customFormat="1" ht="15.75" x14ac:dyDescent="0.25">
      <c r="A29" s="775"/>
      <c r="B29" s="775"/>
      <c r="C29" s="74"/>
      <c r="D29" s="306"/>
      <c r="E29" s="306"/>
      <c r="F29" s="260"/>
      <c r="G29" s="334"/>
      <c r="H29" s="335"/>
      <c r="I29" s="334"/>
      <c r="J29" s="335"/>
      <c r="K29" s="334"/>
      <c r="L29" s="335"/>
      <c r="M29" s="334"/>
      <c r="N29" s="335"/>
      <c r="O29" s="371">
        <f t="shared" si="0"/>
        <v>0</v>
      </c>
      <c r="P29" s="372">
        <f t="shared" si="1"/>
        <v>0</v>
      </c>
      <c r="Q29" s="306"/>
      <c r="R29" s="306"/>
      <c r="S29" s="306"/>
      <c r="T29" s="306"/>
      <c r="U29" s="306"/>
    </row>
    <row r="30" spans="1:21" s="344" customFormat="1" ht="15.75" x14ac:dyDescent="0.25">
      <c r="A30" s="775"/>
      <c r="B30" s="775"/>
      <c r="C30" s="74"/>
      <c r="D30" s="306"/>
      <c r="E30" s="306"/>
      <c r="F30" s="260"/>
      <c r="G30" s="334"/>
      <c r="H30" s="335"/>
      <c r="I30" s="334"/>
      <c r="J30" s="335"/>
      <c r="K30" s="334"/>
      <c r="L30" s="335"/>
      <c r="M30" s="334"/>
      <c r="N30" s="335"/>
      <c r="O30" s="371">
        <f t="shared" si="0"/>
        <v>0</v>
      </c>
      <c r="P30" s="372">
        <f t="shared" si="1"/>
        <v>0</v>
      </c>
      <c r="Q30" s="306"/>
      <c r="R30" s="306"/>
      <c r="S30" s="306"/>
      <c r="T30" s="306"/>
      <c r="U30" s="306"/>
    </row>
    <row r="31" spans="1:21" ht="15.75" x14ac:dyDescent="0.25">
      <c r="A31" s="775"/>
      <c r="B31" s="775"/>
      <c r="C31" s="74"/>
      <c r="D31" s="306"/>
      <c r="E31" s="306"/>
      <c r="F31" s="260"/>
      <c r="G31" s="334"/>
      <c r="H31" s="335"/>
      <c r="I31" s="334"/>
      <c r="J31" s="335"/>
      <c r="K31" s="334"/>
      <c r="L31" s="335"/>
      <c r="M31" s="334"/>
      <c r="N31" s="335"/>
      <c r="O31" s="371">
        <f t="shared" si="0"/>
        <v>0</v>
      </c>
      <c r="P31" s="372">
        <f t="shared" si="1"/>
        <v>0</v>
      </c>
      <c r="Q31" s="306"/>
      <c r="R31" s="306"/>
      <c r="S31" s="306"/>
      <c r="T31" s="306"/>
      <c r="U31" s="306"/>
    </row>
    <row r="32" spans="1:21" ht="15.75" x14ac:dyDescent="0.25">
      <c r="A32" s="775"/>
      <c r="B32" s="775"/>
      <c r="C32" s="74"/>
      <c r="D32" s="306"/>
      <c r="E32" s="306"/>
      <c r="F32" s="260"/>
      <c r="G32" s="334"/>
      <c r="H32" s="335"/>
      <c r="I32" s="334"/>
      <c r="J32" s="335"/>
      <c r="K32" s="334"/>
      <c r="L32" s="335"/>
      <c r="M32" s="334"/>
      <c r="N32" s="335"/>
      <c r="O32" s="371">
        <f t="shared" si="0"/>
        <v>0</v>
      </c>
      <c r="P32" s="372">
        <f t="shared" si="1"/>
        <v>0</v>
      </c>
      <c r="Q32" s="306"/>
      <c r="R32" s="306"/>
      <c r="S32" s="306"/>
      <c r="T32" s="306"/>
      <c r="U32" s="306"/>
    </row>
    <row r="33" spans="1:21" ht="15.75" x14ac:dyDescent="0.25">
      <c r="A33" s="783"/>
      <c r="B33" s="783"/>
      <c r="C33" s="74"/>
      <c r="D33" s="306"/>
      <c r="E33" s="306"/>
      <c r="F33" s="260"/>
      <c r="G33" s="334"/>
      <c r="H33" s="335"/>
      <c r="I33" s="334"/>
      <c r="J33" s="335"/>
      <c r="K33" s="334"/>
      <c r="L33" s="335"/>
      <c r="M33" s="334"/>
      <c r="N33" s="335"/>
      <c r="O33" s="371">
        <f t="shared" si="0"/>
        <v>0</v>
      </c>
      <c r="P33" s="372">
        <f t="shared" si="1"/>
        <v>0</v>
      </c>
      <c r="Q33" s="306"/>
      <c r="R33" s="306"/>
      <c r="S33" s="306"/>
      <c r="T33" s="306"/>
      <c r="U33" s="306"/>
    </row>
    <row r="34" spans="1:21" ht="15.6" customHeight="1" x14ac:dyDescent="0.25">
      <c r="A34" s="275"/>
      <c r="B34" s="276"/>
      <c r="C34" s="275" t="s">
        <v>110</v>
      </c>
      <c r="D34" s="276"/>
      <c r="E34" s="276"/>
      <c r="F34" s="277"/>
      <c r="G34" s="266">
        <f t="shared" ref="G34:O34" si="2">SUM(G7:H33)</f>
        <v>0</v>
      </c>
      <c r="H34" s="266">
        <f t="shared" si="2"/>
        <v>0</v>
      </c>
      <c r="I34" s="266">
        <f t="shared" si="2"/>
        <v>0</v>
      </c>
      <c r="J34" s="266">
        <f t="shared" si="2"/>
        <v>0</v>
      </c>
      <c r="K34" s="266">
        <f t="shared" si="2"/>
        <v>0</v>
      </c>
      <c r="L34" s="266">
        <f t="shared" si="2"/>
        <v>0</v>
      </c>
      <c r="M34" s="266">
        <f t="shared" si="2"/>
        <v>0</v>
      </c>
      <c r="N34" s="266">
        <f t="shared" si="2"/>
        <v>0</v>
      </c>
      <c r="O34" s="266">
        <f t="shared" si="2"/>
        <v>0</v>
      </c>
      <c r="P34" s="266">
        <f>SUM(P7:Q33)</f>
        <v>0</v>
      </c>
      <c r="Q34" s="247"/>
      <c r="R34" s="247"/>
      <c r="S34" s="247"/>
      <c r="T34" s="247"/>
      <c r="U34" s="247"/>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topLeftCell="F1" workbookViewId="0">
      <pane ySplit="8" topLeftCell="A9" activePane="bottomLeft" state="frozen"/>
      <selection activeCell="A7" sqref="A7"/>
      <selection pane="bottomLeft" activeCell="K9" sqref="K9"/>
    </sheetView>
  </sheetViews>
  <sheetFormatPr baseColWidth="10" defaultRowHeight="15" x14ac:dyDescent="0.25"/>
  <cols>
    <col min="1" max="2" width="21.7109375" customWidth="1"/>
    <col min="3" max="6" width="27.42578125" customWidth="1"/>
    <col min="7" max="7" width="15.28515625" customWidth="1"/>
    <col min="8" max="8" width="13.7109375" style="227" bestFit="1" customWidth="1"/>
    <col min="9" max="9" width="15.28515625" customWidth="1"/>
    <col min="10" max="10" width="18.85546875" style="227" customWidth="1"/>
    <col min="12" max="12" width="13.7109375" style="227" bestFit="1" customWidth="1"/>
    <col min="14" max="14" width="13.7109375" style="227" bestFit="1" customWidth="1"/>
    <col min="15" max="15" width="15.28515625" customWidth="1"/>
    <col min="16" max="16" width="18.28515625" style="227" customWidth="1"/>
    <col min="17" max="17" width="14.140625" hidden="1" customWidth="1"/>
    <col min="18" max="20" width="14.140625" customWidth="1"/>
    <col min="21" max="21" width="17" customWidth="1"/>
  </cols>
  <sheetData>
    <row r="1" spans="1:21" ht="18" x14ac:dyDescent="0.3">
      <c r="B1" s="267"/>
      <c r="C1" s="267"/>
      <c r="D1" s="267"/>
      <c r="E1" s="267"/>
      <c r="F1" s="267"/>
      <c r="G1" s="267" t="s">
        <v>1499</v>
      </c>
      <c r="J1" s="267"/>
      <c r="K1" s="267"/>
      <c r="L1" s="267"/>
      <c r="M1" s="267"/>
      <c r="N1" s="267"/>
      <c r="O1" s="267"/>
      <c r="P1" s="267"/>
      <c r="Q1" s="267"/>
      <c r="R1" s="267"/>
      <c r="S1" s="267"/>
      <c r="T1" s="267"/>
      <c r="U1" s="267"/>
    </row>
    <row r="2" spans="1:21" ht="18" x14ac:dyDescent="0.3">
      <c r="A2" s="252" t="s">
        <v>1335</v>
      </c>
      <c r="B2" s="267"/>
      <c r="C2" s="267"/>
      <c r="D2" s="267"/>
      <c r="E2" s="267"/>
      <c r="F2" s="267"/>
      <c r="G2" s="267"/>
      <c r="J2" s="267"/>
      <c r="K2" s="267"/>
      <c r="L2" s="267"/>
      <c r="M2" s="267"/>
      <c r="N2" s="267"/>
      <c r="O2" s="267"/>
      <c r="P2" s="267"/>
      <c r="Q2" s="267"/>
      <c r="R2" s="267"/>
      <c r="S2" s="267"/>
      <c r="T2" s="267"/>
      <c r="U2" s="267"/>
    </row>
    <row r="3" spans="1:21" x14ac:dyDescent="0.25">
      <c r="A3" s="790" t="s">
        <v>1388</v>
      </c>
      <c r="B3" s="790"/>
      <c r="C3" s="790"/>
      <c r="D3" s="790"/>
      <c r="E3" s="790"/>
      <c r="F3" s="790"/>
      <c r="G3" s="790"/>
      <c r="H3" s="790"/>
      <c r="I3" s="790"/>
      <c r="J3" s="790"/>
      <c r="K3" s="790"/>
      <c r="L3" s="790"/>
      <c r="M3" s="790"/>
      <c r="N3" s="790"/>
      <c r="O3" s="790"/>
      <c r="P3" s="790"/>
      <c r="Q3" s="790"/>
      <c r="R3" s="790"/>
      <c r="S3" s="790"/>
      <c r="T3" s="790"/>
      <c r="U3" s="790"/>
    </row>
    <row r="4" spans="1:21" s="344" customFormat="1" x14ac:dyDescent="0.25">
      <c r="A4" s="354" t="s">
        <v>1387</v>
      </c>
      <c r="B4" s="353"/>
      <c r="C4" s="353"/>
      <c r="D4" s="353"/>
      <c r="E4" s="353"/>
      <c r="F4" s="353"/>
      <c r="G4" s="353"/>
      <c r="H4" s="353"/>
      <c r="I4" s="353"/>
      <c r="J4" s="353"/>
      <c r="K4" s="353"/>
      <c r="L4" s="353"/>
      <c r="M4" s="353"/>
      <c r="N4" s="353"/>
      <c r="O4" s="353"/>
      <c r="P4" s="353"/>
      <c r="Q4" s="353"/>
      <c r="R4" s="353"/>
      <c r="S4" s="353"/>
      <c r="T4" s="353"/>
      <c r="U4" s="353"/>
    </row>
    <row r="5" spans="1:21" x14ac:dyDescent="0.25">
      <c r="A5" s="297" t="s">
        <v>1459</v>
      </c>
      <c r="B5" s="252"/>
      <c r="C5" s="252"/>
      <c r="D5" s="252"/>
      <c r="E5" s="252"/>
      <c r="F5" s="252"/>
      <c r="G5" s="252"/>
      <c r="H5" s="252"/>
      <c r="I5" s="252"/>
      <c r="J5" s="252"/>
      <c r="K5" s="252"/>
      <c r="L5" s="252"/>
      <c r="M5" s="252"/>
      <c r="N5" s="252"/>
      <c r="O5" s="252"/>
      <c r="P5" s="252"/>
      <c r="Q5" s="252"/>
      <c r="R5" s="252"/>
      <c r="S5" s="252"/>
      <c r="T5" s="252"/>
      <c r="U5" s="252"/>
    </row>
    <row r="6" spans="1:21" ht="15" customHeight="1" x14ac:dyDescent="0.25">
      <c r="A6" s="716" t="s">
        <v>89</v>
      </c>
      <c r="B6" s="715" t="s">
        <v>103</v>
      </c>
      <c r="C6" s="718" t="s">
        <v>78</v>
      </c>
      <c r="D6" s="718" t="s">
        <v>79</v>
      </c>
      <c r="E6" s="718" t="s">
        <v>382</v>
      </c>
      <c r="F6" s="718" t="s">
        <v>80</v>
      </c>
      <c r="G6" s="721" t="s">
        <v>92</v>
      </c>
      <c r="H6" s="727"/>
      <c r="I6" s="727"/>
      <c r="J6" s="727"/>
      <c r="K6" s="727"/>
      <c r="L6" s="727"/>
      <c r="M6" s="727"/>
      <c r="N6" s="722"/>
      <c r="O6" s="723" t="s">
        <v>93</v>
      </c>
      <c r="P6" s="724"/>
      <c r="Q6" s="715" t="s">
        <v>94</v>
      </c>
      <c r="R6" s="715" t="s">
        <v>95</v>
      </c>
      <c r="S6" s="715" t="s">
        <v>102</v>
      </c>
      <c r="T6" s="715" t="s">
        <v>101</v>
      </c>
      <c r="U6" s="712" t="s">
        <v>81</v>
      </c>
    </row>
    <row r="7" spans="1:21" ht="15" customHeight="1" x14ac:dyDescent="0.25">
      <c r="A7" s="716"/>
      <c r="B7" s="716"/>
      <c r="C7" s="719"/>
      <c r="D7" s="719"/>
      <c r="E7" s="719"/>
      <c r="F7" s="719"/>
      <c r="G7" s="721" t="s">
        <v>96</v>
      </c>
      <c r="H7" s="722"/>
      <c r="I7" s="721" t="s">
        <v>97</v>
      </c>
      <c r="J7" s="722"/>
      <c r="K7" s="721" t="s">
        <v>98</v>
      </c>
      <c r="L7" s="722"/>
      <c r="M7" s="721" t="s">
        <v>99</v>
      </c>
      <c r="N7" s="722"/>
      <c r="O7" s="725"/>
      <c r="P7" s="726"/>
      <c r="Q7" s="716"/>
      <c r="R7" s="716"/>
      <c r="S7" s="716"/>
      <c r="T7" s="716"/>
      <c r="U7" s="713"/>
    </row>
    <row r="8" spans="1:21" ht="25.5" x14ac:dyDescent="0.25">
      <c r="A8" s="717"/>
      <c r="B8" s="717"/>
      <c r="C8" s="720"/>
      <c r="D8" s="720"/>
      <c r="E8" s="720"/>
      <c r="F8" s="720"/>
      <c r="G8" s="411" t="s">
        <v>100</v>
      </c>
      <c r="H8" s="411" t="s">
        <v>12</v>
      </c>
      <c r="I8" s="411" t="s">
        <v>100</v>
      </c>
      <c r="J8" s="411" t="s">
        <v>12</v>
      </c>
      <c r="K8" s="411" t="s">
        <v>100</v>
      </c>
      <c r="L8" s="411" t="s">
        <v>12</v>
      </c>
      <c r="M8" s="411" t="s">
        <v>100</v>
      </c>
      <c r="N8" s="411" t="s">
        <v>12</v>
      </c>
      <c r="O8" s="411" t="s">
        <v>100</v>
      </c>
      <c r="P8" s="411" t="s">
        <v>12</v>
      </c>
      <c r="Q8" s="717"/>
      <c r="R8" s="717"/>
      <c r="S8" s="717"/>
      <c r="T8" s="717"/>
      <c r="U8" s="714"/>
    </row>
    <row r="9" spans="1:21" s="344" customFormat="1" ht="15.6" x14ac:dyDescent="0.3">
      <c r="A9" s="412"/>
      <c r="B9" s="413"/>
      <c r="C9" s="414"/>
      <c r="D9" s="414"/>
      <c r="E9" s="415"/>
      <c r="F9" s="414"/>
      <c r="G9" s="416"/>
      <c r="H9" s="416"/>
      <c r="I9" s="416"/>
      <c r="J9" s="416"/>
      <c r="K9" s="416"/>
      <c r="L9" s="416"/>
      <c r="M9" s="416"/>
      <c r="N9" s="416"/>
      <c r="O9" s="416"/>
      <c r="P9" s="416"/>
      <c r="Q9" s="417"/>
      <c r="R9" s="417"/>
      <c r="S9" s="417"/>
      <c r="T9" s="417"/>
      <c r="U9" s="418"/>
    </row>
    <row r="10" spans="1:21" ht="15.75" x14ac:dyDescent="0.25">
      <c r="A10" s="792" t="s">
        <v>1388</v>
      </c>
      <c r="B10" s="792" t="s">
        <v>1389</v>
      </c>
      <c r="C10" s="263"/>
      <c r="D10" s="263"/>
      <c r="E10" s="263"/>
      <c r="F10" s="264"/>
      <c r="G10" s="264"/>
      <c r="H10" s="337"/>
      <c r="I10" s="264"/>
      <c r="J10" s="337"/>
      <c r="K10" s="264"/>
      <c r="L10" s="337"/>
      <c r="M10" s="264"/>
      <c r="N10" s="337"/>
      <c r="O10" s="373">
        <f>G10+I10+K10+M10</f>
        <v>0</v>
      </c>
      <c r="P10" s="374">
        <f>H10+J10+L10+N10</f>
        <v>0</v>
      </c>
      <c r="Q10" s="264"/>
      <c r="R10" s="264"/>
      <c r="S10" s="264"/>
      <c r="T10" s="264"/>
      <c r="U10" s="264"/>
    </row>
    <row r="11" spans="1:21" ht="15.75" x14ac:dyDescent="0.25">
      <c r="A11" s="793"/>
      <c r="B11" s="793"/>
      <c r="C11" s="263"/>
      <c r="D11" s="263"/>
      <c r="E11" s="263"/>
      <c r="F11" s="264"/>
      <c r="G11" s="264"/>
      <c r="H11" s="337"/>
      <c r="I11" s="264"/>
      <c r="J11" s="337"/>
      <c r="K11" s="264"/>
      <c r="L11" s="337"/>
      <c r="M11" s="264"/>
      <c r="N11" s="337"/>
      <c r="O11" s="373">
        <f t="shared" ref="O11:O35" si="0">G11+I11+K11+M11</f>
        <v>0</v>
      </c>
      <c r="P11" s="374">
        <f t="shared" ref="P11:P35" si="1">H11+J11+L11+N11</f>
        <v>0</v>
      </c>
      <c r="Q11" s="264"/>
      <c r="R11" s="264"/>
      <c r="S11" s="264"/>
      <c r="T11" s="264"/>
      <c r="U11" s="264"/>
    </row>
    <row r="12" spans="1:21" ht="15.75" x14ac:dyDescent="0.25">
      <c r="A12" s="793"/>
      <c r="B12" s="793"/>
      <c r="C12" s="263"/>
      <c r="D12" s="263"/>
      <c r="E12" s="263"/>
      <c r="F12" s="264"/>
      <c r="G12" s="264"/>
      <c r="H12" s="337"/>
      <c r="I12" s="264"/>
      <c r="J12" s="337"/>
      <c r="K12" s="264"/>
      <c r="L12" s="337"/>
      <c r="M12" s="264"/>
      <c r="N12" s="337"/>
      <c r="O12" s="373">
        <f t="shared" si="0"/>
        <v>0</v>
      </c>
      <c r="P12" s="374">
        <f t="shared" si="1"/>
        <v>0</v>
      </c>
      <c r="Q12" s="264"/>
      <c r="R12" s="264"/>
      <c r="S12" s="264"/>
      <c r="T12" s="264"/>
      <c r="U12" s="264"/>
    </row>
    <row r="13" spans="1:21" ht="15.75" x14ac:dyDescent="0.25">
      <c r="A13" s="793"/>
      <c r="B13" s="793"/>
      <c r="C13" s="263"/>
      <c r="D13" s="263"/>
      <c r="E13" s="263"/>
      <c r="F13" s="264"/>
      <c r="G13" s="264"/>
      <c r="H13" s="337"/>
      <c r="I13" s="264"/>
      <c r="J13" s="337"/>
      <c r="K13" s="264"/>
      <c r="L13" s="337"/>
      <c r="M13" s="264"/>
      <c r="N13" s="337"/>
      <c r="O13" s="373">
        <f t="shared" si="0"/>
        <v>0</v>
      </c>
      <c r="P13" s="374">
        <f t="shared" si="1"/>
        <v>0</v>
      </c>
      <c r="Q13" s="264"/>
      <c r="R13" s="264"/>
      <c r="S13" s="264"/>
      <c r="T13" s="264"/>
      <c r="U13" s="264"/>
    </row>
    <row r="14" spans="1:21" ht="15.75" x14ac:dyDescent="0.25">
      <c r="A14" s="793"/>
      <c r="B14" s="793"/>
      <c r="C14" s="263"/>
      <c r="D14" s="263"/>
      <c r="E14" s="263"/>
      <c r="F14" s="264"/>
      <c r="G14" s="264"/>
      <c r="H14" s="337"/>
      <c r="I14" s="264"/>
      <c r="J14" s="337"/>
      <c r="K14" s="264"/>
      <c r="L14" s="337"/>
      <c r="M14" s="264"/>
      <c r="N14" s="337"/>
      <c r="O14" s="373">
        <f t="shared" si="0"/>
        <v>0</v>
      </c>
      <c r="P14" s="374">
        <f t="shared" si="1"/>
        <v>0</v>
      </c>
      <c r="Q14" s="264"/>
      <c r="R14" s="264"/>
      <c r="S14" s="264"/>
      <c r="T14" s="264"/>
      <c r="U14" s="264"/>
    </row>
    <row r="15" spans="1:21" ht="15.75" x14ac:dyDescent="0.25">
      <c r="A15" s="794"/>
      <c r="B15" s="794"/>
      <c r="C15" s="263"/>
      <c r="D15" s="263"/>
      <c r="E15" s="263"/>
      <c r="F15" s="264"/>
      <c r="G15" s="264"/>
      <c r="H15" s="337"/>
      <c r="I15" s="264"/>
      <c r="J15" s="337"/>
      <c r="K15" s="264"/>
      <c r="L15" s="337"/>
      <c r="M15" s="264"/>
      <c r="N15" s="337"/>
      <c r="O15" s="373">
        <f t="shared" si="0"/>
        <v>0</v>
      </c>
      <c r="P15" s="374">
        <f t="shared" si="1"/>
        <v>0</v>
      </c>
      <c r="Q15" s="264"/>
      <c r="R15" s="264"/>
      <c r="S15" s="264"/>
      <c r="T15" s="264"/>
      <c r="U15" s="338"/>
    </row>
    <row r="16" spans="1:21" ht="15.75" customHeight="1" x14ac:dyDescent="0.25">
      <c r="A16" s="792" t="s">
        <v>1387</v>
      </c>
      <c r="B16" s="792" t="s">
        <v>1390</v>
      </c>
      <c r="C16" s="263"/>
      <c r="D16" s="263"/>
      <c r="E16" s="263"/>
      <c r="F16" s="264"/>
      <c r="G16" s="264"/>
      <c r="H16" s="337"/>
      <c r="I16" s="264"/>
      <c r="J16" s="337"/>
      <c r="K16" s="339"/>
      <c r="L16" s="337"/>
      <c r="M16" s="264"/>
      <c r="N16" s="337"/>
      <c r="O16" s="373">
        <f t="shared" si="0"/>
        <v>0</v>
      </c>
      <c r="P16" s="374">
        <f t="shared" si="1"/>
        <v>0</v>
      </c>
      <c r="Q16" s="264"/>
      <c r="R16" s="264"/>
      <c r="S16" s="264"/>
      <c r="T16" s="264"/>
      <c r="U16" s="264"/>
    </row>
    <row r="17" spans="1:21" ht="15.75" x14ac:dyDescent="0.25">
      <c r="A17" s="793"/>
      <c r="B17" s="793"/>
      <c r="C17" s="263"/>
      <c r="D17" s="263"/>
      <c r="E17" s="263"/>
      <c r="F17" s="264"/>
      <c r="G17" s="264"/>
      <c r="H17" s="337"/>
      <c r="I17" s="264"/>
      <c r="J17" s="337"/>
      <c r="K17" s="339"/>
      <c r="L17" s="337"/>
      <c r="M17" s="264"/>
      <c r="N17" s="337"/>
      <c r="O17" s="373">
        <f t="shared" si="0"/>
        <v>0</v>
      </c>
      <c r="P17" s="374">
        <f t="shared" si="1"/>
        <v>0</v>
      </c>
      <c r="Q17" s="264"/>
      <c r="R17" s="264"/>
      <c r="S17" s="264"/>
      <c r="T17" s="264"/>
      <c r="U17" s="264"/>
    </row>
    <row r="18" spans="1:21" ht="15.75" x14ac:dyDescent="0.25">
      <c r="A18" s="793"/>
      <c r="B18" s="793"/>
      <c r="C18" s="263"/>
      <c r="D18" s="263"/>
      <c r="E18" s="263"/>
      <c r="F18" s="264"/>
      <c r="G18" s="264"/>
      <c r="H18" s="337"/>
      <c r="I18" s="264"/>
      <c r="J18" s="337"/>
      <c r="K18" s="339"/>
      <c r="L18" s="337"/>
      <c r="M18" s="264"/>
      <c r="N18" s="337"/>
      <c r="O18" s="373">
        <f t="shared" si="0"/>
        <v>0</v>
      </c>
      <c r="P18" s="374">
        <f t="shared" si="1"/>
        <v>0</v>
      </c>
      <c r="Q18" s="264"/>
      <c r="R18" s="264"/>
      <c r="S18" s="264"/>
      <c r="T18" s="264"/>
      <c r="U18" s="264"/>
    </row>
    <row r="19" spans="1:21" ht="15.75" x14ac:dyDescent="0.25">
      <c r="A19" s="793"/>
      <c r="B19" s="793"/>
      <c r="C19" s="263"/>
      <c r="D19" s="263"/>
      <c r="E19" s="263"/>
      <c r="F19" s="264"/>
      <c r="G19" s="264"/>
      <c r="H19" s="337"/>
      <c r="I19" s="264"/>
      <c r="J19" s="337"/>
      <c r="K19" s="339"/>
      <c r="L19" s="337"/>
      <c r="M19" s="264"/>
      <c r="N19" s="337"/>
      <c r="O19" s="373">
        <f t="shared" si="0"/>
        <v>0</v>
      </c>
      <c r="P19" s="374">
        <f t="shared" si="1"/>
        <v>0</v>
      </c>
      <c r="Q19" s="264"/>
      <c r="R19" s="264"/>
      <c r="S19" s="264"/>
      <c r="T19" s="264"/>
      <c r="U19" s="264"/>
    </row>
    <row r="20" spans="1:21" ht="15.75" x14ac:dyDescent="0.25">
      <c r="A20" s="793"/>
      <c r="B20" s="793"/>
      <c r="C20" s="263"/>
      <c r="D20" s="263"/>
      <c r="E20" s="263"/>
      <c r="F20" s="264"/>
      <c r="G20" s="264"/>
      <c r="H20" s="337"/>
      <c r="I20" s="264"/>
      <c r="J20" s="337"/>
      <c r="K20" s="264"/>
      <c r="L20" s="337"/>
      <c r="M20" s="264"/>
      <c r="N20" s="337"/>
      <c r="O20" s="373">
        <f t="shared" si="0"/>
        <v>0</v>
      </c>
      <c r="P20" s="374">
        <f t="shared" si="1"/>
        <v>0</v>
      </c>
      <c r="Q20" s="264"/>
      <c r="R20" s="264"/>
      <c r="S20" s="264"/>
      <c r="T20" s="264"/>
      <c r="U20" s="340"/>
    </row>
    <row r="21" spans="1:21" s="344" customFormat="1" ht="15.75" x14ac:dyDescent="0.25">
      <c r="A21" s="793"/>
      <c r="B21" s="793"/>
      <c r="C21" s="263"/>
      <c r="D21" s="263"/>
      <c r="E21" s="263"/>
      <c r="F21" s="264"/>
      <c r="G21" s="264"/>
      <c r="H21" s="337"/>
      <c r="I21" s="264"/>
      <c r="J21" s="337"/>
      <c r="K21" s="264"/>
      <c r="L21" s="337"/>
      <c r="M21" s="264"/>
      <c r="N21" s="337"/>
      <c r="O21" s="373">
        <f t="shared" si="0"/>
        <v>0</v>
      </c>
      <c r="P21" s="374">
        <f t="shared" si="1"/>
        <v>0</v>
      </c>
      <c r="Q21" s="264"/>
      <c r="R21" s="264"/>
      <c r="S21" s="264"/>
      <c r="T21" s="264"/>
      <c r="U21" s="340"/>
    </row>
    <row r="22" spans="1:21" s="344" customFormat="1" ht="15.75" x14ac:dyDescent="0.25">
      <c r="A22" s="793"/>
      <c r="B22" s="793"/>
      <c r="C22" s="263"/>
      <c r="D22" s="263"/>
      <c r="E22" s="263"/>
      <c r="F22" s="264"/>
      <c r="G22" s="264"/>
      <c r="H22" s="337"/>
      <c r="I22" s="264"/>
      <c r="J22" s="337"/>
      <c r="K22" s="264"/>
      <c r="L22" s="337"/>
      <c r="M22" s="264"/>
      <c r="N22" s="337"/>
      <c r="O22" s="373">
        <f t="shared" si="0"/>
        <v>0</v>
      </c>
      <c r="P22" s="374">
        <f t="shared" si="1"/>
        <v>0</v>
      </c>
      <c r="Q22" s="264"/>
      <c r="R22" s="264"/>
      <c r="S22" s="264"/>
      <c r="T22" s="264"/>
      <c r="U22" s="340"/>
    </row>
    <row r="23" spans="1:21" s="344" customFormat="1" ht="15.75" x14ac:dyDescent="0.25">
      <c r="A23" s="793"/>
      <c r="B23" s="793"/>
      <c r="C23" s="263"/>
      <c r="D23" s="263"/>
      <c r="E23" s="263"/>
      <c r="F23" s="264"/>
      <c r="G23" s="264"/>
      <c r="H23" s="337"/>
      <c r="I23" s="264"/>
      <c r="J23" s="337"/>
      <c r="K23" s="264"/>
      <c r="L23" s="337"/>
      <c r="M23" s="264"/>
      <c r="N23" s="337"/>
      <c r="O23" s="373">
        <f t="shared" si="0"/>
        <v>0</v>
      </c>
      <c r="P23" s="374">
        <f t="shared" si="1"/>
        <v>0</v>
      </c>
      <c r="Q23" s="264"/>
      <c r="R23" s="264"/>
      <c r="S23" s="264"/>
      <c r="T23" s="264"/>
      <c r="U23" s="340"/>
    </row>
    <row r="24" spans="1:21" s="344" customFormat="1" ht="15.75" x14ac:dyDescent="0.25">
      <c r="A24" s="793"/>
      <c r="B24" s="793"/>
      <c r="C24" s="263"/>
      <c r="D24" s="263"/>
      <c r="E24" s="263"/>
      <c r="F24" s="264"/>
      <c r="G24" s="264"/>
      <c r="H24" s="337"/>
      <c r="I24" s="264"/>
      <c r="J24" s="337"/>
      <c r="K24" s="264"/>
      <c r="L24" s="337"/>
      <c r="M24" s="264"/>
      <c r="N24" s="337"/>
      <c r="O24" s="373">
        <f t="shared" si="0"/>
        <v>0</v>
      </c>
      <c r="P24" s="374">
        <f t="shared" si="1"/>
        <v>0</v>
      </c>
      <c r="Q24" s="264"/>
      <c r="R24" s="264"/>
      <c r="S24" s="264"/>
      <c r="T24" s="264"/>
      <c r="U24" s="340"/>
    </row>
    <row r="25" spans="1:21" s="344" customFormat="1" ht="15.75" x14ac:dyDescent="0.25">
      <c r="A25" s="791" t="s">
        <v>1459</v>
      </c>
      <c r="B25" s="791" t="s">
        <v>1411</v>
      </c>
      <c r="C25" s="263"/>
      <c r="D25" s="263"/>
      <c r="E25" s="263"/>
      <c r="F25" s="264"/>
      <c r="G25" s="264"/>
      <c r="H25" s="337"/>
      <c r="I25" s="264"/>
      <c r="J25" s="337"/>
      <c r="K25" s="264"/>
      <c r="L25" s="337"/>
      <c r="M25" s="264"/>
      <c r="N25" s="337"/>
      <c r="O25" s="373">
        <f t="shared" si="0"/>
        <v>0</v>
      </c>
      <c r="P25" s="374">
        <f t="shared" si="1"/>
        <v>0</v>
      </c>
      <c r="Q25" s="264"/>
      <c r="R25" s="264"/>
      <c r="S25" s="264"/>
      <c r="T25" s="264"/>
      <c r="U25" s="340"/>
    </row>
    <row r="26" spans="1:21" s="344" customFormat="1" ht="15.75" x14ac:dyDescent="0.25">
      <c r="A26" s="791"/>
      <c r="B26" s="791"/>
      <c r="C26" s="263"/>
      <c r="D26" s="263"/>
      <c r="E26" s="263"/>
      <c r="F26" s="264"/>
      <c r="G26" s="264"/>
      <c r="H26" s="337"/>
      <c r="I26" s="264"/>
      <c r="J26" s="337"/>
      <c r="K26" s="264"/>
      <c r="L26" s="337"/>
      <c r="M26" s="264"/>
      <c r="N26" s="337"/>
      <c r="O26" s="373">
        <f t="shared" si="0"/>
        <v>0</v>
      </c>
      <c r="P26" s="374">
        <f t="shared" si="1"/>
        <v>0</v>
      </c>
      <c r="Q26" s="264"/>
      <c r="R26" s="264"/>
      <c r="S26" s="264"/>
      <c r="T26" s="264"/>
      <c r="U26" s="340"/>
    </row>
    <row r="27" spans="1:21" s="344" customFormat="1" ht="15.75" x14ac:dyDescent="0.25">
      <c r="A27" s="791"/>
      <c r="B27" s="791"/>
      <c r="C27" s="263"/>
      <c r="D27" s="263"/>
      <c r="E27" s="263"/>
      <c r="F27" s="264"/>
      <c r="G27" s="264"/>
      <c r="H27" s="337"/>
      <c r="I27" s="264"/>
      <c r="J27" s="337"/>
      <c r="K27" s="264"/>
      <c r="L27" s="337"/>
      <c r="M27" s="264"/>
      <c r="N27" s="337"/>
      <c r="O27" s="373">
        <f t="shared" si="0"/>
        <v>0</v>
      </c>
      <c r="P27" s="374">
        <f t="shared" si="1"/>
        <v>0</v>
      </c>
      <c r="Q27" s="264"/>
      <c r="R27" s="264"/>
      <c r="S27" s="264"/>
      <c r="T27" s="264"/>
      <c r="U27" s="340"/>
    </row>
    <row r="28" spans="1:21" s="344" customFormat="1" ht="15.75" x14ac:dyDescent="0.25">
      <c r="A28" s="791"/>
      <c r="B28" s="791"/>
      <c r="C28" s="263"/>
      <c r="D28" s="263"/>
      <c r="E28" s="263"/>
      <c r="F28" s="264"/>
      <c r="G28" s="264"/>
      <c r="H28" s="337"/>
      <c r="I28" s="264"/>
      <c r="J28" s="337"/>
      <c r="K28" s="264"/>
      <c r="L28" s="337"/>
      <c r="M28" s="264"/>
      <c r="N28" s="337"/>
      <c r="O28" s="373">
        <f t="shared" si="0"/>
        <v>0</v>
      </c>
      <c r="P28" s="374">
        <f t="shared" si="1"/>
        <v>0</v>
      </c>
      <c r="Q28" s="264"/>
      <c r="R28" s="264"/>
      <c r="S28" s="264"/>
      <c r="T28" s="264"/>
      <c r="U28" s="340"/>
    </row>
    <row r="29" spans="1:21" s="344" customFormat="1" ht="15.75" x14ac:dyDescent="0.25">
      <c r="A29" s="791"/>
      <c r="B29" s="791"/>
      <c r="C29" s="263"/>
      <c r="D29" s="263"/>
      <c r="E29" s="263"/>
      <c r="F29" s="264"/>
      <c r="G29" s="264"/>
      <c r="H29" s="337"/>
      <c r="I29" s="264"/>
      <c r="J29" s="337"/>
      <c r="K29" s="264"/>
      <c r="L29" s="337"/>
      <c r="M29" s="264"/>
      <c r="N29" s="337"/>
      <c r="O29" s="373">
        <f t="shared" si="0"/>
        <v>0</v>
      </c>
      <c r="P29" s="374">
        <f t="shared" si="1"/>
        <v>0</v>
      </c>
      <c r="Q29" s="264"/>
      <c r="R29" s="264"/>
      <c r="S29" s="264"/>
      <c r="T29" s="264"/>
      <c r="U29" s="340"/>
    </row>
    <row r="30" spans="1:21" s="344" customFormat="1" ht="15.75" x14ac:dyDescent="0.25">
      <c r="A30" s="791"/>
      <c r="B30" s="791"/>
      <c r="C30" s="263"/>
      <c r="D30" s="263"/>
      <c r="E30" s="263"/>
      <c r="F30" s="264"/>
      <c r="G30" s="264"/>
      <c r="H30" s="337"/>
      <c r="I30" s="264"/>
      <c r="J30" s="337"/>
      <c r="K30" s="264"/>
      <c r="L30" s="337"/>
      <c r="M30" s="264"/>
      <c r="N30" s="337"/>
      <c r="O30" s="373">
        <f t="shared" si="0"/>
        <v>0</v>
      </c>
      <c r="P30" s="374">
        <f t="shared" si="1"/>
        <v>0</v>
      </c>
      <c r="Q30" s="264"/>
      <c r="R30" s="264"/>
      <c r="S30" s="264"/>
      <c r="T30" s="264"/>
      <c r="U30" s="340"/>
    </row>
    <row r="31" spans="1:21" s="344" customFormat="1" ht="15.75" x14ac:dyDescent="0.25">
      <c r="A31" s="791"/>
      <c r="B31" s="791"/>
      <c r="C31" s="263"/>
      <c r="D31" s="263"/>
      <c r="E31" s="263"/>
      <c r="F31" s="264"/>
      <c r="G31" s="264"/>
      <c r="H31" s="337"/>
      <c r="I31" s="264"/>
      <c r="J31" s="337"/>
      <c r="K31" s="264"/>
      <c r="L31" s="337"/>
      <c r="M31" s="264"/>
      <c r="N31" s="337"/>
      <c r="O31" s="373">
        <f t="shared" si="0"/>
        <v>0</v>
      </c>
      <c r="P31" s="374">
        <f t="shared" si="1"/>
        <v>0</v>
      </c>
      <c r="Q31" s="264"/>
      <c r="R31" s="264"/>
      <c r="S31" s="264"/>
      <c r="T31" s="264"/>
      <c r="U31" s="340"/>
    </row>
    <row r="32" spans="1:21" s="344" customFormat="1" ht="15.75" x14ac:dyDescent="0.25">
      <c r="A32" s="791"/>
      <c r="B32" s="791"/>
      <c r="C32" s="263"/>
      <c r="D32" s="263"/>
      <c r="E32" s="263"/>
      <c r="F32" s="264"/>
      <c r="G32" s="264"/>
      <c r="H32" s="337"/>
      <c r="I32" s="264"/>
      <c r="J32" s="337"/>
      <c r="K32" s="264"/>
      <c r="L32" s="337"/>
      <c r="M32" s="264"/>
      <c r="N32" s="337"/>
      <c r="O32" s="373">
        <f t="shared" si="0"/>
        <v>0</v>
      </c>
      <c r="P32" s="374">
        <f t="shared" si="1"/>
        <v>0</v>
      </c>
      <c r="Q32" s="264"/>
      <c r="R32" s="264"/>
      <c r="S32" s="264"/>
      <c r="T32" s="264"/>
      <c r="U32" s="340"/>
    </row>
    <row r="33" spans="1:21" s="344" customFormat="1" ht="15.75" x14ac:dyDescent="0.25">
      <c r="A33" s="791"/>
      <c r="B33" s="791"/>
      <c r="C33" s="263"/>
      <c r="D33" s="263"/>
      <c r="E33" s="263"/>
      <c r="F33" s="264"/>
      <c r="G33" s="264"/>
      <c r="H33" s="337"/>
      <c r="I33" s="264"/>
      <c r="J33" s="337"/>
      <c r="K33" s="264"/>
      <c r="L33" s="337"/>
      <c r="M33" s="264"/>
      <c r="N33" s="337"/>
      <c r="O33" s="373">
        <f t="shared" si="0"/>
        <v>0</v>
      </c>
      <c r="P33" s="374">
        <f t="shared" si="1"/>
        <v>0</v>
      </c>
      <c r="Q33" s="264"/>
      <c r="R33" s="264"/>
      <c r="S33" s="264"/>
      <c r="T33" s="264"/>
      <c r="U33" s="340"/>
    </row>
    <row r="34" spans="1:21" s="344" customFormat="1" ht="15.75" x14ac:dyDescent="0.25">
      <c r="A34" s="791"/>
      <c r="B34" s="791"/>
      <c r="C34" s="263"/>
      <c r="D34" s="263"/>
      <c r="E34" s="263"/>
      <c r="F34" s="264"/>
      <c r="G34" s="264"/>
      <c r="H34" s="337"/>
      <c r="I34" s="264"/>
      <c r="J34" s="337"/>
      <c r="K34" s="264"/>
      <c r="L34" s="337"/>
      <c r="M34" s="264"/>
      <c r="N34" s="337"/>
      <c r="O34" s="373">
        <f t="shared" si="0"/>
        <v>0</v>
      </c>
      <c r="P34" s="374">
        <f t="shared" si="1"/>
        <v>0</v>
      </c>
      <c r="Q34" s="264"/>
      <c r="R34" s="264"/>
      <c r="S34" s="264"/>
      <c r="T34" s="264"/>
      <c r="U34" s="340"/>
    </row>
    <row r="35" spans="1:21" ht="15.75" x14ac:dyDescent="0.25">
      <c r="A35" s="791"/>
      <c r="B35" s="791"/>
      <c r="C35" s="263"/>
      <c r="D35" s="263"/>
      <c r="E35" s="263"/>
      <c r="F35" s="264"/>
      <c r="G35" s="264"/>
      <c r="H35" s="337"/>
      <c r="I35" s="264"/>
      <c r="J35" s="337"/>
      <c r="K35" s="264"/>
      <c r="L35" s="337"/>
      <c r="M35" s="264"/>
      <c r="N35" s="337"/>
      <c r="O35" s="373">
        <f t="shared" si="0"/>
        <v>0</v>
      </c>
      <c r="P35" s="374">
        <f t="shared" si="1"/>
        <v>0</v>
      </c>
      <c r="Q35" s="264"/>
      <c r="R35" s="264"/>
      <c r="S35" s="264"/>
      <c r="T35" s="264"/>
      <c r="U35" s="264"/>
    </row>
    <row r="36" spans="1:21" ht="15.75" x14ac:dyDescent="0.25">
      <c r="A36" s="275"/>
      <c r="B36" s="276"/>
      <c r="C36" s="275" t="s">
        <v>1500</v>
      </c>
      <c r="D36" s="276"/>
      <c r="E36" s="276"/>
      <c r="F36" s="277"/>
      <c r="G36" s="265">
        <f t="shared" ref="G36:P36" si="2">SUM(G10:G35)</f>
        <v>0</v>
      </c>
      <c r="H36" s="266">
        <f t="shared" si="2"/>
        <v>0</v>
      </c>
      <c r="I36" s="265">
        <f t="shared" si="2"/>
        <v>0</v>
      </c>
      <c r="J36" s="266">
        <f t="shared" si="2"/>
        <v>0</v>
      </c>
      <c r="K36" s="265">
        <f t="shared" si="2"/>
        <v>0</v>
      </c>
      <c r="L36" s="266">
        <f t="shared" si="2"/>
        <v>0</v>
      </c>
      <c r="M36" s="265">
        <f t="shared" si="2"/>
        <v>0</v>
      </c>
      <c r="N36" s="266">
        <f t="shared" si="2"/>
        <v>0</v>
      </c>
      <c r="O36" s="266">
        <f t="shared" si="2"/>
        <v>0</v>
      </c>
      <c r="P36" s="266">
        <f t="shared" si="2"/>
        <v>0</v>
      </c>
      <c r="Q36" s="246"/>
      <c r="R36" s="246"/>
      <c r="S36" s="246"/>
      <c r="T36" s="246"/>
      <c r="U36" s="246"/>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opLeftCell="H1" zoomScale="90" zoomScaleNormal="90" workbookViewId="0">
      <pane ySplit="6" topLeftCell="A7" activePane="bottomLeft" state="frozen"/>
      <selection activeCell="A7" sqref="A7"/>
      <selection pane="bottomLeft" activeCell="O7" sqref="O7"/>
    </sheetView>
  </sheetViews>
  <sheetFormatPr baseColWidth="10" defaultRowHeight="15" x14ac:dyDescent="0.25"/>
  <cols>
    <col min="1" max="2" width="21.7109375" customWidth="1"/>
    <col min="3" max="6" width="27.42578125" customWidth="1"/>
    <col min="7" max="7" width="15.28515625" customWidth="1"/>
    <col min="8" max="8" width="13.7109375" style="227" bestFit="1" customWidth="1"/>
    <col min="9" max="9" width="15.28515625" customWidth="1"/>
    <col min="10" max="10" width="18.85546875" style="227" customWidth="1"/>
    <col min="12" max="12" width="13.7109375" style="227" bestFit="1" customWidth="1"/>
    <col min="14" max="14" width="13.7109375" style="227" bestFit="1" customWidth="1"/>
    <col min="15" max="15" width="15.28515625" customWidth="1"/>
    <col min="16" max="16" width="18.28515625" style="227" customWidth="1"/>
    <col min="17" max="17" width="14.140625" hidden="1" customWidth="1"/>
    <col min="18" max="20" width="14.140625" customWidth="1"/>
    <col min="21" max="21" width="17" customWidth="1"/>
  </cols>
  <sheetData>
    <row r="1" spans="1:21" ht="18.75" x14ac:dyDescent="0.25">
      <c r="B1" s="267"/>
      <c r="C1" s="267"/>
      <c r="D1" s="267"/>
      <c r="E1" s="267"/>
      <c r="F1" s="267"/>
      <c r="G1" s="267" t="s">
        <v>1392</v>
      </c>
      <c r="J1" s="267"/>
      <c r="K1" s="267"/>
      <c r="L1" s="267"/>
      <c r="M1" s="267"/>
      <c r="N1" s="267"/>
      <c r="O1" s="267"/>
      <c r="P1" s="267"/>
      <c r="Q1" s="267"/>
      <c r="R1" s="267"/>
      <c r="S1" s="267"/>
      <c r="T1" s="267"/>
      <c r="U1" s="267"/>
    </row>
    <row r="2" spans="1:21" ht="18" x14ac:dyDescent="0.3">
      <c r="A2" s="252" t="s">
        <v>1335</v>
      </c>
      <c r="B2" s="267"/>
      <c r="C2" s="267"/>
      <c r="D2" s="267"/>
      <c r="E2" s="267"/>
      <c r="F2" s="267"/>
      <c r="G2" s="267"/>
      <c r="J2" s="267"/>
      <c r="K2" s="267"/>
      <c r="L2" s="267"/>
      <c r="M2" s="267"/>
      <c r="N2" s="267"/>
      <c r="O2" s="267"/>
      <c r="P2" s="267"/>
      <c r="Q2" s="267"/>
      <c r="R2" s="267"/>
      <c r="S2" s="267"/>
      <c r="T2" s="267"/>
      <c r="U2" s="267"/>
    </row>
    <row r="3" spans="1:21" x14ac:dyDescent="0.25">
      <c r="A3" s="790" t="s">
        <v>1393</v>
      </c>
      <c r="B3" s="790"/>
      <c r="C3" s="790"/>
      <c r="D3" s="790"/>
      <c r="E3" s="790"/>
      <c r="F3" s="790"/>
      <c r="G3" s="790"/>
      <c r="H3" s="790"/>
      <c r="I3" s="790"/>
      <c r="J3" s="790"/>
      <c r="K3" s="790"/>
      <c r="L3" s="790"/>
      <c r="M3" s="790"/>
      <c r="N3" s="790"/>
      <c r="O3" s="790"/>
      <c r="P3" s="790"/>
      <c r="Q3" s="790"/>
      <c r="R3" s="790"/>
      <c r="S3" s="790"/>
      <c r="T3" s="790"/>
      <c r="U3" s="790"/>
    </row>
    <row r="4" spans="1:21" ht="15" customHeight="1" x14ac:dyDescent="0.25">
      <c r="A4" s="716" t="s">
        <v>89</v>
      </c>
      <c r="B4" s="715" t="s">
        <v>103</v>
      </c>
      <c r="C4" s="718" t="s">
        <v>78</v>
      </c>
      <c r="D4" s="718" t="s">
        <v>79</v>
      </c>
      <c r="E4" s="718" t="s">
        <v>382</v>
      </c>
      <c r="F4" s="718" t="s">
        <v>80</v>
      </c>
      <c r="G4" s="721" t="s">
        <v>92</v>
      </c>
      <c r="H4" s="727"/>
      <c r="I4" s="727"/>
      <c r="J4" s="727"/>
      <c r="K4" s="727"/>
      <c r="L4" s="727"/>
      <c r="M4" s="727"/>
      <c r="N4" s="722"/>
      <c r="O4" s="723" t="s">
        <v>93</v>
      </c>
      <c r="P4" s="724"/>
      <c r="Q4" s="715" t="s">
        <v>94</v>
      </c>
      <c r="R4" s="715" t="s">
        <v>95</v>
      </c>
      <c r="S4" s="715" t="s">
        <v>102</v>
      </c>
      <c r="T4" s="715" t="s">
        <v>101</v>
      </c>
      <c r="U4" s="712" t="s">
        <v>81</v>
      </c>
    </row>
    <row r="5" spans="1:21" ht="15" customHeight="1" x14ac:dyDescent="0.25">
      <c r="A5" s="716"/>
      <c r="B5" s="716"/>
      <c r="C5" s="719"/>
      <c r="D5" s="719"/>
      <c r="E5" s="719"/>
      <c r="F5" s="719"/>
      <c r="G5" s="721" t="s">
        <v>96</v>
      </c>
      <c r="H5" s="722"/>
      <c r="I5" s="721" t="s">
        <v>97</v>
      </c>
      <c r="J5" s="722"/>
      <c r="K5" s="721" t="s">
        <v>98</v>
      </c>
      <c r="L5" s="722"/>
      <c r="M5" s="721" t="s">
        <v>99</v>
      </c>
      <c r="N5" s="722"/>
      <c r="O5" s="725"/>
      <c r="P5" s="726"/>
      <c r="Q5" s="716"/>
      <c r="R5" s="716"/>
      <c r="S5" s="716"/>
      <c r="T5" s="716"/>
      <c r="U5" s="713"/>
    </row>
    <row r="6" spans="1:21" ht="25.5" x14ac:dyDescent="0.25">
      <c r="A6" s="717"/>
      <c r="B6" s="717"/>
      <c r="C6" s="720"/>
      <c r="D6" s="720"/>
      <c r="E6" s="720"/>
      <c r="F6" s="720"/>
      <c r="G6" s="411" t="s">
        <v>100</v>
      </c>
      <c r="H6" s="411" t="s">
        <v>12</v>
      </c>
      <c r="I6" s="411" t="s">
        <v>100</v>
      </c>
      <c r="J6" s="411" t="s">
        <v>12</v>
      </c>
      <c r="K6" s="411" t="s">
        <v>100</v>
      </c>
      <c r="L6" s="411" t="s">
        <v>12</v>
      </c>
      <c r="M6" s="411" t="s">
        <v>100</v>
      </c>
      <c r="N6" s="411" t="s">
        <v>12</v>
      </c>
      <c r="O6" s="411" t="s">
        <v>100</v>
      </c>
      <c r="P6" s="411" t="s">
        <v>12</v>
      </c>
      <c r="Q6" s="717"/>
      <c r="R6" s="717"/>
      <c r="S6" s="717"/>
      <c r="T6" s="717"/>
      <c r="U6" s="714"/>
    </row>
    <row r="7" spans="1:21" s="344" customFormat="1" ht="15.6" x14ac:dyDescent="0.3">
      <c r="A7" s="412"/>
      <c r="B7" s="413"/>
      <c r="C7" s="414"/>
      <c r="D7" s="414"/>
      <c r="E7" s="415"/>
      <c r="F7" s="414"/>
      <c r="G7" s="416"/>
      <c r="H7" s="416"/>
      <c r="I7" s="416"/>
      <c r="J7" s="416"/>
      <c r="K7" s="416"/>
      <c r="L7" s="416"/>
      <c r="M7" s="416"/>
      <c r="N7" s="416"/>
      <c r="O7" s="416"/>
      <c r="P7" s="416"/>
      <c r="Q7" s="417"/>
      <c r="R7" s="417"/>
      <c r="S7" s="417"/>
      <c r="T7" s="417"/>
      <c r="U7" s="418"/>
    </row>
    <row r="8" spans="1:21" ht="15.75" customHeight="1" x14ac:dyDescent="0.25">
      <c r="A8" s="792" t="s">
        <v>1393</v>
      </c>
      <c r="B8" s="792" t="s">
        <v>1394</v>
      </c>
      <c r="C8" s="263"/>
      <c r="D8" s="263"/>
      <c r="E8" s="263"/>
      <c r="F8" s="264"/>
      <c r="G8" s="264"/>
      <c r="H8" s="337"/>
      <c r="I8" s="264"/>
      <c r="J8" s="337"/>
      <c r="K8" s="264"/>
      <c r="L8" s="337"/>
      <c r="M8" s="264"/>
      <c r="N8" s="337"/>
      <c r="O8" s="373">
        <f>G8+I8+K8+M8</f>
        <v>0</v>
      </c>
      <c r="P8" s="374">
        <f>H8+J8+L8+N8</f>
        <v>0</v>
      </c>
      <c r="Q8" s="264"/>
      <c r="R8" s="264"/>
      <c r="S8" s="264"/>
      <c r="T8" s="264"/>
      <c r="U8" s="264"/>
    </row>
    <row r="9" spans="1:21" ht="15.75" x14ac:dyDescent="0.25">
      <c r="A9" s="793"/>
      <c r="B9" s="793"/>
      <c r="C9" s="263"/>
      <c r="D9" s="263"/>
      <c r="E9" s="263"/>
      <c r="F9" s="264"/>
      <c r="G9" s="264"/>
      <c r="H9" s="337"/>
      <c r="I9" s="264"/>
      <c r="J9" s="337"/>
      <c r="K9" s="264"/>
      <c r="L9" s="337"/>
      <c r="M9" s="264"/>
      <c r="N9" s="337"/>
      <c r="O9" s="373">
        <f t="shared" ref="O9:O20" si="0">G9+I9+K9+M9</f>
        <v>0</v>
      </c>
      <c r="P9" s="374">
        <f t="shared" ref="P9:P20" si="1">H9+J9+L9+N9</f>
        <v>0</v>
      </c>
      <c r="Q9" s="264"/>
      <c r="R9" s="264"/>
      <c r="S9" s="264"/>
      <c r="T9" s="264"/>
      <c r="U9" s="264"/>
    </row>
    <row r="10" spans="1:21" ht="15.75" x14ac:dyDescent="0.25">
      <c r="A10" s="793"/>
      <c r="B10" s="793"/>
      <c r="C10" s="263"/>
      <c r="D10" s="263"/>
      <c r="E10" s="263"/>
      <c r="F10" s="264"/>
      <c r="G10" s="264"/>
      <c r="H10" s="337"/>
      <c r="I10" s="264"/>
      <c r="J10" s="337"/>
      <c r="K10" s="264"/>
      <c r="L10" s="337"/>
      <c r="M10" s="264"/>
      <c r="N10" s="337"/>
      <c r="O10" s="373">
        <f t="shared" si="0"/>
        <v>0</v>
      </c>
      <c r="P10" s="374">
        <f t="shared" si="1"/>
        <v>0</v>
      </c>
      <c r="Q10" s="264"/>
      <c r="R10" s="264"/>
      <c r="S10" s="264"/>
      <c r="T10" s="264"/>
      <c r="U10" s="264"/>
    </row>
    <row r="11" spans="1:21" ht="15.75" x14ac:dyDescent="0.25">
      <c r="A11" s="793"/>
      <c r="B11" s="793"/>
      <c r="C11" s="263"/>
      <c r="D11" s="263"/>
      <c r="E11" s="263"/>
      <c r="F11" s="264"/>
      <c r="G11" s="264"/>
      <c r="H11" s="337"/>
      <c r="I11" s="264"/>
      <c r="J11" s="337"/>
      <c r="K11" s="264"/>
      <c r="L11" s="337"/>
      <c r="M11" s="264"/>
      <c r="N11" s="337"/>
      <c r="O11" s="373">
        <f t="shared" si="0"/>
        <v>0</v>
      </c>
      <c r="P11" s="374">
        <f t="shared" si="1"/>
        <v>0</v>
      </c>
      <c r="Q11" s="264"/>
      <c r="R11" s="264"/>
      <c r="S11" s="264"/>
      <c r="T11" s="264"/>
      <c r="U11" s="264"/>
    </row>
    <row r="12" spans="1:21" ht="15.75" x14ac:dyDescent="0.25">
      <c r="A12" s="793"/>
      <c r="B12" s="793"/>
      <c r="C12" s="263"/>
      <c r="D12" s="263"/>
      <c r="E12" s="263"/>
      <c r="F12" s="264"/>
      <c r="G12" s="264"/>
      <c r="H12" s="337"/>
      <c r="I12" s="264"/>
      <c r="J12" s="337"/>
      <c r="K12" s="264"/>
      <c r="L12" s="337"/>
      <c r="M12" s="264"/>
      <c r="N12" s="337"/>
      <c r="O12" s="373">
        <f t="shared" si="0"/>
        <v>0</v>
      </c>
      <c r="P12" s="374">
        <f t="shared" si="1"/>
        <v>0</v>
      </c>
      <c r="Q12" s="264"/>
      <c r="R12" s="264"/>
      <c r="S12" s="264"/>
      <c r="T12" s="264"/>
      <c r="U12" s="264"/>
    </row>
    <row r="13" spans="1:21" s="344" customFormat="1" ht="15.75" x14ac:dyDescent="0.25">
      <c r="A13" s="793"/>
      <c r="B13" s="793"/>
      <c r="C13" s="263"/>
      <c r="D13" s="263"/>
      <c r="E13" s="263"/>
      <c r="F13" s="264"/>
      <c r="G13" s="264"/>
      <c r="H13" s="337"/>
      <c r="I13" s="264"/>
      <c r="J13" s="337"/>
      <c r="K13" s="264"/>
      <c r="L13" s="337"/>
      <c r="M13" s="264"/>
      <c r="N13" s="337"/>
      <c r="O13" s="373">
        <f>G13+I13+K13+M13</f>
        <v>0</v>
      </c>
      <c r="P13" s="374">
        <f>H13+J13+L13+N13</f>
        <v>0</v>
      </c>
      <c r="Q13" s="264"/>
      <c r="R13" s="264"/>
      <c r="S13" s="264"/>
      <c r="T13" s="264"/>
      <c r="U13" s="264"/>
    </row>
    <row r="14" spans="1:21" ht="15.75" x14ac:dyDescent="0.25">
      <c r="A14" s="793"/>
      <c r="B14" s="793"/>
      <c r="C14" s="263"/>
      <c r="D14" s="263"/>
      <c r="E14" s="263"/>
      <c r="F14" s="264"/>
      <c r="G14" s="264"/>
      <c r="H14" s="337"/>
      <c r="I14" s="264"/>
      <c r="J14" s="337"/>
      <c r="K14" s="264"/>
      <c r="L14" s="337"/>
      <c r="M14" s="264"/>
      <c r="N14" s="337"/>
      <c r="O14" s="373">
        <f t="shared" si="0"/>
        <v>0</v>
      </c>
      <c r="P14" s="374">
        <f t="shared" si="1"/>
        <v>0</v>
      </c>
      <c r="Q14" s="264"/>
      <c r="R14" s="264"/>
      <c r="S14" s="264"/>
      <c r="T14" s="264"/>
      <c r="U14" s="338"/>
    </row>
    <row r="15" spans="1:21" ht="15.75" customHeight="1" x14ac:dyDescent="0.25">
      <c r="A15" s="793"/>
      <c r="B15" s="793"/>
      <c r="C15" s="263"/>
      <c r="D15" s="263"/>
      <c r="E15" s="263"/>
      <c r="F15" s="264"/>
      <c r="G15" s="264"/>
      <c r="H15" s="337"/>
      <c r="I15" s="264"/>
      <c r="J15" s="337"/>
      <c r="K15" s="339"/>
      <c r="L15" s="337"/>
      <c r="M15" s="264"/>
      <c r="N15" s="337"/>
      <c r="O15" s="373">
        <f t="shared" si="0"/>
        <v>0</v>
      </c>
      <c r="P15" s="374">
        <f t="shared" si="1"/>
        <v>0</v>
      </c>
      <c r="Q15" s="264"/>
      <c r="R15" s="264"/>
      <c r="S15" s="264"/>
      <c r="T15" s="264"/>
      <c r="U15" s="264"/>
    </row>
    <row r="16" spans="1:21" ht="15.75" x14ac:dyDescent="0.25">
      <c r="A16" s="793"/>
      <c r="B16" s="793"/>
      <c r="C16" s="263"/>
      <c r="D16" s="263"/>
      <c r="E16" s="263"/>
      <c r="F16" s="264"/>
      <c r="G16" s="264"/>
      <c r="H16" s="337"/>
      <c r="I16" s="264"/>
      <c r="J16" s="337"/>
      <c r="K16" s="339"/>
      <c r="L16" s="337"/>
      <c r="M16" s="264"/>
      <c r="N16" s="337"/>
      <c r="O16" s="373">
        <f t="shared" si="0"/>
        <v>0</v>
      </c>
      <c r="P16" s="374">
        <f t="shared" si="1"/>
        <v>0</v>
      </c>
      <c r="Q16" s="264"/>
      <c r="R16" s="264"/>
      <c r="S16" s="264"/>
      <c r="T16" s="264"/>
      <c r="U16" s="264"/>
    </row>
    <row r="17" spans="1:21" ht="15.75" x14ac:dyDescent="0.25">
      <c r="A17" s="793"/>
      <c r="B17" s="793"/>
      <c r="C17" s="263"/>
      <c r="D17" s="263"/>
      <c r="E17" s="263"/>
      <c r="F17" s="264"/>
      <c r="G17" s="264"/>
      <c r="H17" s="337"/>
      <c r="I17" s="264"/>
      <c r="J17" s="337"/>
      <c r="K17" s="339"/>
      <c r="L17" s="337"/>
      <c r="M17" s="264"/>
      <c r="N17" s="337"/>
      <c r="O17" s="373">
        <f t="shared" si="0"/>
        <v>0</v>
      </c>
      <c r="P17" s="374">
        <f t="shared" si="1"/>
        <v>0</v>
      </c>
      <c r="Q17" s="264"/>
      <c r="R17" s="264"/>
      <c r="S17" s="264"/>
      <c r="T17" s="264"/>
      <c r="U17" s="264"/>
    </row>
    <row r="18" spans="1:21" ht="15.75" x14ac:dyDescent="0.25">
      <c r="A18" s="793"/>
      <c r="B18" s="793"/>
      <c r="C18" s="263"/>
      <c r="D18" s="263"/>
      <c r="E18" s="263"/>
      <c r="F18" s="264"/>
      <c r="G18" s="264"/>
      <c r="H18" s="337"/>
      <c r="I18" s="264"/>
      <c r="J18" s="337"/>
      <c r="K18" s="339"/>
      <c r="L18" s="337"/>
      <c r="M18" s="264"/>
      <c r="N18" s="337"/>
      <c r="O18" s="373">
        <f t="shared" si="0"/>
        <v>0</v>
      </c>
      <c r="P18" s="374">
        <f t="shared" si="1"/>
        <v>0</v>
      </c>
      <c r="Q18" s="264"/>
      <c r="R18" s="264"/>
      <c r="S18" s="264"/>
      <c r="T18" s="264"/>
      <c r="U18" s="264"/>
    </row>
    <row r="19" spans="1:21" ht="15.75" x14ac:dyDescent="0.25">
      <c r="A19" s="793"/>
      <c r="B19" s="793"/>
      <c r="C19" s="263"/>
      <c r="D19" s="263"/>
      <c r="E19" s="263"/>
      <c r="F19" s="264"/>
      <c r="G19" s="264"/>
      <c r="H19" s="337"/>
      <c r="I19" s="264"/>
      <c r="J19" s="337"/>
      <c r="K19" s="264"/>
      <c r="L19" s="337"/>
      <c r="M19" s="264"/>
      <c r="N19" s="337"/>
      <c r="O19" s="373">
        <f t="shared" si="0"/>
        <v>0</v>
      </c>
      <c r="P19" s="374">
        <f t="shared" si="1"/>
        <v>0</v>
      </c>
      <c r="Q19" s="264"/>
      <c r="R19" s="264"/>
      <c r="S19" s="264"/>
      <c r="T19" s="264"/>
      <c r="U19" s="340"/>
    </row>
    <row r="20" spans="1:21" ht="15.75" x14ac:dyDescent="0.25">
      <c r="A20" s="794"/>
      <c r="B20" s="794"/>
      <c r="C20" s="263"/>
      <c r="D20" s="263"/>
      <c r="E20" s="263"/>
      <c r="F20" s="264"/>
      <c r="G20" s="264"/>
      <c r="H20" s="337"/>
      <c r="I20" s="264"/>
      <c r="J20" s="337"/>
      <c r="K20" s="264"/>
      <c r="L20" s="337"/>
      <c r="M20" s="264"/>
      <c r="N20" s="337"/>
      <c r="O20" s="373">
        <f t="shared" si="0"/>
        <v>0</v>
      </c>
      <c r="P20" s="374">
        <f t="shared" si="1"/>
        <v>0</v>
      </c>
      <c r="Q20" s="264"/>
      <c r="R20" s="264"/>
      <c r="S20" s="264"/>
      <c r="T20" s="264"/>
      <c r="U20" s="264"/>
    </row>
    <row r="21" spans="1:21" ht="15.75" x14ac:dyDescent="0.25">
      <c r="A21" s="275"/>
      <c r="B21" s="276"/>
      <c r="C21" s="275" t="s">
        <v>1391</v>
      </c>
      <c r="D21" s="276"/>
      <c r="E21" s="276"/>
      <c r="F21" s="277"/>
      <c r="G21" s="265">
        <f t="shared" ref="G21:P21" si="2">SUM(G8:G20)</f>
        <v>0</v>
      </c>
      <c r="H21" s="266">
        <f t="shared" si="2"/>
        <v>0</v>
      </c>
      <c r="I21" s="265">
        <f t="shared" si="2"/>
        <v>0</v>
      </c>
      <c r="J21" s="266">
        <f t="shared" si="2"/>
        <v>0</v>
      </c>
      <c r="K21" s="265">
        <f t="shared" si="2"/>
        <v>0</v>
      </c>
      <c r="L21" s="266">
        <f t="shared" si="2"/>
        <v>0</v>
      </c>
      <c r="M21" s="265">
        <f t="shared" si="2"/>
        <v>0</v>
      </c>
      <c r="N21" s="266">
        <f t="shared" si="2"/>
        <v>0</v>
      </c>
      <c r="O21" s="266">
        <f t="shared" si="2"/>
        <v>0</v>
      </c>
      <c r="P21" s="266">
        <f t="shared" si="2"/>
        <v>0</v>
      </c>
      <c r="Q21" s="246"/>
      <c r="R21" s="246"/>
      <c r="S21" s="246"/>
      <c r="T21" s="246"/>
      <c r="U21" s="246"/>
    </row>
    <row r="27" spans="1:21" ht="14.45" x14ac:dyDescent="0.3">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8:A20"/>
    <mergeCell ref="Q4:Q6"/>
    <mergeCell ref="R4:R6"/>
    <mergeCell ref="S4:S6"/>
    <mergeCell ref="U4:U6"/>
    <mergeCell ref="G5:H5"/>
    <mergeCell ref="I5:J5"/>
    <mergeCell ref="K5:L5"/>
    <mergeCell ref="M5:N5"/>
    <mergeCell ref="B8:B20"/>
    <mergeCell ref="A3:U3"/>
    <mergeCell ref="A4:A6"/>
    <mergeCell ref="B4:B6"/>
    <mergeCell ref="C4:C6"/>
    <mergeCell ref="D4:D6"/>
    <mergeCell ref="E4:E6"/>
    <mergeCell ref="F4:F6"/>
    <mergeCell ref="G4:N4"/>
    <mergeCell ref="O4:P5"/>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D7" sqref="D7"/>
    </sheetView>
  </sheetViews>
  <sheetFormatPr baseColWidth="10" defaultColWidth="11.42578125" defaultRowHeight="15" x14ac:dyDescent="0.25"/>
  <cols>
    <col min="1" max="1" width="21.7109375" style="344" customWidth="1"/>
    <col min="2" max="2" width="24.28515625" style="344" customWidth="1"/>
    <col min="3" max="6" width="27.42578125" style="344" customWidth="1"/>
    <col min="7" max="7" width="15.28515625" style="344" customWidth="1"/>
    <col min="8" max="8" width="13.7109375" style="227" bestFit="1" customWidth="1"/>
    <col min="9" max="9" width="15.28515625" style="344" customWidth="1"/>
    <col min="10" max="10" width="18.85546875" style="227" customWidth="1"/>
    <col min="11" max="11" width="11.42578125" style="344"/>
    <col min="12" max="12" width="13.7109375" style="227" bestFit="1" customWidth="1"/>
    <col min="13" max="13" width="11.42578125" style="344"/>
    <col min="14" max="14" width="13.7109375" style="227" bestFit="1" customWidth="1"/>
    <col min="15" max="15" width="15.28515625" style="344" customWidth="1"/>
    <col min="16" max="16" width="18.28515625" style="227" customWidth="1"/>
    <col min="17" max="17" width="14.140625" style="344" hidden="1" customWidth="1"/>
    <col min="18" max="20" width="14.140625" style="344" customWidth="1"/>
    <col min="21" max="21" width="17" style="344" customWidth="1"/>
    <col min="22" max="16384" width="11.42578125" style="344"/>
  </cols>
  <sheetData>
    <row r="1" spans="1:21" ht="18" x14ac:dyDescent="0.3">
      <c r="B1" s="267"/>
      <c r="C1" s="267"/>
      <c r="D1" s="267"/>
      <c r="E1" s="267"/>
      <c r="F1" s="267"/>
      <c r="G1" s="267" t="s">
        <v>1438</v>
      </c>
      <c r="J1" s="267"/>
      <c r="K1" s="267"/>
      <c r="L1" s="267"/>
      <c r="M1" s="267"/>
      <c r="N1" s="267"/>
      <c r="O1" s="267"/>
      <c r="P1" s="267"/>
      <c r="Q1" s="267"/>
      <c r="R1" s="267"/>
      <c r="S1" s="267"/>
      <c r="T1" s="267"/>
      <c r="U1" s="267"/>
    </row>
    <row r="2" spans="1:21" ht="18" x14ac:dyDescent="0.3">
      <c r="A2" s="252" t="s">
        <v>1335</v>
      </c>
      <c r="B2" s="267"/>
      <c r="C2" s="267"/>
      <c r="D2" s="267"/>
      <c r="E2" s="267"/>
      <c r="F2" s="267"/>
      <c r="G2" s="267"/>
      <c r="J2" s="267"/>
      <c r="K2" s="267"/>
      <c r="L2" s="267"/>
      <c r="M2" s="267"/>
      <c r="N2" s="267"/>
      <c r="O2" s="267"/>
      <c r="P2" s="267"/>
      <c r="Q2" s="267"/>
      <c r="R2" s="267"/>
      <c r="S2" s="267"/>
      <c r="T2" s="267"/>
      <c r="U2" s="267"/>
    </row>
    <row r="3" spans="1:21" x14ac:dyDescent="0.25">
      <c r="A3" s="790" t="s">
        <v>1437</v>
      </c>
      <c r="B3" s="790"/>
      <c r="C3" s="790"/>
      <c r="D3" s="790"/>
      <c r="E3" s="790"/>
      <c r="F3" s="790"/>
      <c r="G3" s="790"/>
      <c r="H3" s="790"/>
      <c r="I3" s="790"/>
      <c r="J3" s="790"/>
      <c r="K3" s="790"/>
      <c r="L3" s="790"/>
      <c r="M3" s="790"/>
      <c r="N3" s="790"/>
      <c r="O3" s="790"/>
      <c r="P3" s="790"/>
      <c r="Q3" s="790"/>
      <c r="R3" s="790"/>
      <c r="S3" s="790"/>
      <c r="T3" s="790"/>
      <c r="U3" s="790"/>
    </row>
    <row r="4" spans="1:21" ht="15" customHeight="1" x14ac:dyDescent="0.25">
      <c r="A4" s="716" t="s">
        <v>89</v>
      </c>
      <c r="B4" s="715" t="s">
        <v>103</v>
      </c>
      <c r="C4" s="718" t="s">
        <v>78</v>
      </c>
      <c r="D4" s="718" t="s">
        <v>79</v>
      </c>
      <c r="E4" s="718" t="s">
        <v>382</v>
      </c>
      <c r="F4" s="718" t="s">
        <v>80</v>
      </c>
      <c r="G4" s="721" t="s">
        <v>92</v>
      </c>
      <c r="H4" s="727"/>
      <c r="I4" s="727"/>
      <c r="J4" s="727"/>
      <c r="K4" s="727"/>
      <c r="L4" s="727"/>
      <c r="M4" s="727"/>
      <c r="N4" s="722"/>
      <c r="O4" s="723" t="s">
        <v>93</v>
      </c>
      <c r="P4" s="724"/>
      <c r="Q4" s="715" t="s">
        <v>94</v>
      </c>
      <c r="R4" s="715" t="s">
        <v>95</v>
      </c>
      <c r="S4" s="715" t="s">
        <v>102</v>
      </c>
      <c r="T4" s="715" t="s">
        <v>101</v>
      </c>
      <c r="U4" s="712" t="s">
        <v>81</v>
      </c>
    </row>
    <row r="5" spans="1:21" ht="15" customHeight="1" x14ac:dyDescent="0.25">
      <c r="A5" s="716"/>
      <c r="B5" s="716"/>
      <c r="C5" s="719"/>
      <c r="D5" s="719"/>
      <c r="E5" s="719"/>
      <c r="F5" s="719"/>
      <c r="G5" s="721" t="s">
        <v>96</v>
      </c>
      <c r="H5" s="722"/>
      <c r="I5" s="721" t="s">
        <v>97</v>
      </c>
      <c r="J5" s="722"/>
      <c r="K5" s="721" t="s">
        <v>98</v>
      </c>
      <c r="L5" s="722"/>
      <c r="M5" s="721" t="s">
        <v>99</v>
      </c>
      <c r="N5" s="722"/>
      <c r="O5" s="725"/>
      <c r="P5" s="726"/>
      <c r="Q5" s="716"/>
      <c r="R5" s="716"/>
      <c r="S5" s="716"/>
      <c r="T5" s="716"/>
      <c r="U5" s="713"/>
    </row>
    <row r="6" spans="1:21" ht="25.5" x14ac:dyDescent="0.25">
      <c r="A6" s="717"/>
      <c r="B6" s="717"/>
      <c r="C6" s="720"/>
      <c r="D6" s="720"/>
      <c r="E6" s="720"/>
      <c r="F6" s="720"/>
      <c r="G6" s="411" t="s">
        <v>100</v>
      </c>
      <c r="H6" s="411" t="s">
        <v>12</v>
      </c>
      <c r="I6" s="411" t="s">
        <v>100</v>
      </c>
      <c r="J6" s="411" t="s">
        <v>12</v>
      </c>
      <c r="K6" s="411" t="s">
        <v>100</v>
      </c>
      <c r="L6" s="411" t="s">
        <v>12</v>
      </c>
      <c r="M6" s="411" t="s">
        <v>100</v>
      </c>
      <c r="N6" s="411" t="s">
        <v>12</v>
      </c>
      <c r="O6" s="411" t="s">
        <v>100</v>
      </c>
      <c r="P6" s="411" t="s">
        <v>12</v>
      </c>
      <c r="Q6" s="717"/>
      <c r="R6" s="717"/>
      <c r="S6" s="717"/>
      <c r="T6" s="717"/>
      <c r="U6" s="714"/>
    </row>
    <row r="7" spans="1:21" ht="15.6" x14ac:dyDescent="0.3">
      <c r="A7" s="412"/>
      <c r="B7" s="413"/>
      <c r="C7" s="414"/>
      <c r="D7" s="414"/>
      <c r="E7" s="415"/>
      <c r="F7" s="414"/>
      <c r="G7" s="416"/>
      <c r="H7" s="416"/>
      <c r="I7" s="416"/>
      <c r="J7" s="416"/>
      <c r="K7" s="416"/>
      <c r="L7" s="416"/>
      <c r="M7" s="416"/>
      <c r="N7" s="416"/>
      <c r="O7" s="416"/>
      <c r="P7" s="416"/>
      <c r="Q7" s="417"/>
      <c r="R7" s="417"/>
      <c r="S7" s="417"/>
      <c r="T7" s="417"/>
      <c r="U7" s="418"/>
    </row>
    <row r="8" spans="1:21" ht="15.75" x14ac:dyDescent="0.25">
      <c r="A8" s="792" t="s">
        <v>1431</v>
      </c>
      <c r="B8" s="791" t="s">
        <v>1429</v>
      </c>
      <c r="C8" s="263"/>
      <c r="D8" s="263"/>
      <c r="E8" s="263"/>
      <c r="F8" s="264"/>
      <c r="G8" s="264"/>
      <c r="H8" s="337"/>
      <c r="I8" s="264"/>
      <c r="J8" s="337"/>
      <c r="K8" s="264"/>
      <c r="L8" s="337"/>
      <c r="M8" s="264"/>
      <c r="N8" s="337"/>
      <c r="O8" s="375">
        <f t="shared" ref="O8:O22" si="0">G8+I8+K8+M8</f>
        <v>0</v>
      </c>
      <c r="P8" s="374">
        <f t="shared" ref="P8:P22" si="1">H8+J8+L8+N8</f>
        <v>0</v>
      </c>
      <c r="Q8" s="264"/>
      <c r="R8" s="264"/>
      <c r="S8" s="264"/>
      <c r="T8" s="264"/>
      <c r="U8" s="264"/>
    </row>
    <row r="9" spans="1:21" ht="15.75" x14ac:dyDescent="0.25">
      <c r="A9" s="793"/>
      <c r="B9" s="791"/>
      <c r="C9" s="263"/>
      <c r="D9" s="263"/>
      <c r="E9" s="263"/>
      <c r="F9" s="264"/>
      <c r="G9" s="264"/>
      <c r="H9" s="337"/>
      <c r="I9" s="264"/>
      <c r="J9" s="337"/>
      <c r="K9" s="264"/>
      <c r="L9" s="337"/>
      <c r="M9" s="264"/>
      <c r="N9" s="337"/>
      <c r="O9" s="375">
        <f t="shared" si="0"/>
        <v>0</v>
      </c>
      <c r="P9" s="374">
        <f t="shared" si="1"/>
        <v>0</v>
      </c>
      <c r="Q9" s="264"/>
      <c r="R9" s="264"/>
      <c r="S9" s="264"/>
      <c r="T9" s="264"/>
      <c r="U9" s="264"/>
    </row>
    <row r="10" spans="1:21" ht="15.75" x14ac:dyDescent="0.25">
      <c r="A10" s="793"/>
      <c r="B10" s="791"/>
      <c r="C10" s="263"/>
      <c r="D10" s="263"/>
      <c r="E10" s="263"/>
      <c r="F10" s="264"/>
      <c r="G10" s="264"/>
      <c r="H10" s="337"/>
      <c r="I10" s="264"/>
      <c r="J10" s="337"/>
      <c r="K10" s="264"/>
      <c r="L10" s="337"/>
      <c r="M10" s="264"/>
      <c r="N10" s="337"/>
      <c r="O10" s="375">
        <f t="shared" si="0"/>
        <v>0</v>
      </c>
      <c r="P10" s="374">
        <f t="shared" si="1"/>
        <v>0</v>
      </c>
      <c r="Q10" s="264"/>
      <c r="R10" s="264"/>
      <c r="S10" s="264"/>
      <c r="T10" s="264"/>
      <c r="U10" s="264"/>
    </row>
    <row r="11" spans="1:21" ht="15.75" x14ac:dyDescent="0.25">
      <c r="A11" s="793"/>
      <c r="B11" s="791"/>
      <c r="C11" s="263"/>
      <c r="D11" s="263"/>
      <c r="E11" s="263"/>
      <c r="F11" s="264"/>
      <c r="G11" s="264"/>
      <c r="H11" s="337"/>
      <c r="I11" s="264"/>
      <c r="J11" s="337"/>
      <c r="K11" s="264"/>
      <c r="L11" s="337"/>
      <c r="M11" s="264"/>
      <c r="N11" s="337"/>
      <c r="O11" s="375">
        <f t="shared" si="0"/>
        <v>0</v>
      </c>
      <c r="P11" s="374">
        <f t="shared" si="1"/>
        <v>0</v>
      </c>
      <c r="Q11" s="264"/>
      <c r="R11" s="264"/>
      <c r="S11" s="264"/>
      <c r="T11" s="264"/>
      <c r="U11" s="264"/>
    </row>
    <row r="12" spans="1:21" ht="15.75" x14ac:dyDescent="0.25">
      <c r="A12" s="793"/>
      <c r="B12" s="791"/>
      <c r="C12" s="263"/>
      <c r="D12" s="263"/>
      <c r="E12" s="263"/>
      <c r="F12" s="264"/>
      <c r="G12" s="264"/>
      <c r="H12" s="337"/>
      <c r="I12" s="264"/>
      <c r="J12" s="337"/>
      <c r="K12" s="264"/>
      <c r="L12" s="337"/>
      <c r="M12" s="264"/>
      <c r="N12" s="337"/>
      <c r="O12" s="375">
        <f t="shared" si="0"/>
        <v>0</v>
      </c>
      <c r="P12" s="374">
        <f t="shared" si="1"/>
        <v>0</v>
      </c>
      <c r="Q12" s="264"/>
      <c r="R12" s="264"/>
      <c r="S12" s="264"/>
      <c r="T12" s="264"/>
      <c r="U12" s="264"/>
    </row>
    <row r="13" spans="1:21" ht="15.75" x14ac:dyDescent="0.25">
      <c r="A13" s="793"/>
      <c r="B13" s="791" t="s">
        <v>1436</v>
      </c>
      <c r="C13" s="263"/>
      <c r="D13" s="263"/>
      <c r="E13" s="263"/>
      <c r="F13" s="264"/>
      <c r="G13" s="264"/>
      <c r="H13" s="337"/>
      <c r="I13" s="264"/>
      <c r="J13" s="337"/>
      <c r="K13" s="264"/>
      <c r="L13" s="337"/>
      <c r="M13" s="264"/>
      <c r="N13" s="337"/>
      <c r="O13" s="375">
        <f t="shared" si="0"/>
        <v>0</v>
      </c>
      <c r="P13" s="374">
        <f t="shared" si="1"/>
        <v>0</v>
      </c>
      <c r="Q13" s="264"/>
      <c r="R13" s="264"/>
      <c r="S13" s="264"/>
      <c r="T13" s="264"/>
      <c r="U13" s="264"/>
    </row>
    <row r="14" spans="1:21" ht="15.75" x14ac:dyDescent="0.25">
      <c r="A14" s="793"/>
      <c r="B14" s="791"/>
      <c r="C14" s="263"/>
      <c r="D14" s="263"/>
      <c r="E14" s="263"/>
      <c r="F14" s="264"/>
      <c r="G14" s="264"/>
      <c r="H14" s="337"/>
      <c r="I14" s="264"/>
      <c r="J14" s="337"/>
      <c r="K14" s="264"/>
      <c r="L14" s="337"/>
      <c r="M14" s="264"/>
      <c r="N14" s="337"/>
      <c r="O14" s="375">
        <f t="shared" si="0"/>
        <v>0</v>
      </c>
      <c r="P14" s="374">
        <f t="shared" si="1"/>
        <v>0</v>
      </c>
      <c r="Q14" s="264"/>
      <c r="R14" s="264"/>
      <c r="S14" s="264"/>
      <c r="T14" s="264"/>
      <c r="U14" s="338"/>
    </row>
    <row r="15" spans="1:21" ht="15.75" x14ac:dyDescent="0.25">
      <c r="A15" s="793"/>
      <c r="B15" s="791"/>
      <c r="C15" s="263"/>
      <c r="D15" s="263"/>
      <c r="E15" s="263"/>
      <c r="F15" s="264"/>
      <c r="G15" s="264"/>
      <c r="H15" s="337"/>
      <c r="I15" s="264"/>
      <c r="J15" s="337"/>
      <c r="K15" s="264"/>
      <c r="L15" s="337"/>
      <c r="M15" s="264"/>
      <c r="N15" s="337"/>
      <c r="O15" s="375">
        <f t="shared" si="0"/>
        <v>0</v>
      </c>
      <c r="P15" s="374">
        <f t="shared" si="1"/>
        <v>0</v>
      </c>
      <c r="Q15" s="264"/>
      <c r="R15" s="264"/>
      <c r="S15" s="264"/>
      <c r="T15" s="264"/>
      <c r="U15" s="338"/>
    </row>
    <row r="16" spans="1:21" ht="15.75" x14ac:dyDescent="0.25">
      <c r="A16" s="793"/>
      <c r="B16" s="791"/>
      <c r="C16" s="263"/>
      <c r="D16" s="263"/>
      <c r="E16" s="263"/>
      <c r="F16" s="264"/>
      <c r="G16" s="264"/>
      <c r="H16" s="337"/>
      <c r="I16" s="264"/>
      <c r="J16" s="337"/>
      <c r="K16" s="264"/>
      <c r="L16" s="337"/>
      <c r="M16" s="264"/>
      <c r="N16" s="337"/>
      <c r="O16" s="375">
        <f t="shared" si="0"/>
        <v>0</v>
      </c>
      <c r="P16" s="374">
        <f t="shared" si="1"/>
        <v>0</v>
      </c>
      <c r="Q16" s="264"/>
      <c r="R16" s="264"/>
      <c r="S16" s="264"/>
      <c r="T16" s="264"/>
      <c r="U16" s="338"/>
    </row>
    <row r="17" spans="1:21" ht="15.75" x14ac:dyDescent="0.25">
      <c r="A17" s="793"/>
      <c r="B17" s="791"/>
      <c r="C17" s="263"/>
      <c r="D17" s="263"/>
      <c r="E17" s="263"/>
      <c r="F17" s="264"/>
      <c r="G17" s="264"/>
      <c r="H17" s="337"/>
      <c r="I17" s="264"/>
      <c r="J17" s="337"/>
      <c r="K17" s="339"/>
      <c r="L17" s="337"/>
      <c r="M17" s="264"/>
      <c r="N17" s="337"/>
      <c r="O17" s="375">
        <f t="shared" si="0"/>
        <v>0</v>
      </c>
      <c r="P17" s="374">
        <f t="shared" si="1"/>
        <v>0</v>
      </c>
      <c r="Q17" s="264"/>
      <c r="R17" s="264"/>
      <c r="S17" s="264"/>
      <c r="T17" s="264"/>
      <c r="U17" s="264"/>
    </row>
    <row r="18" spans="1:21" ht="15.75" x14ac:dyDescent="0.25">
      <c r="A18" s="793"/>
      <c r="B18" s="791" t="s">
        <v>1430</v>
      </c>
      <c r="C18" s="263"/>
      <c r="D18" s="263"/>
      <c r="E18" s="263"/>
      <c r="F18" s="264"/>
      <c r="G18" s="264"/>
      <c r="H18" s="337"/>
      <c r="I18" s="264"/>
      <c r="J18" s="337"/>
      <c r="K18" s="339"/>
      <c r="L18" s="337"/>
      <c r="M18" s="264"/>
      <c r="N18" s="337"/>
      <c r="O18" s="375">
        <f t="shared" si="0"/>
        <v>0</v>
      </c>
      <c r="P18" s="374">
        <f t="shared" si="1"/>
        <v>0</v>
      </c>
      <c r="Q18" s="264"/>
      <c r="R18" s="264"/>
      <c r="S18" s="264"/>
      <c r="T18" s="264"/>
      <c r="U18" s="264"/>
    </row>
    <row r="19" spans="1:21" ht="15.75" x14ac:dyDescent="0.25">
      <c r="A19" s="793"/>
      <c r="B19" s="791"/>
      <c r="C19" s="263"/>
      <c r="D19" s="263"/>
      <c r="E19" s="263"/>
      <c r="F19" s="264"/>
      <c r="G19" s="264"/>
      <c r="H19" s="337"/>
      <c r="I19" s="264"/>
      <c r="J19" s="337"/>
      <c r="K19" s="339"/>
      <c r="L19" s="337"/>
      <c r="M19" s="264"/>
      <c r="N19" s="337"/>
      <c r="O19" s="375">
        <f t="shared" si="0"/>
        <v>0</v>
      </c>
      <c r="P19" s="374">
        <f t="shared" si="1"/>
        <v>0</v>
      </c>
      <c r="Q19" s="264"/>
      <c r="R19" s="264"/>
      <c r="S19" s="264"/>
      <c r="T19" s="264"/>
      <c r="U19" s="264"/>
    </row>
    <row r="20" spans="1:21" ht="15.75" x14ac:dyDescent="0.25">
      <c r="A20" s="793"/>
      <c r="B20" s="791"/>
      <c r="C20" s="263"/>
      <c r="D20" s="263"/>
      <c r="E20" s="263"/>
      <c r="F20" s="264"/>
      <c r="G20" s="264"/>
      <c r="H20" s="337"/>
      <c r="I20" s="264"/>
      <c r="J20" s="337"/>
      <c r="K20" s="339"/>
      <c r="L20" s="337"/>
      <c r="M20" s="264"/>
      <c r="N20" s="337"/>
      <c r="O20" s="375">
        <f t="shared" si="0"/>
        <v>0</v>
      </c>
      <c r="P20" s="374">
        <f t="shared" si="1"/>
        <v>0</v>
      </c>
      <c r="Q20" s="264"/>
      <c r="R20" s="264"/>
      <c r="S20" s="264"/>
      <c r="T20" s="264"/>
      <c r="U20" s="264"/>
    </row>
    <row r="21" spans="1:21" ht="15.75" x14ac:dyDescent="0.25">
      <c r="A21" s="793"/>
      <c r="B21" s="791"/>
      <c r="C21" s="263"/>
      <c r="D21" s="263"/>
      <c r="E21" s="263"/>
      <c r="F21" s="264"/>
      <c r="G21" s="264"/>
      <c r="H21" s="337"/>
      <c r="I21" s="264"/>
      <c r="J21" s="337"/>
      <c r="K21" s="339"/>
      <c r="L21" s="337"/>
      <c r="M21" s="264"/>
      <c r="N21" s="337"/>
      <c r="O21" s="375">
        <f t="shared" si="0"/>
        <v>0</v>
      </c>
      <c r="P21" s="374">
        <f t="shared" si="1"/>
        <v>0</v>
      </c>
      <c r="Q21" s="264"/>
      <c r="R21" s="264"/>
      <c r="S21" s="264"/>
      <c r="T21" s="264"/>
      <c r="U21" s="264"/>
    </row>
    <row r="22" spans="1:21" ht="15.75" x14ac:dyDescent="0.25">
      <c r="A22" s="793"/>
      <c r="B22" s="791"/>
      <c r="C22" s="263"/>
      <c r="D22" s="263"/>
      <c r="E22" s="263"/>
      <c r="F22" s="264"/>
      <c r="G22" s="264"/>
      <c r="H22" s="337"/>
      <c r="I22" s="264"/>
      <c r="J22" s="337"/>
      <c r="K22" s="339"/>
      <c r="L22" s="337"/>
      <c r="M22" s="264"/>
      <c r="N22" s="337"/>
      <c r="O22" s="375">
        <f t="shared" si="0"/>
        <v>0</v>
      </c>
      <c r="P22" s="374">
        <f t="shared" si="1"/>
        <v>0</v>
      </c>
      <c r="Q22" s="264"/>
      <c r="R22" s="264"/>
      <c r="S22" s="264"/>
      <c r="T22" s="264"/>
      <c r="U22" s="264"/>
    </row>
    <row r="23" spans="1:21" ht="15.75" x14ac:dyDescent="0.25">
      <c r="A23" s="793"/>
      <c r="B23" s="792" t="s">
        <v>1432</v>
      </c>
      <c r="C23" s="263"/>
      <c r="D23" s="263"/>
      <c r="E23" s="263"/>
      <c r="F23" s="264"/>
      <c r="G23" s="264"/>
      <c r="H23" s="337"/>
      <c r="I23" s="264"/>
      <c r="J23" s="337"/>
      <c r="K23" s="339"/>
      <c r="L23" s="337"/>
      <c r="M23" s="264"/>
      <c r="N23" s="337"/>
      <c r="O23" s="375">
        <f>G23+I23+K23+M23</f>
        <v>0</v>
      </c>
      <c r="P23" s="374">
        <f>H23+J23+L23+N23</f>
        <v>0</v>
      </c>
      <c r="Q23" s="264"/>
      <c r="R23" s="264"/>
      <c r="S23" s="264"/>
      <c r="T23" s="264"/>
      <c r="U23" s="264"/>
    </row>
    <row r="24" spans="1:21" ht="15.75" x14ac:dyDescent="0.25">
      <c r="A24" s="793"/>
      <c r="B24" s="793"/>
      <c r="C24" s="263"/>
      <c r="D24" s="263"/>
      <c r="E24" s="263"/>
      <c r="F24" s="264"/>
      <c r="G24" s="264"/>
      <c r="H24" s="337"/>
      <c r="I24" s="264"/>
      <c r="J24" s="337"/>
      <c r="K24" s="339"/>
      <c r="L24" s="337"/>
      <c r="M24" s="264"/>
      <c r="N24" s="337"/>
      <c r="O24" s="375">
        <f t="shared" ref="O24:O42" si="2">G24+I24+K24+M24</f>
        <v>0</v>
      </c>
      <c r="P24" s="374">
        <f t="shared" ref="P24:P42" si="3">H24+J24+L24+N24</f>
        <v>0</v>
      </c>
      <c r="Q24" s="264"/>
      <c r="R24" s="264"/>
      <c r="S24" s="264"/>
      <c r="T24" s="264"/>
      <c r="U24" s="264"/>
    </row>
    <row r="25" spans="1:21" ht="15.75" x14ac:dyDescent="0.25">
      <c r="A25" s="793"/>
      <c r="B25" s="793"/>
      <c r="C25" s="263"/>
      <c r="D25" s="263"/>
      <c r="E25" s="263"/>
      <c r="F25" s="264"/>
      <c r="G25" s="264"/>
      <c r="H25" s="337"/>
      <c r="I25" s="264"/>
      <c r="J25" s="337"/>
      <c r="K25" s="339"/>
      <c r="L25" s="337"/>
      <c r="M25" s="264"/>
      <c r="N25" s="337"/>
      <c r="O25" s="375">
        <f t="shared" si="2"/>
        <v>0</v>
      </c>
      <c r="P25" s="374">
        <f t="shared" si="3"/>
        <v>0</v>
      </c>
      <c r="Q25" s="264"/>
      <c r="R25" s="264"/>
      <c r="S25" s="264"/>
      <c r="T25" s="264"/>
      <c r="U25" s="264"/>
    </row>
    <row r="26" spans="1:21" ht="15.75" x14ac:dyDescent="0.25">
      <c r="A26" s="793"/>
      <c r="B26" s="793"/>
      <c r="C26" s="263"/>
      <c r="D26" s="263"/>
      <c r="E26" s="263"/>
      <c r="F26" s="264"/>
      <c r="G26" s="264"/>
      <c r="H26" s="337"/>
      <c r="I26" s="264"/>
      <c r="J26" s="337"/>
      <c r="K26" s="339"/>
      <c r="L26" s="337"/>
      <c r="M26" s="264"/>
      <c r="N26" s="337"/>
      <c r="O26" s="375">
        <f t="shared" si="2"/>
        <v>0</v>
      </c>
      <c r="P26" s="374">
        <f t="shared" si="3"/>
        <v>0</v>
      </c>
      <c r="Q26" s="264"/>
      <c r="R26" s="264"/>
      <c r="S26" s="264"/>
      <c r="T26" s="264"/>
      <c r="U26" s="264"/>
    </row>
    <row r="27" spans="1:21" ht="15.75" x14ac:dyDescent="0.25">
      <c r="A27" s="793"/>
      <c r="B27" s="794"/>
      <c r="C27" s="263"/>
      <c r="D27" s="263"/>
      <c r="E27" s="263"/>
      <c r="F27" s="264"/>
      <c r="G27" s="264"/>
      <c r="H27" s="337"/>
      <c r="I27" s="264"/>
      <c r="J27" s="337"/>
      <c r="K27" s="339"/>
      <c r="L27" s="337"/>
      <c r="M27" s="264"/>
      <c r="N27" s="337"/>
      <c r="O27" s="375">
        <f t="shared" si="2"/>
        <v>0</v>
      </c>
      <c r="P27" s="374">
        <f t="shared" si="3"/>
        <v>0</v>
      </c>
      <c r="Q27" s="264"/>
      <c r="R27" s="264"/>
      <c r="S27" s="264"/>
      <c r="T27" s="264"/>
      <c r="U27" s="264"/>
    </row>
    <row r="28" spans="1:21" ht="15.75" x14ac:dyDescent="0.25">
      <c r="A28" s="793"/>
      <c r="B28" s="792" t="s">
        <v>1433</v>
      </c>
      <c r="C28" s="263"/>
      <c r="D28" s="263"/>
      <c r="E28" s="263"/>
      <c r="F28" s="264"/>
      <c r="G28" s="264"/>
      <c r="H28" s="337"/>
      <c r="I28" s="264"/>
      <c r="J28" s="337"/>
      <c r="K28" s="339"/>
      <c r="L28" s="337"/>
      <c r="M28" s="264"/>
      <c r="N28" s="337"/>
      <c r="O28" s="375">
        <f t="shared" si="2"/>
        <v>0</v>
      </c>
      <c r="P28" s="374">
        <f t="shared" si="3"/>
        <v>0</v>
      </c>
      <c r="Q28" s="264"/>
      <c r="R28" s="264"/>
      <c r="S28" s="264"/>
      <c r="T28" s="264"/>
      <c r="U28" s="264"/>
    </row>
    <row r="29" spans="1:21" ht="15.75" x14ac:dyDescent="0.25">
      <c r="A29" s="793"/>
      <c r="B29" s="793"/>
      <c r="C29" s="263"/>
      <c r="D29" s="263"/>
      <c r="E29" s="263"/>
      <c r="F29" s="264"/>
      <c r="G29" s="264"/>
      <c r="H29" s="337"/>
      <c r="I29" s="264"/>
      <c r="J29" s="337"/>
      <c r="K29" s="339"/>
      <c r="L29" s="337"/>
      <c r="M29" s="264"/>
      <c r="N29" s="337"/>
      <c r="O29" s="375">
        <f t="shared" si="2"/>
        <v>0</v>
      </c>
      <c r="P29" s="374">
        <f t="shared" si="3"/>
        <v>0</v>
      </c>
      <c r="Q29" s="264"/>
      <c r="R29" s="264"/>
      <c r="S29" s="264"/>
      <c r="T29" s="264"/>
      <c r="U29" s="264"/>
    </row>
    <row r="30" spans="1:21" ht="15.75" x14ac:dyDescent="0.25">
      <c r="A30" s="793"/>
      <c r="B30" s="793"/>
      <c r="C30" s="263"/>
      <c r="D30" s="263"/>
      <c r="E30" s="263"/>
      <c r="F30" s="264"/>
      <c r="G30" s="264"/>
      <c r="H30" s="337"/>
      <c r="I30" s="264"/>
      <c r="J30" s="337"/>
      <c r="K30" s="339"/>
      <c r="L30" s="337"/>
      <c r="M30" s="264"/>
      <c r="N30" s="337"/>
      <c r="O30" s="375">
        <f t="shared" si="2"/>
        <v>0</v>
      </c>
      <c r="P30" s="374">
        <f t="shared" si="3"/>
        <v>0</v>
      </c>
      <c r="Q30" s="264"/>
      <c r="R30" s="264"/>
      <c r="S30" s="264"/>
      <c r="T30" s="264"/>
      <c r="U30" s="264"/>
    </row>
    <row r="31" spans="1:21" ht="15.75" x14ac:dyDescent="0.25">
      <c r="A31" s="793"/>
      <c r="B31" s="793"/>
      <c r="C31" s="263"/>
      <c r="D31" s="263"/>
      <c r="E31" s="263"/>
      <c r="F31" s="264"/>
      <c r="G31" s="264"/>
      <c r="H31" s="337"/>
      <c r="I31" s="264"/>
      <c r="J31" s="337"/>
      <c r="K31" s="339"/>
      <c r="L31" s="337"/>
      <c r="M31" s="264"/>
      <c r="N31" s="337"/>
      <c r="O31" s="375">
        <f t="shared" si="2"/>
        <v>0</v>
      </c>
      <c r="P31" s="374">
        <f t="shared" si="3"/>
        <v>0</v>
      </c>
      <c r="Q31" s="264"/>
      <c r="R31" s="264"/>
      <c r="S31" s="264"/>
      <c r="T31" s="264"/>
      <c r="U31" s="264"/>
    </row>
    <row r="32" spans="1:21" ht="15.75" x14ac:dyDescent="0.25">
      <c r="A32" s="793"/>
      <c r="B32" s="794"/>
      <c r="C32" s="263"/>
      <c r="D32" s="263"/>
      <c r="E32" s="263"/>
      <c r="F32" s="264"/>
      <c r="G32" s="264"/>
      <c r="H32" s="337"/>
      <c r="I32" s="264"/>
      <c r="J32" s="337"/>
      <c r="K32" s="339"/>
      <c r="L32" s="337"/>
      <c r="M32" s="264"/>
      <c r="N32" s="337"/>
      <c r="O32" s="375">
        <f t="shared" si="2"/>
        <v>0</v>
      </c>
      <c r="P32" s="374">
        <f t="shared" si="3"/>
        <v>0</v>
      </c>
      <c r="Q32" s="264"/>
      <c r="R32" s="264"/>
      <c r="S32" s="264"/>
      <c r="T32" s="264"/>
      <c r="U32" s="264"/>
    </row>
    <row r="33" spans="1:21" ht="15.75" x14ac:dyDescent="0.25">
      <c r="A33" s="793"/>
      <c r="B33" s="791" t="s">
        <v>1434</v>
      </c>
      <c r="C33" s="348"/>
      <c r="D33" s="263"/>
      <c r="E33" s="263"/>
      <c r="F33" s="264"/>
      <c r="G33" s="264"/>
      <c r="H33" s="337"/>
      <c r="I33" s="264"/>
      <c r="J33" s="337"/>
      <c r="K33" s="339"/>
      <c r="L33" s="337"/>
      <c r="M33" s="264"/>
      <c r="N33" s="337"/>
      <c r="O33" s="375">
        <f t="shared" si="2"/>
        <v>0</v>
      </c>
      <c r="P33" s="374">
        <f t="shared" si="3"/>
        <v>0</v>
      </c>
      <c r="Q33" s="264"/>
      <c r="R33" s="264"/>
      <c r="S33" s="264"/>
      <c r="T33" s="264"/>
      <c r="U33" s="264"/>
    </row>
    <row r="34" spans="1:21" ht="15.75" x14ac:dyDescent="0.25">
      <c r="A34" s="793"/>
      <c r="B34" s="791"/>
      <c r="C34" s="348"/>
      <c r="D34" s="263"/>
      <c r="E34" s="263"/>
      <c r="F34" s="264"/>
      <c r="G34" s="264"/>
      <c r="H34" s="337"/>
      <c r="I34" s="264"/>
      <c r="J34" s="337"/>
      <c r="K34" s="339"/>
      <c r="L34" s="337"/>
      <c r="M34" s="264"/>
      <c r="N34" s="337"/>
      <c r="O34" s="375">
        <f t="shared" si="2"/>
        <v>0</v>
      </c>
      <c r="P34" s="374">
        <f t="shared" si="3"/>
        <v>0</v>
      </c>
      <c r="Q34" s="264"/>
      <c r="R34" s="264"/>
      <c r="S34" s="264"/>
      <c r="T34" s="264"/>
      <c r="U34" s="264"/>
    </row>
    <row r="35" spans="1:21" ht="15.75" x14ac:dyDescent="0.25">
      <c r="A35" s="793"/>
      <c r="B35" s="791"/>
      <c r="C35" s="348"/>
      <c r="D35" s="263"/>
      <c r="E35" s="263"/>
      <c r="F35" s="264"/>
      <c r="G35" s="264"/>
      <c r="H35" s="337"/>
      <c r="I35" s="264"/>
      <c r="J35" s="337"/>
      <c r="K35" s="339"/>
      <c r="L35" s="337"/>
      <c r="M35" s="264"/>
      <c r="N35" s="337"/>
      <c r="O35" s="375">
        <f t="shared" si="2"/>
        <v>0</v>
      </c>
      <c r="P35" s="374">
        <f t="shared" si="3"/>
        <v>0</v>
      </c>
      <c r="Q35" s="264"/>
      <c r="R35" s="264"/>
      <c r="S35" s="264"/>
      <c r="T35" s="264"/>
      <c r="U35" s="264"/>
    </row>
    <row r="36" spans="1:21" ht="15.75" x14ac:dyDescent="0.25">
      <c r="A36" s="793"/>
      <c r="B36" s="791"/>
      <c r="C36" s="348"/>
      <c r="D36" s="263"/>
      <c r="E36" s="263"/>
      <c r="F36" s="264"/>
      <c r="G36" s="264"/>
      <c r="H36" s="337"/>
      <c r="I36" s="264"/>
      <c r="J36" s="337"/>
      <c r="K36" s="339"/>
      <c r="L36" s="337"/>
      <c r="M36" s="264"/>
      <c r="N36" s="337"/>
      <c r="O36" s="375">
        <f t="shared" si="2"/>
        <v>0</v>
      </c>
      <c r="P36" s="374">
        <f t="shared" si="3"/>
        <v>0</v>
      </c>
      <c r="Q36" s="264"/>
      <c r="R36" s="264"/>
      <c r="S36" s="264"/>
      <c r="T36" s="264"/>
      <c r="U36" s="264"/>
    </row>
    <row r="37" spans="1:21" ht="15.75" x14ac:dyDescent="0.25">
      <c r="A37" s="793"/>
      <c r="B37" s="791"/>
      <c r="C37" s="348"/>
      <c r="D37" s="263"/>
      <c r="E37" s="263"/>
      <c r="F37" s="264"/>
      <c r="G37" s="264"/>
      <c r="H37" s="337"/>
      <c r="I37" s="264"/>
      <c r="J37" s="337"/>
      <c r="K37" s="339"/>
      <c r="L37" s="337"/>
      <c r="M37" s="264"/>
      <c r="N37" s="337"/>
      <c r="O37" s="375">
        <f t="shared" si="2"/>
        <v>0</v>
      </c>
      <c r="P37" s="374">
        <f t="shared" si="3"/>
        <v>0</v>
      </c>
      <c r="Q37" s="264"/>
      <c r="R37" s="264"/>
      <c r="S37" s="264"/>
      <c r="T37" s="264"/>
      <c r="U37" s="264"/>
    </row>
    <row r="38" spans="1:21" ht="15.75" x14ac:dyDescent="0.25">
      <c r="A38" s="793"/>
      <c r="B38" s="791" t="s">
        <v>1435</v>
      </c>
      <c r="C38" s="348"/>
      <c r="D38" s="263"/>
      <c r="E38" s="263"/>
      <c r="F38" s="264"/>
      <c r="G38" s="264"/>
      <c r="H38" s="337"/>
      <c r="I38" s="264"/>
      <c r="J38" s="337"/>
      <c r="K38" s="339"/>
      <c r="L38" s="337"/>
      <c r="M38" s="264"/>
      <c r="N38" s="337"/>
      <c r="O38" s="375">
        <f t="shared" si="2"/>
        <v>0</v>
      </c>
      <c r="P38" s="374">
        <f t="shared" si="3"/>
        <v>0</v>
      </c>
      <c r="Q38" s="264"/>
      <c r="R38" s="264"/>
      <c r="S38" s="264"/>
      <c r="T38" s="264"/>
      <c r="U38" s="264"/>
    </row>
    <row r="39" spans="1:21" ht="15.75" x14ac:dyDescent="0.25">
      <c r="A39" s="793"/>
      <c r="B39" s="791"/>
      <c r="C39" s="348"/>
      <c r="D39" s="263"/>
      <c r="E39" s="263"/>
      <c r="F39" s="264"/>
      <c r="G39" s="264"/>
      <c r="H39" s="337"/>
      <c r="I39" s="264"/>
      <c r="J39" s="337"/>
      <c r="K39" s="339"/>
      <c r="L39" s="337"/>
      <c r="M39" s="264"/>
      <c r="N39" s="337"/>
      <c r="O39" s="375">
        <f t="shared" si="2"/>
        <v>0</v>
      </c>
      <c r="P39" s="374">
        <f t="shared" si="3"/>
        <v>0</v>
      </c>
      <c r="Q39" s="264"/>
      <c r="R39" s="264"/>
      <c r="S39" s="264"/>
      <c r="T39" s="264"/>
      <c r="U39" s="264"/>
    </row>
    <row r="40" spans="1:21" ht="15.75" x14ac:dyDescent="0.25">
      <c r="A40" s="793"/>
      <c r="B40" s="791"/>
      <c r="C40" s="348"/>
      <c r="D40" s="263"/>
      <c r="E40" s="263"/>
      <c r="F40" s="264"/>
      <c r="G40" s="264"/>
      <c r="H40" s="337"/>
      <c r="I40" s="264"/>
      <c r="J40" s="337"/>
      <c r="K40" s="339"/>
      <c r="L40" s="337"/>
      <c r="M40" s="264"/>
      <c r="N40" s="337"/>
      <c r="O40" s="375">
        <f t="shared" si="2"/>
        <v>0</v>
      </c>
      <c r="P40" s="374">
        <f t="shared" si="3"/>
        <v>0</v>
      </c>
      <c r="Q40" s="264"/>
      <c r="R40" s="264"/>
      <c r="S40" s="264"/>
      <c r="T40" s="264"/>
      <c r="U40" s="264"/>
    </row>
    <row r="41" spans="1:21" ht="15.75" x14ac:dyDescent="0.25">
      <c r="A41" s="793"/>
      <c r="B41" s="791"/>
      <c r="C41" s="348"/>
      <c r="D41" s="263"/>
      <c r="E41" s="263"/>
      <c r="F41" s="264"/>
      <c r="G41" s="264"/>
      <c r="H41" s="337"/>
      <c r="I41" s="264"/>
      <c r="J41" s="337"/>
      <c r="K41" s="339"/>
      <c r="L41" s="337"/>
      <c r="M41" s="264"/>
      <c r="N41" s="337"/>
      <c r="O41" s="375">
        <f t="shared" si="2"/>
        <v>0</v>
      </c>
      <c r="P41" s="374">
        <f t="shared" si="3"/>
        <v>0</v>
      </c>
      <c r="Q41" s="264"/>
      <c r="R41" s="264"/>
      <c r="S41" s="264"/>
      <c r="T41" s="264"/>
      <c r="U41" s="264"/>
    </row>
    <row r="42" spans="1:21" ht="15.75" x14ac:dyDescent="0.25">
      <c r="A42" s="793"/>
      <c r="B42" s="791"/>
      <c r="C42" s="348"/>
      <c r="D42" s="263"/>
      <c r="E42" s="263"/>
      <c r="F42" s="264"/>
      <c r="G42" s="264"/>
      <c r="H42" s="337"/>
      <c r="I42" s="264"/>
      <c r="J42" s="337"/>
      <c r="K42" s="339"/>
      <c r="L42" s="337"/>
      <c r="M42" s="264"/>
      <c r="N42" s="337"/>
      <c r="O42" s="375">
        <f t="shared" si="2"/>
        <v>0</v>
      </c>
      <c r="P42" s="374">
        <f t="shared" si="3"/>
        <v>0</v>
      </c>
      <c r="Q42" s="264"/>
      <c r="R42" s="264"/>
      <c r="S42" s="264"/>
      <c r="T42" s="264"/>
      <c r="U42" s="264"/>
    </row>
    <row r="43" spans="1:21" ht="15.75" x14ac:dyDescent="0.25">
      <c r="A43" s="275"/>
      <c r="B43" s="276"/>
      <c r="C43" s="275" t="s">
        <v>1439</v>
      </c>
      <c r="D43" s="276"/>
      <c r="E43" s="276"/>
      <c r="F43" s="277"/>
      <c r="G43" s="265">
        <f t="shared" ref="G43:P43" si="4">SUM(G8:G42)</f>
        <v>0</v>
      </c>
      <c r="H43" s="266">
        <f t="shared" si="4"/>
        <v>0</v>
      </c>
      <c r="I43" s="265">
        <f t="shared" si="4"/>
        <v>0</v>
      </c>
      <c r="J43" s="266">
        <f t="shared" si="4"/>
        <v>0</v>
      </c>
      <c r="K43" s="265">
        <f t="shared" si="4"/>
        <v>0</v>
      </c>
      <c r="L43" s="266">
        <f t="shared" si="4"/>
        <v>0</v>
      </c>
      <c r="M43" s="265">
        <f t="shared" si="4"/>
        <v>0</v>
      </c>
      <c r="N43" s="266">
        <f t="shared" si="4"/>
        <v>0</v>
      </c>
      <c r="O43" s="266">
        <f t="shared" si="4"/>
        <v>0</v>
      </c>
      <c r="P43" s="266">
        <f t="shared" si="4"/>
        <v>0</v>
      </c>
      <c r="Q43" s="246"/>
      <c r="R43" s="246"/>
      <c r="S43" s="246"/>
      <c r="T43" s="246"/>
      <c r="U43" s="246"/>
    </row>
    <row r="49" spans="8:16" x14ac:dyDescent="0.25">
      <c r="H49" s="344"/>
      <c r="J49" s="344"/>
      <c r="L49" s="344"/>
      <c r="N49" s="344"/>
      <c r="P49" s="344"/>
    </row>
    <row r="50" spans="8:16" x14ac:dyDescent="0.25">
      <c r="H50" s="344"/>
      <c r="J50" s="344"/>
      <c r="L50" s="344"/>
      <c r="N50" s="344"/>
      <c r="P50" s="344"/>
    </row>
    <row r="51" spans="8:16" x14ac:dyDescent="0.25">
      <c r="H51" s="344"/>
      <c r="J51" s="344"/>
      <c r="L51" s="344"/>
      <c r="N51" s="344"/>
      <c r="P51" s="344"/>
    </row>
    <row r="52" spans="8:16" x14ac:dyDescent="0.25">
      <c r="H52" s="344"/>
      <c r="J52" s="344"/>
      <c r="L52" s="344"/>
      <c r="N52" s="344"/>
      <c r="P52" s="344"/>
    </row>
    <row r="53" spans="8:16" x14ac:dyDescent="0.25">
      <c r="H53" s="344"/>
      <c r="J53" s="344"/>
      <c r="L53" s="344"/>
      <c r="N53" s="344"/>
      <c r="P53" s="344"/>
    </row>
    <row r="54" spans="8:16" x14ac:dyDescent="0.25">
      <c r="H54" s="344"/>
      <c r="J54" s="344"/>
      <c r="L54" s="344"/>
      <c r="N54" s="344"/>
      <c r="P54" s="344"/>
    </row>
    <row r="55" spans="8:16" x14ac:dyDescent="0.25">
      <c r="H55" s="344"/>
      <c r="J55" s="344"/>
      <c r="L55" s="344"/>
      <c r="N55" s="344"/>
      <c r="P55" s="344"/>
    </row>
    <row r="56" spans="8:16" x14ac:dyDescent="0.25">
      <c r="H56" s="344"/>
      <c r="J56" s="344"/>
      <c r="L56" s="344"/>
      <c r="N56" s="344"/>
      <c r="P56" s="344"/>
    </row>
    <row r="57" spans="8:16" x14ac:dyDescent="0.25">
      <c r="H57" s="344"/>
      <c r="J57" s="344"/>
      <c r="L57" s="344"/>
      <c r="N57" s="344"/>
      <c r="P57" s="344"/>
    </row>
    <row r="58" spans="8:16" x14ac:dyDescent="0.25">
      <c r="H58" s="344"/>
      <c r="J58" s="344"/>
      <c r="L58" s="344"/>
      <c r="N58" s="344"/>
      <c r="P58" s="344"/>
    </row>
    <row r="59" spans="8:16" x14ac:dyDescent="0.25">
      <c r="H59" s="344"/>
      <c r="J59" s="344"/>
      <c r="L59" s="344"/>
      <c r="N59" s="344"/>
      <c r="P59" s="344"/>
    </row>
    <row r="60" spans="8:16" x14ac:dyDescent="0.25">
      <c r="H60" s="344"/>
      <c r="J60" s="344"/>
      <c r="L60" s="344"/>
      <c r="N60" s="344"/>
      <c r="P60" s="344"/>
    </row>
    <row r="61" spans="8:16" x14ac:dyDescent="0.25">
      <c r="H61" s="344"/>
      <c r="J61" s="344"/>
      <c r="L61" s="344"/>
      <c r="N61" s="344"/>
      <c r="P61" s="344"/>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26" activePane="bottomLeft" state="frozen"/>
      <selection activeCell="Q6" sqref="Q6"/>
      <selection pane="bottomLeft" activeCell="C11" sqref="C11"/>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59" customFormat="1" ht="18.75" x14ac:dyDescent="0.3">
      <c r="G1" s="262" t="s">
        <v>1395</v>
      </c>
      <c r="L1" s="262"/>
      <c r="M1" s="262"/>
      <c r="N1" s="262"/>
      <c r="O1" s="262"/>
      <c r="P1" s="262"/>
      <c r="Q1" s="262"/>
      <c r="R1" s="262"/>
      <c r="S1" s="262"/>
      <c r="T1" s="262"/>
      <c r="U1" s="262"/>
    </row>
    <row r="2" spans="1:21" s="259" customFormat="1" ht="18" x14ac:dyDescent="0.35">
      <c r="A2" s="302" t="s">
        <v>1340</v>
      </c>
      <c r="G2" s="262"/>
      <c r="L2" s="262"/>
      <c r="M2" s="262"/>
      <c r="N2" s="262"/>
      <c r="O2" s="262"/>
      <c r="P2" s="262"/>
      <c r="Q2" s="262"/>
      <c r="R2" s="262"/>
      <c r="S2" s="262"/>
      <c r="T2" s="262"/>
      <c r="U2" s="262"/>
    </row>
    <row r="3" spans="1:21" s="259" customFormat="1" ht="27.75" customHeight="1" x14ac:dyDescent="0.2">
      <c r="A3" s="795" t="s">
        <v>1397</v>
      </c>
      <c r="B3" s="795"/>
      <c r="C3" s="795"/>
      <c r="D3" s="795"/>
      <c r="E3" s="795"/>
      <c r="F3" s="795"/>
      <c r="G3" s="795"/>
      <c r="H3" s="795"/>
      <c r="I3" s="795"/>
      <c r="J3" s="795"/>
      <c r="K3" s="795"/>
      <c r="L3" s="795"/>
      <c r="M3" s="795"/>
      <c r="N3" s="795"/>
      <c r="O3" s="795"/>
      <c r="P3" s="795"/>
      <c r="Q3" s="795"/>
      <c r="R3" s="795"/>
      <c r="S3" s="795"/>
      <c r="T3" s="795"/>
      <c r="U3" s="795"/>
    </row>
    <row r="4" spans="1:21" s="301" customFormat="1" x14ac:dyDescent="0.25">
      <c r="A4" s="796" t="s">
        <v>1403</v>
      </c>
      <c r="B4" s="796"/>
      <c r="C4" s="796"/>
      <c r="D4" s="796"/>
      <c r="E4" s="796"/>
      <c r="F4" s="796"/>
      <c r="G4" s="796"/>
      <c r="H4" s="796"/>
      <c r="I4" s="796"/>
      <c r="J4" s="796"/>
      <c r="K4" s="796"/>
      <c r="L4" s="796"/>
      <c r="M4" s="796"/>
      <c r="N4" s="796"/>
      <c r="O4" s="796"/>
      <c r="P4" s="796"/>
      <c r="Q4" s="796"/>
      <c r="R4" s="796"/>
      <c r="S4" s="796"/>
      <c r="T4" s="796"/>
      <c r="U4" s="796"/>
    </row>
    <row r="5" spans="1:21" s="66" customFormat="1" ht="23.25" customHeight="1" x14ac:dyDescent="0.25">
      <c r="A5" s="716" t="s">
        <v>89</v>
      </c>
      <c r="B5" s="715" t="s">
        <v>103</v>
      </c>
      <c r="C5" s="718" t="s">
        <v>78</v>
      </c>
      <c r="D5" s="718" t="s">
        <v>79</v>
      </c>
      <c r="E5" s="718" t="s">
        <v>382</v>
      </c>
      <c r="F5" s="718" t="s">
        <v>80</v>
      </c>
      <c r="G5" s="721" t="s">
        <v>92</v>
      </c>
      <c r="H5" s="727"/>
      <c r="I5" s="727"/>
      <c r="J5" s="727"/>
      <c r="K5" s="727"/>
      <c r="L5" s="727"/>
      <c r="M5" s="727"/>
      <c r="N5" s="722"/>
      <c r="O5" s="723" t="s">
        <v>93</v>
      </c>
      <c r="P5" s="724"/>
      <c r="Q5" s="715" t="s">
        <v>94</v>
      </c>
      <c r="R5" s="715" t="s">
        <v>95</v>
      </c>
      <c r="S5" s="715" t="s">
        <v>102</v>
      </c>
      <c r="T5" s="715" t="s">
        <v>101</v>
      </c>
      <c r="U5" s="712" t="s">
        <v>81</v>
      </c>
    </row>
    <row r="6" spans="1:21" s="66" customFormat="1" ht="15" customHeight="1" x14ac:dyDescent="0.25">
      <c r="A6" s="716"/>
      <c r="B6" s="716"/>
      <c r="C6" s="719"/>
      <c r="D6" s="719"/>
      <c r="E6" s="719"/>
      <c r="F6" s="719"/>
      <c r="G6" s="721" t="s">
        <v>96</v>
      </c>
      <c r="H6" s="722"/>
      <c r="I6" s="721" t="s">
        <v>97</v>
      </c>
      <c r="J6" s="722"/>
      <c r="K6" s="721" t="s">
        <v>98</v>
      </c>
      <c r="L6" s="722"/>
      <c r="M6" s="721" t="s">
        <v>99</v>
      </c>
      <c r="N6" s="722"/>
      <c r="O6" s="725"/>
      <c r="P6" s="726"/>
      <c r="Q6" s="716"/>
      <c r="R6" s="716"/>
      <c r="S6" s="716"/>
      <c r="T6" s="716"/>
      <c r="U6" s="713"/>
    </row>
    <row r="7" spans="1:21" s="67" customFormat="1" ht="24" customHeight="1" x14ac:dyDescent="0.25">
      <c r="A7" s="717"/>
      <c r="B7" s="717"/>
      <c r="C7" s="720"/>
      <c r="D7" s="720"/>
      <c r="E7" s="720"/>
      <c r="F7" s="720"/>
      <c r="G7" s="411" t="s">
        <v>100</v>
      </c>
      <c r="H7" s="411" t="s">
        <v>12</v>
      </c>
      <c r="I7" s="411" t="s">
        <v>100</v>
      </c>
      <c r="J7" s="411" t="s">
        <v>12</v>
      </c>
      <c r="K7" s="411" t="s">
        <v>100</v>
      </c>
      <c r="L7" s="411" t="s">
        <v>12</v>
      </c>
      <c r="M7" s="411" t="s">
        <v>100</v>
      </c>
      <c r="N7" s="411" t="s">
        <v>12</v>
      </c>
      <c r="O7" s="411" t="s">
        <v>100</v>
      </c>
      <c r="P7" s="411" t="s">
        <v>12</v>
      </c>
      <c r="Q7" s="717"/>
      <c r="R7" s="717"/>
      <c r="S7" s="717"/>
      <c r="T7" s="717"/>
      <c r="U7" s="714"/>
    </row>
    <row r="8" spans="1:21" s="243" customFormat="1" ht="15.6" x14ac:dyDescent="0.3">
      <c r="A8" s="412"/>
      <c r="B8" s="413"/>
      <c r="C8" s="414"/>
      <c r="D8" s="414"/>
      <c r="E8" s="415"/>
      <c r="F8" s="414"/>
      <c r="G8" s="416"/>
      <c r="H8" s="416"/>
      <c r="I8" s="416"/>
      <c r="J8" s="416"/>
      <c r="K8" s="416"/>
      <c r="L8" s="416"/>
      <c r="M8" s="416"/>
      <c r="N8" s="416"/>
      <c r="O8" s="416"/>
      <c r="P8" s="416"/>
      <c r="Q8" s="417"/>
      <c r="R8" s="417"/>
      <c r="S8" s="417"/>
      <c r="T8" s="417"/>
      <c r="U8" s="418"/>
    </row>
    <row r="9" spans="1:21" ht="15.75" x14ac:dyDescent="0.25">
      <c r="A9" s="776" t="s">
        <v>1398</v>
      </c>
      <c r="B9" s="774" t="s">
        <v>1399</v>
      </c>
      <c r="C9" s="260"/>
      <c r="D9" s="260"/>
      <c r="E9" s="260"/>
      <c r="F9" s="260"/>
      <c r="G9" s="341"/>
      <c r="H9" s="342"/>
      <c r="I9" s="260"/>
      <c r="J9" s="342"/>
      <c r="K9" s="260"/>
      <c r="L9" s="342"/>
      <c r="M9" s="260"/>
      <c r="N9" s="342"/>
      <c r="O9" s="373">
        <f>G9+I9+K9+M9</f>
        <v>0</v>
      </c>
      <c r="P9" s="374">
        <f>H9+J9+L9+N9</f>
        <v>0</v>
      </c>
      <c r="Q9" s="260"/>
      <c r="R9" s="260"/>
      <c r="S9" s="260"/>
      <c r="T9" s="260"/>
      <c r="U9" s="260"/>
    </row>
    <row r="10" spans="1:21" ht="15.75" x14ac:dyDescent="0.25">
      <c r="A10" s="776"/>
      <c r="B10" s="775"/>
      <c r="C10" s="260"/>
      <c r="D10" s="260"/>
      <c r="E10" s="260"/>
      <c r="F10" s="260"/>
      <c r="G10" s="341"/>
      <c r="H10" s="342"/>
      <c r="I10" s="260"/>
      <c r="J10" s="342"/>
      <c r="K10" s="260"/>
      <c r="L10" s="342"/>
      <c r="M10" s="260"/>
      <c r="N10" s="342"/>
      <c r="O10" s="373">
        <f t="shared" ref="O10:O38" si="0">G10+I10+K10+M10</f>
        <v>0</v>
      </c>
      <c r="P10" s="374">
        <f t="shared" ref="P10:P38" si="1">H10+J10+L10+N10</f>
        <v>0</v>
      </c>
      <c r="Q10" s="260"/>
      <c r="R10" s="260"/>
      <c r="S10" s="260"/>
      <c r="T10" s="260"/>
      <c r="U10" s="260"/>
    </row>
    <row r="11" spans="1:21" s="344" customFormat="1" ht="15.75" x14ac:dyDescent="0.25">
      <c r="A11" s="776"/>
      <c r="B11" s="775"/>
      <c r="C11" s="260"/>
      <c r="D11" s="260"/>
      <c r="E11" s="260"/>
      <c r="F11" s="260"/>
      <c r="G11" s="341"/>
      <c r="H11" s="342"/>
      <c r="I11" s="260"/>
      <c r="J11" s="342"/>
      <c r="K11" s="260"/>
      <c r="L11" s="342"/>
      <c r="M11" s="260"/>
      <c r="N11" s="342"/>
      <c r="O11" s="373">
        <f t="shared" si="0"/>
        <v>0</v>
      </c>
      <c r="P11" s="374">
        <f t="shared" si="1"/>
        <v>0</v>
      </c>
      <c r="Q11" s="260"/>
      <c r="R11" s="260"/>
      <c r="S11" s="260"/>
      <c r="T11" s="260"/>
      <c r="U11" s="260"/>
    </row>
    <row r="12" spans="1:21" ht="15.75" x14ac:dyDescent="0.25">
      <c r="A12" s="776"/>
      <c r="B12" s="775"/>
      <c r="C12" s="260"/>
      <c r="D12" s="260"/>
      <c r="E12" s="260"/>
      <c r="F12" s="260"/>
      <c r="G12" s="341"/>
      <c r="H12" s="342"/>
      <c r="I12" s="260"/>
      <c r="J12" s="342"/>
      <c r="K12" s="260"/>
      <c r="L12" s="342"/>
      <c r="M12" s="260"/>
      <c r="N12" s="342"/>
      <c r="O12" s="373">
        <f t="shared" si="0"/>
        <v>0</v>
      </c>
      <c r="P12" s="374">
        <f t="shared" si="1"/>
        <v>0</v>
      </c>
      <c r="Q12" s="260"/>
      <c r="R12" s="260"/>
      <c r="S12" s="260"/>
      <c r="T12" s="260"/>
      <c r="U12" s="260"/>
    </row>
    <row r="13" spans="1:21" ht="15.75" x14ac:dyDescent="0.25">
      <c r="A13" s="776"/>
      <c r="B13" s="775"/>
      <c r="C13" s="260"/>
      <c r="D13" s="260"/>
      <c r="E13" s="260"/>
      <c r="F13" s="260"/>
      <c r="G13" s="341"/>
      <c r="H13" s="342"/>
      <c r="I13" s="260"/>
      <c r="J13" s="342"/>
      <c r="K13" s="260"/>
      <c r="L13" s="342"/>
      <c r="M13" s="260"/>
      <c r="N13" s="342"/>
      <c r="O13" s="373">
        <f t="shared" si="0"/>
        <v>0</v>
      </c>
      <c r="P13" s="374">
        <f t="shared" si="1"/>
        <v>0</v>
      </c>
      <c r="Q13" s="260"/>
      <c r="R13" s="260"/>
      <c r="S13" s="260"/>
      <c r="T13" s="260"/>
      <c r="U13" s="260"/>
    </row>
    <row r="14" spans="1:21" ht="15.75" x14ac:dyDescent="0.25">
      <c r="A14" s="776"/>
      <c r="B14" s="783"/>
      <c r="C14" s="260"/>
      <c r="D14" s="260"/>
      <c r="E14" s="260"/>
      <c r="F14" s="260"/>
      <c r="G14" s="341"/>
      <c r="H14" s="342"/>
      <c r="I14" s="260"/>
      <c r="J14" s="342"/>
      <c r="K14" s="260"/>
      <c r="L14" s="342"/>
      <c r="M14" s="260"/>
      <c r="N14" s="342"/>
      <c r="O14" s="373">
        <f t="shared" si="0"/>
        <v>0</v>
      </c>
      <c r="P14" s="374">
        <f t="shared" si="1"/>
        <v>0</v>
      </c>
      <c r="Q14" s="260"/>
      <c r="R14" s="260"/>
      <c r="S14" s="260"/>
      <c r="T14" s="260"/>
      <c r="U14" s="260"/>
    </row>
    <row r="15" spans="1:21" ht="15.75" x14ac:dyDescent="0.25">
      <c r="A15" s="776"/>
      <c r="B15" s="774" t="s">
        <v>1400</v>
      </c>
      <c r="C15" s="260"/>
      <c r="D15" s="260"/>
      <c r="E15" s="260"/>
      <c r="F15" s="260"/>
      <c r="G15" s="341"/>
      <c r="H15" s="342"/>
      <c r="I15" s="260"/>
      <c r="J15" s="342"/>
      <c r="K15" s="260"/>
      <c r="L15" s="342"/>
      <c r="M15" s="260"/>
      <c r="N15" s="342"/>
      <c r="O15" s="373">
        <f t="shared" si="0"/>
        <v>0</v>
      </c>
      <c r="P15" s="374">
        <f t="shared" si="1"/>
        <v>0</v>
      </c>
      <c r="Q15" s="260"/>
      <c r="R15" s="260"/>
      <c r="S15" s="260"/>
      <c r="T15" s="260"/>
      <c r="U15" s="260"/>
    </row>
    <row r="16" spans="1:21" s="344" customFormat="1" ht="15.75" x14ac:dyDescent="0.25">
      <c r="A16" s="776"/>
      <c r="B16" s="775"/>
      <c r="C16" s="260"/>
      <c r="D16" s="260"/>
      <c r="E16" s="260"/>
      <c r="F16" s="260"/>
      <c r="G16" s="341"/>
      <c r="H16" s="342"/>
      <c r="I16" s="260"/>
      <c r="J16" s="342"/>
      <c r="K16" s="260"/>
      <c r="L16" s="342"/>
      <c r="M16" s="260"/>
      <c r="N16" s="342"/>
      <c r="O16" s="373">
        <f t="shared" si="0"/>
        <v>0</v>
      </c>
      <c r="P16" s="374">
        <f t="shared" si="1"/>
        <v>0</v>
      </c>
      <c r="Q16" s="260"/>
      <c r="R16" s="260"/>
      <c r="S16" s="260"/>
      <c r="T16" s="260"/>
      <c r="U16" s="260"/>
    </row>
    <row r="17" spans="1:21" s="344" customFormat="1" ht="15.75" x14ac:dyDescent="0.25">
      <c r="A17" s="776"/>
      <c r="B17" s="775"/>
      <c r="C17" s="260"/>
      <c r="D17" s="260"/>
      <c r="E17" s="260"/>
      <c r="F17" s="260"/>
      <c r="G17" s="341"/>
      <c r="H17" s="342"/>
      <c r="I17" s="260"/>
      <c r="J17" s="342"/>
      <c r="K17" s="260"/>
      <c r="L17" s="342"/>
      <c r="M17" s="260"/>
      <c r="N17" s="342"/>
      <c r="O17" s="373">
        <f t="shared" si="0"/>
        <v>0</v>
      </c>
      <c r="P17" s="374">
        <f t="shared" si="1"/>
        <v>0</v>
      </c>
      <c r="Q17" s="260"/>
      <c r="R17" s="260"/>
      <c r="S17" s="260"/>
      <c r="T17" s="260"/>
      <c r="U17" s="260"/>
    </row>
    <row r="18" spans="1:21" s="344" customFormat="1" ht="15.75" x14ac:dyDescent="0.25">
      <c r="A18" s="776"/>
      <c r="B18" s="775"/>
      <c r="C18" s="260"/>
      <c r="D18" s="260"/>
      <c r="E18" s="260"/>
      <c r="F18" s="260"/>
      <c r="G18" s="341"/>
      <c r="H18" s="342"/>
      <c r="I18" s="260"/>
      <c r="J18" s="342"/>
      <c r="K18" s="260"/>
      <c r="L18" s="342"/>
      <c r="M18" s="260"/>
      <c r="N18" s="342"/>
      <c r="O18" s="373">
        <f t="shared" si="0"/>
        <v>0</v>
      </c>
      <c r="P18" s="374">
        <f t="shared" si="1"/>
        <v>0</v>
      </c>
      <c r="Q18" s="260"/>
      <c r="R18" s="260"/>
      <c r="S18" s="260"/>
      <c r="T18" s="260"/>
      <c r="U18" s="260"/>
    </row>
    <row r="19" spans="1:21" ht="15.75" x14ac:dyDescent="0.25">
      <c r="A19" s="776"/>
      <c r="B19" s="775"/>
      <c r="C19" s="260"/>
      <c r="D19" s="260"/>
      <c r="E19" s="260"/>
      <c r="F19" s="260"/>
      <c r="G19" s="341"/>
      <c r="H19" s="342"/>
      <c r="I19" s="260"/>
      <c r="J19" s="342"/>
      <c r="K19" s="260"/>
      <c r="L19" s="342"/>
      <c r="M19" s="260"/>
      <c r="N19" s="342"/>
      <c r="O19" s="373">
        <f t="shared" si="0"/>
        <v>0</v>
      </c>
      <c r="P19" s="374">
        <f t="shared" si="1"/>
        <v>0</v>
      </c>
      <c r="Q19" s="260"/>
      <c r="R19" s="260"/>
      <c r="S19" s="260"/>
      <c r="T19" s="260"/>
      <c r="U19" s="260"/>
    </row>
    <row r="20" spans="1:21" ht="15.75" x14ac:dyDescent="0.25">
      <c r="A20" s="776"/>
      <c r="B20" s="783"/>
      <c r="C20" s="260"/>
      <c r="D20" s="260"/>
      <c r="E20" s="260"/>
      <c r="F20" s="260"/>
      <c r="G20" s="341"/>
      <c r="H20" s="342"/>
      <c r="I20" s="260"/>
      <c r="J20" s="342"/>
      <c r="K20" s="260"/>
      <c r="L20" s="342"/>
      <c r="M20" s="260"/>
      <c r="N20" s="342"/>
      <c r="O20" s="373">
        <f t="shared" si="0"/>
        <v>0</v>
      </c>
      <c r="P20" s="374">
        <f t="shared" si="1"/>
        <v>0</v>
      </c>
      <c r="Q20" s="260"/>
      <c r="R20" s="260"/>
      <c r="S20" s="260"/>
      <c r="T20" s="260"/>
      <c r="U20" s="260"/>
    </row>
    <row r="21" spans="1:21" s="344" customFormat="1" ht="15.75" x14ac:dyDescent="0.25">
      <c r="A21" s="776"/>
      <c r="B21" s="774" t="s">
        <v>1401</v>
      </c>
      <c r="C21" s="260"/>
      <c r="D21" s="260"/>
      <c r="E21" s="260"/>
      <c r="F21" s="260"/>
      <c r="G21" s="341"/>
      <c r="H21" s="342"/>
      <c r="I21" s="260"/>
      <c r="J21" s="342"/>
      <c r="K21" s="260"/>
      <c r="L21" s="342"/>
      <c r="M21" s="260"/>
      <c r="N21" s="342"/>
      <c r="O21" s="373">
        <f t="shared" si="0"/>
        <v>0</v>
      </c>
      <c r="P21" s="374">
        <f t="shared" si="1"/>
        <v>0</v>
      </c>
      <c r="Q21" s="260"/>
      <c r="R21" s="260"/>
      <c r="S21" s="260"/>
      <c r="T21" s="260"/>
      <c r="U21" s="260"/>
    </row>
    <row r="22" spans="1:21" s="344" customFormat="1" ht="15.75" x14ac:dyDescent="0.25">
      <c r="A22" s="776"/>
      <c r="B22" s="775"/>
      <c r="C22" s="260"/>
      <c r="D22" s="260"/>
      <c r="E22" s="260"/>
      <c r="F22" s="260"/>
      <c r="G22" s="341"/>
      <c r="H22" s="342"/>
      <c r="I22" s="260"/>
      <c r="J22" s="342"/>
      <c r="K22" s="260"/>
      <c r="L22" s="342"/>
      <c r="M22" s="260"/>
      <c r="N22" s="342"/>
      <c r="O22" s="373">
        <f t="shared" si="0"/>
        <v>0</v>
      </c>
      <c r="P22" s="374">
        <f t="shared" si="1"/>
        <v>0</v>
      </c>
      <c r="Q22" s="260"/>
      <c r="R22" s="260"/>
      <c r="S22" s="260"/>
      <c r="T22" s="260"/>
      <c r="U22" s="260"/>
    </row>
    <row r="23" spans="1:21" s="344" customFormat="1" ht="15.75" x14ac:dyDescent="0.25">
      <c r="A23" s="776"/>
      <c r="B23" s="775"/>
      <c r="C23" s="260"/>
      <c r="D23" s="260"/>
      <c r="E23" s="260"/>
      <c r="F23" s="260"/>
      <c r="G23" s="341"/>
      <c r="H23" s="342"/>
      <c r="I23" s="260"/>
      <c r="J23" s="342"/>
      <c r="K23" s="260"/>
      <c r="L23" s="342"/>
      <c r="M23" s="260"/>
      <c r="N23" s="342"/>
      <c r="O23" s="373">
        <f t="shared" si="0"/>
        <v>0</v>
      </c>
      <c r="P23" s="374">
        <f t="shared" si="1"/>
        <v>0</v>
      </c>
      <c r="Q23" s="260"/>
      <c r="R23" s="260"/>
      <c r="S23" s="260"/>
      <c r="T23" s="260"/>
      <c r="U23" s="260"/>
    </row>
    <row r="24" spans="1:21" s="344" customFormat="1" ht="15.75" x14ac:dyDescent="0.25">
      <c r="A24" s="776"/>
      <c r="B24" s="775"/>
      <c r="C24" s="260"/>
      <c r="D24" s="260"/>
      <c r="E24" s="260"/>
      <c r="F24" s="260"/>
      <c r="G24" s="341"/>
      <c r="H24" s="342"/>
      <c r="I24" s="260"/>
      <c r="J24" s="342"/>
      <c r="K24" s="260"/>
      <c r="L24" s="342"/>
      <c r="M24" s="260"/>
      <c r="N24" s="342"/>
      <c r="O24" s="373">
        <f t="shared" si="0"/>
        <v>0</v>
      </c>
      <c r="P24" s="374">
        <f t="shared" si="1"/>
        <v>0</v>
      </c>
      <c r="Q24" s="260"/>
      <c r="R24" s="260"/>
      <c r="S24" s="260"/>
      <c r="T24" s="260"/>
      <c r="U24" s="260"/>
    </row>
    <row r="25" spans="1:21" s="344" customFormat="1" ht="15.75" x14ac:dyDescent="0.25">
      <c r="A25" s="776"/>
      <c r="B25" s="775"/>
      <c r="C25" s="260"/>
      <c r="D25" s="260"/>
      <c r="E25" s="260"/>
      <c r="F25" s="260"/>
      <c r="G25" s="341"/>
      <c r="H25" s="342"/>
      <c r="I25" s="260"/>
      <c r="J25" s="342"/>
      <c r="K25" s="260"/>
      <c r="L25" s="342"/>
      <c r="M25" s="260"/>
      <c r="N25" s="342"/>
      <c r="O25" s="373">
        <f t="shared" si="0"/>
        <v>0</v>
      </c>
      <c r="P25" s="374">
        <f t="shared" si="1"/>
        <v>0</v>
      </c>
      <c r="Q25" s="260"/>
      <c r="R25" s="260"/>
      <c r="S25" s="260"/>
      <c r="T25" s="260"/>
      <c r="U25" s="260"/>
    </row>
    <row r="26" spans="1:21" ht="15.75" x14ac:dyDescent="0.25">
      <c r="A26" s="776"/>
      <c r="B26" s="783"/>
      <c r="C26" s="260"/>
      <c r="D26" s="260"/>
      <c r="E26" s="260"/>
      <c r="F26" s="260"/>
      <c r="G26" s="260"/>
      <c r="H26" s="342"/>
      <c r="I26" s="260"/>
      <c r="J26" s="342"/>
      <c r="K26" s="260"/>
      <c r="L26" s="342"/>
      <c r="M26" s="260"/>
      <c r="N26" s="342"/>
      <c r="O26" s="373">
        <f t="shared" si="0"/>
        <v>0</v>
      </c>
      <c r="P26" s="374">
        <f t="shared" si="1"/>
        <v>0</v>
      </c>
      <c r="Q26" s="260"/>
      <c r="R26" s="260"/>
      <c r="S26" s="260"/>
      <c r="T26" s="260"/>
      <c r="U26" s="260"/>
    </row>
    <row r="27" spans="1:21" ht="15.75" x14ac:dyDescent="0.25">
      <c r="A27" s="774" t="s">
        <v>1402</v>
      </c>
      <c r="B27" s="774" t="s">
        <v>1404</v>
      </c>
      <c r="C27" s="260"/>
      <c r="D27" s="260"/>
      <c r="E27" s="260"/>
      <c r="F27" s="260"/>
      <c r="G27" s="341"/>
      <c r="H27" s="342"/>
      <c r="I27" s="260"/>
      <c r="J27" s="342"/>
      <c r="K27" s="260"/>
      <c r="L27" s="342"/>
      <c r="M27" s="260"/>
      <c r="N27" s="342"/>
      <c r="O27" s="373">
        <f t="shared" si="0"/>
        <v>0</v>
      </c>
      <c r="P27" s="374">
        <f t="shared" si="1"/>
        <v>0</v>
      </c>
      <c r="Q27" s="260"/>
      <c r="R27" s="260"/>
      <c r="S27" s="260"/>
      <c r="T27" s="260"/>
      <c r="U27" s="260"/>
    </row>
    <row r="28" spans="1:21" s="344" customFormat="1" ht="15.75" x14ac:dyDescent="0.25">
      <c r="A28" s="775"/>
      <c r="B28" s="775"/>
      <c r="C28" s="260"/>
      <c r="D28" s="260"/>
      <c r="E28" s="260"/>
      <c r="F28" s="260"/>
      <c r="G28" s="341"/>
      <c r="H28" s="342"/>
      <c r="I28" s="260"/>
      <c r="J28" s="342"/>
      <c r="K28" s="260"/>
      <c r="L28" s="342"/>
      <c r="M28" s="260"/>
      <c r="N28" s="342"/>
      <c r="O28" s="373">
        <f t="shared" si="0"/>
        <v>0</v>
      </c>
      <c r="P28" s="374">
        <f t="shared" si="1"/>
        <v>0</v>
      </c>
      <c r="Q28" s="260"/>
      <c r="R28" s="260"/>
      <c r="S28" s="260"/>
      <c r="T28" s="260"/>
      <c r="U28" s="260"/>
    </row>
    <row r="29" spans="1:21" s="344" customFormat="1" ht="15.75" x14ac:dyDescent="0.25">
      <c r="A29" s="775"/>
      <c r="B29" s="775"/>
      <c r="C29" s="260"/>
      <c r="D29" s="260"/>
      <c r="E29" s="260"/>
      <c r="F29" s="260"/>
      <c r="G29" s="341"/>
      <c r="H29" s="342"/>
      <c r="I29" s="260"/>
      <c r="J29" s="342"/>
      <c r="K29" s="260"/>
      <c r="L29" s="342"/>
      <c r="M29" s="260"/>
      <c r="N29" s="342"/>
      <c r="O29" s="373">
        <f t="shared" si="0"/>
        <v>0</v>
      </c>
      <c r="P29" s="374">
        <f t="shared" si="1"/>
        <v>0</v>
      </c>
      <c r="Q29" s="260"/>
      <c r="R29" s="260"/>
      <c r="S29" s="260"/>
      <c r="T29" s="260"/>
      <c r="U29" s="260"/>
    </row>
    <row r="30" spans="1:21" s="344" customFormat="1" ht="15.75" x14ac:dyDescent="0.25">
      <c r="A30" s="775"/>
      <c r="B30" s="775"/>
      <c r="C30" s="260"/>
      <c r="D30" s="260"/>
      <c r="E30" s="260"/>
      <c r="F30" s="260"/>
      <c r="G30" s="341"/>
      <c r="H30" s="342"/>
      <c r="I30" s="260"/>
      <c r="J30" s="342"/>
      <c r="K30" s="260"/>
      <c r="L30" s="342"/>
      <c r="M30" s="260"/>
      <c r="N30" s="342"/>
      <c r="O30" s="373">
        <f t="shared" si="0"/>
        <v>0</v>
      </c>
      <c r="P30" s="374">
        <f t="shared" si="1"/>
        <v>0</v>
      </c>
      <c r="Q30" s="260"/>
      <c r="R30" s="260"/>
      <c r="S30" s="260"/>
      <c r="T30" s="260"/>
      <c r="U30" s="260"/>
    </row>
    <row r="31" spans="1:21" s="344" customFormat="1" ht="15.75" x14ac:dyDescent="0.25">
      <c r="A31" s="775"/>
      <c r="B31" s="775"/>
      <c r="C31" s="260"/>
      <c r="D31" s="260"/>
      <c r="E31" s="260"/>
      <c r="F31" s="260"/>
      <c r="G31" s="341"/>
      <c r="H31" s="342"/>
      <c r="I31" s="260"/>
      <c r="J31" s="342"/>
      <c r="K31" s="260"/>
      <c r="L31" s="342"/>
      <c r="M31" s="260"/>
      <c r="N31" s="342"/>
      <c r="O31" s="373">
        <f t="shared" si="0"/>
        <v>0</v>
      </c>
      <c r="P31" s="374">
        <f t="shared" si="1"/>
        <v>0</v>
      </c>
      <c r="Q31" s="260"/>
      <c r="R31" s="260"/>
      <c r="S31" s="260"/>
      <c r="T31" s="260"/>
      <c r="U31" s="260"/>
    </row>
    <row r="32" spans="1:21" s="344" customFormat="1" ht="15.75" x14ac:dyDescent="0.25">
      <c r="A32" s="775"/>
      <c r="B32" s="783"/>
      <c r="C32" s="260"/>
      <c r="D32" s="260"/>
      <c r="E32" s="260"/>
      <c r="F32" s="260"/>
      <c r="G32" s="341"/>
      <c r="H32" s="342"/>
      <c r="I32" s="260"/>
      <c r="J32" s="342"/>
      <c r="K32" s="260"/>
      <c r="L32" s="342"/>
      <c r="M32" s="260"/>
      <c r="N32" s="342"/>
      <c r="O32" s="373">
        <f t="shared" si="0"/>
        <v>0</v>
      </c>
      <c r="P32" s="374">
        <f t="shared" si="1"/>
        <v>0</v>
      </c>
      <c r="Q32" s="260"/>
      <c r="R32" s="260"/>
      <c r="S32" s="260"/>
      <c r="T32" s="260"/>
      <c r="U32" s="260"/>
    </row>
    <row r="33" spans="1:21" ht="15.75" x14ac:dyDescent="0.25">
      <c r="A33" s="775"/>
      <c r="B33" s="774" t="s">
        <v>1405</v>
      </c>
      <c r="C33" s="260"/>
      <c r="D33" s="260"/>
      <c r="E33" s="260"/>
      <c r="F33" s="260"/>
      <c r="G33" s="260"/>
      <c r="H33" s="342"/>
      <c r="I33" s="260"/>
      <c r="J33" s="342"/>
      <c r="K33" s="260"/>
      <c r="L33" s="342"/>
      <c r="M33" s="260"/>
      <c r="N33" s="342"/>
      <c r="O33" s="373">
        <f t="shared" si="0"/>
        <v>0</v>
      </c>
      <c r="P33" s="374">
        <f t="shared" si="1"/>
        <v>0</v>
      </c>
      <c r="Q33" s="260"/>
      <c r="R33" s="260"/>
      <c r="S33" s="260"/>
      <c r="T33" s="260"/>
      <c r="U33" s="260"/>
    </row>
    <row r="34" spans="1:21" s="344" customFormat="1" ht="15.75" x14ac:dyDescent="0.25">
      <c r="A34" s="775"/>
      <c r="B34" s="775"/>
      <c r="C34" s="260"/>
      <c r="D34" s="260"/>
      <c r="E34" s="260"/>
      <c r="F34" s="260"/>
      <c r="G34" s="260"/>
      <c r="H34" s="342"/>
      <c r="I34" s="260"/>
      <c r="J34" s="342"/>
      <c r="K34" s="260"/>
      <c r="L34" s="342"/>
      <c r="M34" s="260"/>
      <c r="N34" s="342"/>
      <c r="O34" s="373">
        <f t="shared" si="0"/>
        <v>0</v>
      </c>
      <c r="P34" s="374">
        <f t="shared" si="1"/>
        <v>0</v>
      </c>
      <c r="Q34" s="260"/>
      <c r="R34" s="260"/>
      <c r="S34" s="260"/>
      <c r="T34" s="260"/>
      <c r="U34" s="260"/>
    </row>
    <row r="35" spans="1:21" s="344" customFormat="1" ht="15.75" x14ac:dyDescent="0.25">
      <c r="A35" s="775"/>
      <c r="B35" s="775"/>
      <c r="C35" s="260"/>
      <c r="D35" s="260"/>
      <c r="E35" s="260"/>
      <c r="F35" s="260"/>
      <c r="G35" s="260"/>
      <c r="H35" s="342"/>
      <c r="I35" s="260"/>
      <c r="J35" s="342"/>
      <c r="K35" s="260"/>
      <c r="L35" s="342"/>
      <c r="M35" s="260"/>
      <c r="N35" s="342"/>
      <c r="O35" s="373">
        <f t="shared" si="0"/>
        <v>0</v>
      </c>
      <c r="P35" s="374">
        <f t="shared" si="1"/>
        <v>0</v>
      </c>
      <c r="Q35" s="260"/>
      <c r="R35" s="260"/>
      <c r="S35" s="260"/>
      <c r="T35" s="260"/>
      <c r="U35" s="260"/>
    </row>
    <row r="36" spans="1:21" s="344" customFormat="1" ht="15.75" x14ac:dyDescent="0.25">
      <c r="A36" s="775"/>
      <c r="B36" s="775"/>
      <c r="C36" s="260"/>
      <c r="D36" s="260"/>
      <c r="E36" s="260"/>
      <c r="F36" s="260"/>
      <c r="G36" s="260"/>
      <c r="H36" s="342"/>
      <c r="I36" s="260"/>
      <c r="J36" s="342"/>
      <c r="K36" s="260"/>
      <c r="L36" s="342"/>
      <c r="M36" s="260"/>
      <c r="N36" s="342"/>
      <c r="O36" s="373">
        <f t="shared" si="0"/>
        <v>0</v>
      </c>
      <c r="P36" s="374">
        <f t="shared" si="1"/>
        <v>0</v>
      </c>
      <c r="Q36" s="260"/>
      <c r="R36" s="260"/>
      <c r="S36" s="260"/>
      <c r="T36" s="260"/>
      <c r="U36" s="260"/>
    </row>
    <row r="37" spans="1:21" ht="15.75" x14ac:dyDescent="0.25">
      <c r="A37" s="775"/>
      <c r="B37" s="775"/>
      <c r="C37" s="260"/>
      <c r="D37" s="260"/>
      <c r="E37" s="260"/>
      <c r="F37" s="260"/>
      <c r="G37" s="260"/>
      <c r="H37" s="342"/>
      <c r="I37" s="260"/>
      <c r="J37" s="342"/>
      <c r="K37" s="260"/>
      <c r="L37" s="342"/>
      <c r="M37" s="260"/>
      <c r="N37" s="342"/>
      <c r="O37" s="373">
        <f t="shared" si="0"/>
        <v>0</v>
      </c>
      <c r="P37" s="374">
        <f t="shared" si="1"/>
        <v>0</v>
      </c>
      <c r="Q37" s="260"/>
      <c r="R37" s="260"/>
      <c r="S37" s="260"/>
      <c r="T37" s="260"/>
      <c r="U37" s="260"/>
    </row>
    <row r="38" spans="1:21" ht="15.75" x14ac:dyDescent="0.25">
      <c r="A38" s="783"/>
      <c r="B38" s="783"/>
      <c r="C38" s="260"/>
      <c r="D38" s="260"/>
      <c r="E38" s="260"/>
      <c r="F38" s="260"/>
      <c r="G38" s="260"/>
      <c r="H38" s="342"/>
      <c r="I38" s="260"/>
      <c r="J38" s="342"/>
      <c r="K38" s="260"/>
      <c r="L38" s="342"/>
      <c r="M38" s="260"/>
      <c r="N38" s="342"/>
      <c r="O38" s="373">
        <f t="shared" si="0"/>
        <v>0</v>
      </c>
      <c r="P38" s="374">
        <f t="shared" si="1"/>
        <v>0</v>
      </c>
      <c r="Q38" s="260"/>
      <c r="R38" s="260"/>
      <c r="S38" s="260"/>
      <c r="T38" s="260"/>
      <c r="U38" s="338"/>
    </row>
    <row r="39" spans="1:21" ht="15.75" x14ac:dyDescent="0.25">
      <c r="A39" s="281"/>
      <c r="B39" s="282"/>
      <c r="C39" s="281" t="s">
        <v>1396</v>
      </c>
      <c r="D39" s="282"/>
      <c r="E39" s="282"/>
      <c r="F39" s="283"/>
      <c r="G39" s="247">
        <f t="shared" ref="G39:P39" si="2">SUM(G9:G38)</f>
        <v>0</v>
      </c>
      <c r="H39" s="226">
        <f t="shared" si="2"/>
        <v>0</v>
      </c>
      <c r="I39" s="247">
        <f t="shared" si="2"/>
        <v>0</v>
      </c>
      <c r="J39" s="226">
        <f t="shared" si="2"/>
        <v>0</v>
      </c>
      <c r="K39" s="247">
        <f t="shared" si="2"/>
        <v>0</v>
      </c>
      <c r="L39" s="226">
        <f t="shared" si="2"/>
        <v>0</v>
      </c>
      <c r="M39" s="247">
        <f t="shared" si="2"/>
        <v>0</v>
      </c>
      <c r="N39" s="226">
        <f t="shared" si="2"/>
        <v>0</v>
      </c>
      <c r="O39" s="226">
        <f t="shared" si="2"/>
        <v>0</v>
      </c>
      <c r="P39" s="226">
        <f t="shared" si="2"/>
        <v>0</v>
      </c>
      <c r="Q39" s="247"/>
      <c r="R39" s="247"/>
      <c r="S39" s="247"/>
      <c r="T39" s="247"/>
      <c r="U39" s="261"/>
    </row>
    <row r="59" s="243" customFormat="1" ht="12" x14ac:dyDescent="0.25"/>
    <row r="60" s="243" customFormat="1" ht="12" x14ac:dyDescent="0.25"/>
    <row r="73" s="243" customFormat="1" ht="12" x14ac:dyDescent="0.25"/>
    <row r="74" s="243" customFormat="1" ht="12" x14ac:dyDescent="0.25"/>
  </sheetData>
  <mergeCells count="26">
    <mergeCell ref="A27:A38"/>
    <mergeCell ref="F5:F7"/>
    <mergeCell ref="I6:J6"/>
    <mergeCell ref="G5:N5"/>
    <mergeCell ref="G6:H6"/>
    <mergeCell ref="K6:L6"/>
    <mergeCell ref="B15:B20"/>
    <mergeCell ref="B21:B26"/>
    <mergeCell ref="B33:B38"/>
    <mergeCell ref="B27:B32"/>
    <mergeCell ref="B5:B7"/>
    <mergeCell ref="S5:S7"/>
    <mergeCell ref="A3:U3"/>
    <mergeCell ref="B9:B14"/>
    <mergeCell ref="C5:C7"/>
    <mergeCell ref="D5:D7"/>
    <mergeCell ref="A4:U4"/>
    <mergeCell ref="E5:E7"/>
    <mergeCell ref="T5:T7"/>
    <mergeCell ref="U5:U7"/>
    <mergeCell ref="O5:P6"/>
    <mergeCell ref="Q5:Q7"/>
    <mergeCell ref="R5:R7"/>
    <mergeCell ref="M6:N6"/>
    <mergeCell ref="A5:A7"/>
    <mergeCell ref="A9:A2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D29" sqref="D29"/>
    </sheetView>
  </sheetViews>
  <sheetFormatPr baseColWidth="10" defaultRowHeight="15" x14ac:dyDescent="0.25"/>
  <cols>
    <col min="1" max="2" width="21.7109375" customWidth="1"/>
    <col min="3" max="6" width="27.42578125" customWidth="1"/>
    <col min="7" max="7" width="15.28515625" customWidth="1"/>
    <col min="8" max="8" width="11.5703125" style="227" customWidth="1"/>
    <col min="9" max="9" width="15.28515625" customWidth="1"/>
    <col min="10" max="10" width="18.85546875" style="227" customWidth="1"/>
    <col min="12" max="12" width="11.5703125" style="227" customWidth="1"/>
    <col min="14" max="14" width="11.5703125" style="227" customWidth="1"/>
    <col min="15" max="15" width="15.28515625" customWidth="1"/>
    <col min="16" max="16" width="18.28515625" style="227" customWidth="1"/>
    <col min="17" max="17" width="14.140625" hidden="1" customWidth="1"/>
    <col min="18" max="20" width="14.140625" customWidth="1"/>
    <col min="21" max="21" width="17" customWidth="1"/>
  </cols>
  <sheetData>
    <row r="1" spans="1:21" ht="18.75" x14ac:dyDescent="0.25">
      <c r="B1" s="267"/>
      <c r="C1" s="267"/>
      <c r="D1" s="267"/>
      <c r="E1" s="267"/>
      <c r="G1" s="267" t="s">
        <v>1406</v>
      </c>
      <c r="I1" s="267"/>
      <c r="J1" s="267"/>
      <c r="K1" s="267"/>
      <c r="L1" s="267"/>
      <c r="M1" s="267"/>
      <c r="N1" s="267"/>
      <c r="O1" s="267"/>
      <c r="P1" s="267"/>
      <c r="Q1" s="267"/>
      <c r="R1" s="267"/>
      <c r="S1" s="267"/>
      <c r="T1" s="267"/>
      <c r="U1" s="267"/>
    </row>
    <row r="2" spans="1:21" s="344" customFormat="1" ht="18" x14ac:dyDescent="0.3">
      <c r="A2" s="344" t="s">
        <v>1336</v>
      </c>
      <c r="B2" s="267"/>
      <c r="C2" s="267"/>
      <c r="D2" s="267"/>
      <c r="E2" s="267"/>
      <c r="G2" s="267"/>
      <c r="H2" s="227"/>
      <c r="I2" s="267"/>
      <c r="J2" s="267"/>
      <c r="K2" s="267"/>
      <c r="L2" s="267"/>
      <c r="M2" s="267"/>
      <c r="N2" s="267"/>
      <c r="O2" s="267"/>
      <c r="P2" s="267"/>
      <c r="Q2" s="267"/>
      <c r="R2" s="267"/>
      <c r="S2" s="267"/>
      <c r="T2" s="267"/>
      <c r="U2" s="267"/>
    </row>
    <row r="3" spans="1:21" x14ac:dyDescent="0.25">
      <c r="A3" s="252" t="s">
        <v>1409</v>
      </c>
      <c r="B3" s="252"/>
      <c r="C3" s="252"/>
      <c r="D3" s="252"/>
      <c r="E3" s="252"/>
      <c r="F3" s="252"/>
      <c r="G3" s="252"/>
      <c r="H3" s="252"/>
      <c r="I3" s="252"/>
      <c r="J3" s="252"/>
      <c r="K3" s="252"/>
      <c r="L3" s="252"/>
      <c r="M3" s="252"/>
      <c r="N3" s="252"/>
      <c r="O3" s="252"/>
      <c r="P3" s="252"/>
      <c r="Q3" s="252"/>
      <c r="R3" s="252"/>
      <c r="S3" s="252"/>
      <c r="T3" s="252"/>
      <c r="U3" s="252"/>
    </row>
    <row r="4" spans="1:21" ht="15" customHeight="1" x14ac:dyDescent="0.25">
      <c r="A4" s="716" t="s">
        <v>89</v>
      </c>
      <c r="B4" s="715" t="s">
        <v>103</v>
      </c>
      <c r="C4" s="718" t="s">
        <v>78</v>
      </c>
      <c r="D4" s="718" t="s">
        <v>79</v>
      </c>
      <c r="E4" s="718" t="s">
        <v>382</v>
      </c>
      <c r="F4" s="718" t="s">
        <v>80</v>
      </c>
      <c r="G4" s="721" t="s">
        <v>92</v>
      </c>
      <c r="H4" s="727"/>
      <c r="I4" s="727"/>
      <c r="J4" s="727"/>
      <c r="K4" s="727"/>
      <c r="L4" s="727"/>
      <c r="M4" s="727"/>
      <c r="N4" s="722"/>
      <c r="O4" s="723" t="s">
        <v>93</v>
      </c>
      <c r="P4" s="724"/>
      <c r="Q4" s="715" t="s">
        <v>94</v>
      </c>
      <c r="R4" s="715" t="s">
        <v>95</v>
      </c>
      <c r="S4" s="715" t="s">
        <v>102</v>
      </c>
      <c r="T4" s="715" t="s">
        <v>101</v>
      </c>
      <c r="U4" s="712" t="s">
        <v>81</v>
      </c>
    </row>
    <row r="5" spans="1:21" ht="15" customHeight="1" x14ac:dyDescent="0.25">
      <c r="A5" s="716"/>
      <c r="B5" s="716"/>
      <c r="C5" s="719"/>
      <c r="D5" s="719"/>
      <c r="E5" s="719"/>
      <c r="F5" s="719"/>
      <c r="G5" s="721" t="s">
        <v>96</v>
      </c>
      <c r="H5" s="722"/>
      <c r="I5" s="721" t="s">
        <v>97</v>
      </c>
      <c r="J5" s="722"/>
      <c r="K5" s="721" t="s">
        <v>98</v>
      </c>
      <c r="L5" s="722"/>
      <c r="M5" s="721" t="s">
        <v>99</v>
      </c>
      <c r="N5" s="722"/>
      <c r="O5" s="725"/>
      <c r="P5" s="726"/>
      <c r="Q5" s="716"/>
      <c r="R5" s="716"/>
      <c r="S5" s="716"/>
      <c r="T5" s="716"/>
      <c r="U5" s="713"/>
    </row>
    <row r="6" spans="1:21" ht="25.5" x14ac:dyDescent="0.25">
      <c r="A6" s="717"/>
      <c r="B6" s="717"/>
      <c r="C6" s="720"/>
      <c r="D6" s="720"/>
      <c r="E6" s="720"/>
      <c r="F6" s="720"/>
      <c r="G6" s="411" t="s">
        <v>100</v>
      </c>
      <c r="H6" s="411" t="s">
        <v>12</v>
      </c>
      <c r="I6" s="411" t="s">
        <v>100</v>
      </c>
      <c r="J6" s="411" t="s">
        <v>12</v>
      </c>
      <c r="K6" s="411" t="s">
        <v>100</v>
      </c>
      <c r="L6" s="411" t="s">
        <v>12</v>
      </c>
      <c r="M6" s="411" t="s">
        <v>100</v>
      </c>
      <c r="N6" s="411" t="s">
        <v>12</v>
      </c>
      <c r="O6" s="411" t="s">
        <v>100</v>
      </c>
      <c r="P6" s="411" t="s">
        <v>12</v>
      </c>
      <c r="Q6" s="717"/>
      <c r="R6" s="717"/>
      <c r="S6" s="717"/>
      <c r="T6" s="717"/>
      <c r="U6" s="714"/>
    </row>
    <row r="7" spans="1:21" s="344" customFormat="1" ht="15.6" x14ac:dyDescent="0.3">
      <c r="A7" s="412"/>
      <c r="B7" s="413"/>
      <c r="C7" s="414"/>
      <c r="D7" s="414"/>
      <c r="E7" s="415"/>
      <c r="F7" s="414"/>
      <c r="G7" s="416"/>
      <c r="H7" s="416"/>
      <c r="I7" s="416"/>
      <c r="J7" s="416"/>
      <c r="K7" s="416"/>
      <c r="L7" s="416"/>
      <c r="M7" s="416"/>
      <c r="N7" s="416"/>
      <c r="O7" s="416"/>
      <c r="P7" s="416"/>
      <c r="Q7" s="417"/>
      <c r="R7" s="417"/>
      <c r="S7" s="417"/>
      <c r="T7" s="417"/>
      <c r="U7" s="418"/>
    </row>
    <row r="8" spans="1:21" ht="15.75" customHeight="1" x14ac:dyDescent="0.25">
      <c r="A8" s="776" t="s">
        <v>1407</v>
      </c>
      <c r="B8" s="774" t="s">
        <v>1408</v>
      </c>
      <c r="C8" s="306"/>
      <c r="D8" s="306"/>
      <c r="E8" s="306"/>
      <c r="F8" s="306"/>
      <c r="G8" s="334"/>
      <c r="H8" s="335"/>
      <c r="I8" s="334"/>
      <c r="J8" s="335"/>
      <c r="K8" s="334"/>
      <c r="L8" s="335"/>
      <c r="M8" s="334"/>
      <c r="N8" s="335"/>
      <c r="O8" s="373">
        <f>G8+I8+K8+M8</f>
        <v>0</v>
      </c>
      <c r="P8" s="374">
        <f>H8+J8+L8+N8</f>
        <v>0</v>
      </c>
      <c r="Q8" s="306"/>
      <c r="R8" s="306"/>
      <c r="S8" s="306"/>
      <c r="T8" s="306"/>
      <c r="U8" s="306"/>
    </row>
    <row r="9" spans="1:21" ht="15.75" x14ac:dyDescent="0.25">
      <c r="A9" s="776"/>
      <c r="B9" s="775"/>
      <c r="C9" s="306"/>
      <c r="D9" s="306"/>
      <c r="E9" s="306"/>
      <c r="F9" s="306"/>
      <c r="G9" s="334"/>
      <c r="H9" s="335"/>
      <c r="I9" s="334"/>
      <c r="J9" s="335"/>
      <c r="K9" s="334"/>
      <c r="L9" s="335"/>
      <c r="M9" s="334"/>
      <c r="N9" s="335"/>
      <c r="O9" s="373">
        <f t="shared" ref="O9:O20" si="0">G9+I9+K9+M9</f>
        <v>0</v>
      </c>
      <c r="P9" s="374">
        <f t="shared" ref="P9:P20" si="1">H9+J9+L9+N9</f>
        <v>0</v>
      </c>
      <c r="Q9" s="306"/>
      <c r="R9" s="306"/>
      <c r="S9" s="306"/>
      <c r="T9" s="306"/>
      <c r="U9" s="306"/>
    </row>
    <row r="10" spans="1:21" s="344" customFormat="1" ht="15.75" x14ac:dyDescent="0.25">
      <c r="A10" s="776"/>
      <c r="B10" s="775"/>
      <c r="C10" s="306"/>
      <c r="D10" s="306"/>
      <c r="E10" s="306"/>
      <c r="F10" s="306"/>
      <c r="G10" s="334"/>
      <c r="H10" s="335"/>
      <c r="I10" s="334"/>
      <c r="J10" s="335"/>
      <c r="K10" s="334"/>
      <c r="L10" s="335"/>
      <c r="M10" s="334"/>
      <c r="N10" s="335"/>
      <c r="O10" s="373">
        <f t="shared" ref="O10:O15" si="2">G10+I10+K10+M10</f>
        <v>0</v>
      </c>
      <c r="P10" s="374">
        <f t="shared" ref="P10:P15" si="3">H10+J10+L10+N10</f>
        <v>0</v>
      </c>
      <c r="Q10" s="306"/>
      <c r="R10" s="306"/>
      <c r="S10" s="306"/>
      <c r="T10" s="306"/>
      <c r="U10" s="306"/>
    </row>
    <row r="11" spans="1:21" s="344" customFormat="1" ht="15.75" x14ac:dyDescent="0.25">
      <c r="A11" s="776"/>
      <c r="B11" s="775"/>
      <c r="C11" s="306"/>
      <c r="D11" s="306"/>
      <c r="E11" s="306"/>
      <c r="F11" s="306"/>
      <c r="G11" s="334"/>
      <c r="H11" s="335"/>
      <c r="I11" s="334"/>
      <c r="J11" s="335"/>
      <c r="K11" s="334"/>
      <c r="L11" s="335"/>
      <c r="M11" s="334"/>
      <c r="N11" s="335"/>
      <c r="O11" s="373">
        <f t="shared" si="2"/>
        <v>0</v>
      </c>
      <c r="P11" s="374">
        <f t="shared" si="3"/>
        <v>0</v>
      </c>
      <c r="Q11" s="306"/>
      <c r="R11" s="306"/>
      <c r="S11" s="306"/>
      <c r="T11" s="306"/>
      <c r="U11" s="306"/>
    </row>
    <row r="12" spans="1:21" s="344" customFormat="1" ht="15.75" x14ac:dyDescent="0.25">
      <c r="A12" s="776"/>
      <c r="B12" s="775"/>
      <c r="C12" s="306"/>
      <c r="D12" s="306"/>
      <c r="E12" s="306"/>
      <c r="F12" s="306"/>
      <c r="G12" s="334"/>
      <c r="H12" s="335"/>
      <c r="I12" s="334"/>
      <c r="J12" s="335"/>
      <c r="K12" s="334"/>
      <c r="L12" s="335"/>
      <c r="M12" s="334"/>
      <c r="N12" s="335"/>
      <c r="O12" s="373">
        <f t="shared" si="2"/>
        <v>0</v>
      </c>
      <c r="P12" s="374">
        <f t="shared" si="3"/>
        <v>0</v>
      </c>
      <c r="Q12" s="306"/>
      <c r="R12" s="306"/>
      <c r="S12" s="306"/>
      <c r="T12" s="306"/>
      <c r="U12" s="306"/>
    </row>
    <row r="13" spans="1:21" s="344" customFormat="1" ht="15.75" x14ac:dyDescent="0.25">
      <c r="A13" s="776"/>
      <c r="B13" s="775"/>
      <c r="C13" s="306"/>
      <c r="D13" s="306"/>
      <c r="E13" s="306"/>
      <c r="F13" s="306"/>
      <c r="G13" s="334"/>
      <c r="H13" s="335"/>
      <c r="I13" s="334"/>
      <c r="J13" s="335"/>
      <c r="K13" s="334"/>
      <c r="L13" s="335"/>
      <c r="M13" s="334"/>
      <c r="N13" s="335"/>
      <c r="O13" s="373">
        <f>G13+I13+K13+M13</f>
        <v>0</v>
      </c>
      <c r="P13" s="374">
        <f>H13+J13+L13+N13</f>
        <v>0</v>
      </c>
      <c r="Q13" s="306"/>
      <c r="R13" s="306"/>
      <c r="S13" s="306"/>
      <c r="T13" s="306"/>
      <c r="U13" s="306"/>
    </row>
    <row r="14" spans="1:21" s="344" customFormat="1" ht="15.75" x14ac:dyDescent="0.25">
      <c r="A14" s="776"/>
      <c r="B14" s="775"/>
      <c r="C14" s="306"/>
      <c r="D14" s="306"/>
      <c r="E14" s="306"/>
      <c r="F14" s="306"/>
      <c r="G14" s="334"/>
      <c r="H14" s="335"/>
      <c r="I14" s="334"/>
      <c r="J14" s="335"/>
      <c r="K14" s="334"/>
      <c r="L14" s="335"/>
      <c r="M14" s="334"/>
      <c r="N14" s="335"/>
      <c r="O14" s="373">
        <f>G14+I14+K14+M14</f>
        <v>0</v>
      </c>
      <c r="P14" s="374">
        <f>H14+J14+L14+N14</f>
        <v>0</v>
      </c>
      <c r="Q14" s="306"/>
      <c r="R14" s="306"/>
      <c r="S14" s="306"/>
      <c r="T14" s="306"/>
      <c r="U14" s="306"/>
    </row>
    <row r="15" spans="1:21" ht="15.75" x14ac:dyDescent="0.25">
      <c r="A15" s="776"/>
      <c r="B15" s="775"/>
      <c r="C15" s="306"/>
      <c r="D15" s="306"/>
      <c r="E15" s="306"/>
      <c r="F15" s="306"/>
      <c r="G15" s="334"/>
      <c r="H15" s="335"/>
      <c r="I15" s="334"/>
      <c r="J15" s="335"/>
      <c r="K15" s="334"/>
      <c r="L15" s="335"/>
      <c r="M15" s="334"/>
      <c r="N15" s="335"/>
      <c r="O15" s="373">
        <f t="shared" si="2"/>
        <v>0</v>
      </c>
      <c r="P15" s="374">
        <f t="shared" si="3"/>
        <v>0</v>
      </c>
      <c r="Q15" s="306"/>
      <c r="R15" s="306"/>
      <c r="S15" s="306"/>
      <c r="T15" s="306"/>
      <c r="U15" s="306"/>
    </row>
    <row r="16" spans="1:21" ht="15.75" x14ac:dyDescent="0.25">
      <c r="A16" s="776"/>
      <c r="B16" s="775"/>
      <c r="C16" s="306"/>
      <c r="D16" s="306"/>
      <c r="E16" s="306"/>
      <c r="F16" s="306"/>
      <c r="G16" s="334"/>
      <c r="H16" s="335"/>
      <c r="I16" s="334"/>
      <c r="J16" s="335"/>
      <c r="K16" s="334"/>
      <c r="L16" s="335"/>
      <c r="M16" s="334"/>
      <c r="N16" s="335"/>
      <c r="O16" s="373">
        <f t="shared" si="0"/>
        <v>0</v>
      </c>
      <c r="P16" s="374">
        <f t="shared" si="1"/>
        <v>0</v>
      </c>
      <c r="Q16" s="306"/>
      <c r="R16" s="306"/>
      <c r="S16" s="306"/>
      <c r="T16" s="306"/>
      <c r="U16" s="306"/>
    </row>
    <row r="17" spans="1:21" ht="15.75" x14ac:dyDescent="0.25">
      <c r="A17" s="776"/>
      <c r="B17" s="775"/>
      <c r="C17" s="306"/>
      <c r="D17" s="306"/>
      <c r="E17" s="306"/>
      <c r="F17" s="306"/>
      <c r="G17" s="334"/>
      <c r="H17" s="335"/>
      <c r="I17" s="334"/>
      <c r="J17" s="335"/>
      <c r="K17" s="334"/>
      <c r="L17" s="335"/>
      <c r="M17" s="334"/>
      <c r="N17" s="335"/>
      <c r="O17" s="373">
        <f t="shared" si="0"/>
        <v>0</v>
      </c>
      <c r="P17" s="374">
        <f t="shared" si="1"/>
        <v>0</v>
      </c>
      <c r="Q17" s="306"/>
      <c r="R17" s="306"/>
      <c r="S17" s="306"/>
      <c r="T17" s="306"/>
      <c r="U17" s="306"/>
    </row>
    <row r="18" spans="1:21" ht="15.75" x14ac:dyDescent="0.25">
      <c r="A18" s="776"/>
      <c r="B18" s="775"/>
      <c r="C18" s="306"/>
      <c r="D18" s="306"/>
      <c r="E18" s="306"/>
      <c r="F18" s="306"/>
      <c r="G18" s="334"/>
      <c r="H18" s="335"/>
      <c r="I18" s="334"/>
      <c r="J18" s="335"/>
      <c r="K18" s="334"/>
      <c r="L18" s="335"/>
      <c r="M18" s="334"/>
      <c r="N18" s="335"/>
      <c r="O18" s="373">
        <f t="shared" si="0"/>
        <v>0</v>
      </c>
      <c r="P18" s="374">
        <f t="shared" si="1"/>
        <v>0</v>
      </c>
      <c r="Q18" s="306"/>
      <c r="R18" s="306"/>
      <c r="S18" s="306"/>
      <c r="T18" s="306"/>
      <c r="U18" s="306"/>
    </row>
    <row r="19" spans="1:21" ht="15.75" x14ac:dyDescent="0.25">
      <c r="A19" s="776"/>
      <c r="B19" s="775"/>
      <c r="C19" s="306"/>
      <c r="D19" s="306"/>
      <c r="E19" s="306"/>
      <c r="F19" s="306"/>
      <c r="G19" s="334"/>
      <c r="H19" s="335"/>
      <c r="I19" s="334"/>
      <c r="J19" s="335"/>
      <c r="K19" s="334"/>
      <c r="L19" s="335"/>
      <c r="M19" s="334"/>
      <c r="N19" s="335"/>
      <c r="O19" s="373">
        <f t="shared" si="0"/>
        <v>0</v>
      </c>
      <c r="P19" s="374">
        <f t="shared" si="1"/>
        <v>0</v>
      </c>
      <c r="Q19" s="306"/>
      <c r="R19" s="306"/>
      <c r="S19" s="306"/>
      <c r="T19" s="306"/>
      <c r="U19" s="306"/>
    </row>
    <row r="20" spans="1:21" ht="15.75" x14ac:dyDescent="0.25">
      <c r="A20" s="776"/>
      <c r="B20" s="783"/>
      <c r="C20" s="306"/>
      <c r="D20" s="306"/>
      <c r="E20" s="306"/>
      <c r="F20" s="306"/>
      <c r="G20" s="334"/>
      <c r="H20" s="335"/>
      <c r="I20" s="334"/>
      <c r="J20" s="335"/>
      <c r="K20" s="334"/>
      <c r="L20" s="335"/>
      <c r="M20" s="334"/>
      <c r="N20" s="335"/>
      <c r="O20" s="373">
        <f t="shared" si="0"/>
        <v>0</v>
      </c>
      <c r="P20" s="374">
        <f t="shared" si="1"/>
        <v>0</v>
      </c>
      <c r="Q20" s="306"/>
      <c r="R20" s="306"/>
      <c r="S20" s="306"/>
      <c r="T20" s="306"/>
      <c r="U20" s="306"/>
    </row>
    <row r="21" spans="1:21" ht="15.6" customHeight="1" x14ac:dyDescent="0.25">
      <c r="A21" s="275"/>
      <c r="B21" s="276"/>
      <c r="C21" s="275" t="s">
        <v>1501</v>
      </c>
      <c r="D21" s="276"/>
      <c r="E21" s="276"/>
      <c r="F21" s="277"/>
      <c r="G21" s="270">
        <f t="shared" ref="G21:P21" si="4">SUM(G8:G20)</f>
        <v>0</v>
      </c>
      <c r="H21" s="229">
        <f t="shared" si="4"/>
        <v>0</v>
      </c>
      <c r="I21" s="270">
        <f t="shared" si="4"/>
        <v>0</v>
      </c>
      <c r="J21" s="229">
        <f t="shared" si="4"/>
        <v>0</v>
      </c>
      <c r="K21" s="270">
        <f t="shared" si="4"/>
        <v>0</v>
      </c>
      <c r="L21" s="229">
        <f t="shared" si="4"/>
        <v>0</v>
      </c>
      <c r="M21" s="270">
        <f t="shared" si="4"/>
        <v>0</v>
      </c>
      <c r="N21" s="229">
        <f t="shared" si="4"/>
        <v>0</v>
      </c>
      <c r="O21" s="229">
        <f t="shared" si="4"/>
        <v>0</v>
      </c>
      <c r="P21" s="229">
        <f t="shared" si="4"/>
        <v>0</v>
      </c>
      <c r="Q21" s="247"/>
      <c r="R21" s="247"/>
      <c r="S21" s="247"/>
      <c r="T21" s="247"/>
      <c r="U21" s="247"/>
    </row>
  </sheetData>
  <mergeCells count="19">
    <mergeCell ref="D4:D6"/>
    <mergeCell ref="F4:F6"/>
    <mergeCell ref="E4:E6"/>
    <mergeCell ref="A8:A20"/>
    <mergeCell ref="B8:B20"/>
    <mergeCell ref="A4:A6"/>
    <mergeCell ref="B4:B6"/>
    <mergeCell ref="C4:C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27" bestFit="1" customWidth="1"/>
    <col min="9" max="9" width="15.28515625" customWidth="1"/>
    <col min="10" max="10" width="18.85546875" style="227" customWidth="1"/>
    <col min="12" max="12" width="14.85546875" style="227" bestFit="1" customWidth="1"/>
    <col min="14" max="14" width="14.85546875" style="227" bestFit="1" customWidth="1"/>
    <col min="15" max="15" width="15.28515625" customWidth="1"/>
    <col min="16" max="16" width="18.28515625" style="227" customWidth="1"/>
    <col min="17" max="17" width="14.140625" hidden="1" customWidth="1"/>
    <col min="18" max="20" width="14.140625" customWidth="1"/>
    <col min="21" max="21" width="17" customWidth="1"/>
  </cols>
  <sheetData>
    <row r="1" spans="1:21" ht="18" customHeight="1" x14ac:dyDescent="0.25">
      <c r="B1" s="235"/>
      <c r="C1" s="235"/>
      <c r="D1" s="235"/>
      <c r="E1" s="235"/>
      <c r="F1" s="235"/>
      <c r="G1" s="274" t="s">
        <v>1342</v>
      </c>
      <c r="J1" s="235"/>
      <c r="K1" s="235"/>
      <c r="L1" s="235"/>
      <c r="M1" s="235"/>
      <c r="N1" s="235"/>
      <c r="O1" s="235"/>
      <c r="P1" s="235"/>
      <c r="Q1" s="235"/>
      <c r="R1" s="235"/>
      <c r="S1" s="235"/>
      <c r="T1" s="235"/>
      <c r="U1" s="235"/>
    </row>
    <row r="2" spans="1:21" ht="18" customHeight="1" x14ac:dyDescent="0.3">
      <c r="B2" s="235"/>
      <c r="C2" s="235"/>
      <c r="D2" s="235"/>
      <c r="E2" s="235"/>
      <c r="F2" s="235"/>
      <c r="G2" s="274"/>
      <c r="J2" s="235"/>
      <c r="K2" s="235"/>
      <c r="L2" s="235"/>
      <c r="M2" s="235"/>
      <c r="N2" s="235"/>
      <c r="O2" s="235"/>
      <c r="P2" s="235"/>
      <c r="Q2" s="235"/>
      <c r="R2" s="235"/>
      <c r="S2" s="235"/>
      <c r="T2" s="235"/>
      <c r="U2" s="235"/>
    </row>
    <row r="3" spans="1:21" ht="18" customHeight="1" x14ac:dyDescent="0.3">
      <c r="A3" s="297" t="s">
        <v>1335</v>
      </c>
      <c r="B3" s="235"/>
      <c r="C3" s="235"/>
      <c r="D3" s="235"/>
      <c r="E3" s="235"/>
      <c r="F3" s="235"/>
      <c r="G3" s="274"/>
      <c r="J3" s="235"/>
      <c r="K3" s="235"/>
      <c r="L3" s="235"/>
      <c r="M3" s="235"/>
      <c r="N3" s="235"/>
      <c r="O3" s="235"/>
      <c r="P3" s="235"/>
      <c r="Q3" s="235"/>
      <c r="R3" s="235"/>
      <c r="S3" s="235"/>
      <c r="T3" s="235"/>
      <c r="U3" s="235"/>
    </row>
    <row r="4" spans="1:21" ht="33" customHeight="1" x14ac:dyDescent="0.25">
      <c r="A4" s="797" t="s">
        <v>1341</v>
      </c>
      <c r="B4" s="797"/>
      <c r="C4" s="797"/>
      <c r="D4" s="797"/>
      <c r="E4" s="797"/>
      <c r="F4" s="797"/>
      <c r="G4" s="797"/>
      <c r="H4" s="797"/>
      <c r="I4" s="797"/>
      <c r="J4" s="797"/>
      <c r="K4" s="797"/>
      <c r="L4" s="797"/>
      <c r="M4" s="797"/>
      <c r="N4" s="797"/>
      <c r="O4" s="797"/>
      <c r="P4" s="797"/>
      <c r="Q4" s="797"/>
      <c r="R4" s="797"/>
      <c r="S4" s="797"/>
      <c r="T4" s="797"/>
      <c r="U4" s="797"/>
    </row>
    <row r="5" spans="1:21" ht="14.45" customHeight="1" x14ac:dyDescent="0.25">
      <c r="A5" s="716" t="s">
        <v>89</v>
      </c>
      <c r="B5" s="715" t="s">
        <v>103</v>
      </c>
      <c r="C5" s="718" t="s">
        <v>78</v>
      </c>
      <c r="D5" s="718" t="s">
        <v>79</v>
      </c>
      <c r="E5" s="718" t="s">
        <v>382</v>
      </c>
      <c r="F5" s="718" t="s">
        <v>80</v>
      </c>
      <c r="G5" s="721" t="s">
        <v>92</v>
      </c>
      <c r="H5" s="727"/>
      <c r="I5" s="727"/>
      <c r="J5" s="727"/>
      <c r="K5" s="727"/>
      <c r="L5" s="727"/>
      <c r="M5" s="727"/>
      <c r="N5" s="722"/>
      <c r="O5" s="723" t="s">
        <v>93</v>
      </c>
      <c r="P5" s="724"/>
      <c r="Q5" s="715" t="s">
        <v>94</v>
      </c>
      <c r="R5" s="715" t="s">
        <v>95</v>
      </c>
      <c r="S5" s="715" t="s">
        <v>102</v>
      </c>
      <c r="T5" s="715" t="s">
        <v>101</v>
      </c>
      <c r="U5" s="712" t="s">
        <v>81</v>
      </c>
    </row>
    <row r="6" spans="1:21" ht="14.45" customHeight="1" x14ac:dyDescent="0.25">
      <c r="A6" s="716"/>
      <c r="B6" s="716"/>
      <c r="C6" s="719"/>
      <c r="D6" s="719"/>
      <c r="E6" s="719"/>
      <c r="F6" s="719"/>
      <c r="G6" s="721" t="s">
        <v>96</v>
      </c>
      <c r="H6" s="722"/>
      <c r="I6" s="721" t="s">
        <v>97</v>
      </c>
      <c r="J6" s="722"/>
      <c r="K6" s="721" t="s">
        <v>98</v>
      </c>
      <c r="L6" s="722"/>
      <c r="M6" s="721" t="s">
        <v>99</v>
      </c>
      <c r="N6" s="722"/>
      <c r="O6" s="725"/>
      <c r="P6" s="726"/>
      <c r="Q6" s="716"/>
      <c r="R6" s="716"/>
      <c r="S6" s="716"/>
      <c r="T6" s="716"/>
      <c r="U6" s="713"/>
    </row>
    <row r="7" spans="1:21" ht="25.5" x14ac:dyDescent="0.25">
      <c r="A7" s="717"/>
      <c r="B7" s="717"/>
      <c r="C7" s="720"/>
      <c r="D7" s="720"/>
      <c r="E7" s="720"/>
      <c r="F7" s="720"/>
      <c r="G7" s="411" t="s">
        <v>100</v>
      </c>
      <c r="H7" s="411" t="s">
        <v>12</v>
      </c>
      <c r="I7" s="411" t="s">
        <v>100</v>
      </c>
      <c r="J7" s="411" t="s">
        <v>12</v>
      </c>
      <c r="K7" s="411" t="s">
        <v>100</v>
      </c>
      <c r="L7" s="411" t="s">
        <v>12</v>
      </c>
      <c r="M7" s="411" t="s">
        <v>100</v>
      </c>
      <c r="N7" s="411" t="s">
        <v>12</v>
      </c>
      <c r="O7" s="411" t="s">
        <v>100</v>
      </c>
      <c r="P7" s="411" t="s">
        <v>12</v>
      </c>
      <c r="Q7" s="717"/>
      <c r="R7" s="717"/>
      <c r="S7" s="717"/>
      <c r="T7" s="717"/>
      <c r="U7" s="714"/>
    </row>
    <row r="8" spans="1:21" ht="15.6" customHeight="1" x14ac:dyDescent="0.3">
      <c r="A8" s="412"/>
      <c r="B8" s="413"/>
      <c r="C8" s="414"/>
      <c r="D8" s="414"/>
      <c r="E8" s="415"/>
      <c r="F8" s="414"/>
      <c r="G8" s="416"/>
      <c r="H8" s="416"/>
      <c r="I8" s="416"/>
      <c r="J8" s="416"/>
      <c r="K8" s="416"/>
      <c r="L8" s="416"/>
      <c r="M8" s="416"/>
      <c r="N8" s="416"/>
      <c r="O8" s="416"/>
      <c r="P8" s="416"/>
      <c r="Q8" s="417"/>
      <c r="R8" s="417"/>
      <c r="S8" s="417"/>
      <c r="T8" s="417"/>
      <c r="U8" s="418"/>
    </row>
    <row r="9" spans="1:21" ht="15.75" x14ac:dyDescent="0.25">
      <c r="A9" s="798" t="s">
        <v>1410</v>
      </c>
      <c r="B9" s="728" t="s">
        <v>1411</v>
      </c>
      <c r="C9" s="306"/>
      <c r="D9" s="306"/>
      <c r="E9" s="306"/>
      <c r="F9" s="306"/>
      <c r="G9" s="330"/>
      <c r="H9" s="333"/>
      <c r="I9" s="330"/>
      <c r="J9" s="333"/>
      <c r="K9" s="330"/>
      <c r="L9" s="333"/>
      <c r="M9" s="330"/>
      <c r="N9" s="333"/>
      <c r="O9" s="376">
        <f t="shared" ref="O9:P20" si="0">G9+I9+K9+M9</f>
        <v>0</v>
      </c>
      <c r="P9" s="374">
        <f t="shared" si="0"/>
        <v>0</v>
      </c>
      <c r="Q9" s="306"/>
      <c r="R9" s="306"/>
      <c r="S9" s="306"/>
      <c r="T9" s="306"/>
      <c r="U9" s="306"/>
    </row>
    <row r="10" spans="1:21" ht="15.75" x14ac:dyDescent="0.25">
      <c r="A10" s="799"/>
      <c r="B10" s="729"/>
      <c r="C10" s="306"/>
      <c r="D10" s="306"/>
      <c r="E10" s="306"/>
      <c r="F10" s="306"/>
      <c r="G10" s="330"/>
      <c r="H10" s="333"/>
      <c r="I10" s="330"/>
      <c r="J10" s="333"/>
      <c r="K10" s="330"/>
      <c r="L10" s="333"/>
      <c r="M10" s="330"/>
      <c r="N10" s="333"/>
      <c r="O10" s="376">
        <f t="shared" si="0"/>
        <v>0</v>
      </c>
      <c r="P10" s="374">
        <f t="shared" si="0"/>
        <v>0</v>
      </c>
      <c r="Q10" s="306"/>
      <c r="R10" s="306"/>
      <c r="S10" s="306"/>
      <c r="T10" s="306"/>
      <c r="U10" s="306"/>
    </row>
    <row r="11" spans="1:21" ht="15.75" x14ac:dyDescent="0.25">
      <c r="A11" s="799"/>
      <c r="B11" s="729"/>
      <c r="C11" s="306"/>
      <c r="D11" s="306"/>
      <c r="E11" s="306"/>
      <c r="F11" s="306"/>
      <c r="G11" s="330"/>
      <c r="H11" s="333"/>
      <c r="I11" s="330"/>
      <c r="J11" s="333"/>
      <c r="K11" s="330"/>
      <c r="L11" s="333"/>
      <c r="M11" s="330"/>
      <c r="N11" s="333"/>
      <c r="O11" s="376">
        <f t="shared" si="0"/>
        <v>0</v>
      </c>
      <c r="P11" s="374">
        <f t="shared" si="0"/>
        <v>0</v>
      </c>
      <c r="Q11" s="306"/>
      <c r="R11" s="306"/>
      <c r="S11" s="306"/>
      <c r="T11" s="306"/>
      <c r="U11" s="306"/>
    </row>
    <row r="12" spans="1:21" ht="15.75" x14ac:dyDescent="0.25">
      <c r="A12" s="799"/>
      <c r="B12" s="729"/>
      <c r="C12" s="306"/>
      <c r="D12" s="306"/>
      <c r="E12" s="306"/>
      <c r="F12" s="306"/>
      <c r="G12" s="330"/>
      <c r="H12" s="333"/>
      <c r="I12" s="330"/>
      <c r="J12" s="333"/>
      <c r="K12" s="330"/>
      <c r="L12" s="333"/>
      <c r="M12" s="330"/>
      <c r="N12" s="333"/>
      <c r="O12" s="376">
        <f t="shared" si="0"/>
        <v>0</v>
      </c>
      <c r="P12" s="374">
        <f t="shared" si="0"/>
        <v>0</v>
      </c>
      <c r="Q12" s="306"/>
      <c r="R12" s="306"/>
      <c r="S12" s="306"/>
      <c r="T12" s="306"/>
      <c r="U12" s="72"/>
    </row>
    <row r="13" spans="1:21" ht="15.75" x14ac:dyDescent="0.25">
      <c r="A13" s="799"/>
      <c r="B13" s="729"/>
      <c r="C13" s="306"/>
      <c r="D13" s="306"/>
      <c r="E13" s="306"/>
      <c r="F13" s="260"/>
      <c r="G13" s="336"/>
      <c r="H13" s="333"/>
      <c r="I13" s="336"/>
      <c r="J13" s="333"/>
      <c r="K13" s="336"/>
      <c r="L13" s="333"/>
      <c r="M13" s="336"/>
      <c r="N13" s="333"/>
      <c r="O13" s="376">
        <f t="shared" si="0"/>
        <v>0</v>
      </c>
      <c r="P13" s="374">
        <f t="shared" si="0"/>
        <v>0</v>
      </c>
      <c r="Q13" s="306"/>
      <c r="R13" s="306"/>
      <c r="S13" s="306"/>
      <c r="T13" s="306"/>
      <c r="U13" s="260"/>
    </row>
    <row r="14" spans="1:21" ht="15.75" x14ac:dyDescent="0.25">
      <c r="A14" s="799"/>
      <c r="B14" s="729"/>
      <c r="C14" s="306"/>
      <c r="D14" s="306"/>
      <c r="E14" s="306"/>
      <c r="F14" s="306"/>
      <c r="G14" s="330"/>
      <c r="H14" s="333"/>
      <c r="I14" s="330"/>
      <c r="J14" s="333"/>
      <c r="K14" s="330"/>
      <c r="L14" s="333"/>
      <c r="M14" s="330"/>
      <c r="N14" s="333"/>
      <c r="O14" s="376">
        <f t="shared" si="0"/>
        <v>0</v>
      </c>
      <c r="P14" s="374">
        <f t="shared" si="0"/>
        <v>0</v>
      </c>
      <c r="Q14" s="306"/>
      <c r="R14" s="306"/>
      <c r="S14" s="306"/>
      <c r="T14" s="306"/>
      <c r="U14" s="306"/>
    </row>
    <row r="15" spans="1:21" ht="15.75" x14ac:dyDescent="0.25">
      <c r="A15" s="799"/>
      <c r="B15" s="729"/>
      <c r="C15" s="306"/>
      <c r="D15" s="306"/>
      <c r="E15" s="306"/>
      <c r="F15" s="73"/>
      <c r="G15" s="330"/>
      <c r="H15" s="333"/>
      <c r="I15" s="330"/>
      <c r="J15" s="333"/>
      <c r="K15" s="330"/>
      <c r="L15" s="333"/>
      <c r="M15" s="330"/>
      <c r="N15" s="333"/>
      <c r="O15" s="376">
        <f t="shared" si="0"/>
        <v>0</v>
      </c>
      <c r="P15" s="374">
        <f t="shared" si="0"/>
        <v>0</v>
      </c>
      <c r="Q15" s="306"/>
      <c r="R15" s="306"/>
      <c r="S15" s="306"/>
      <c r="T15" s="306"/>
      <c r="U15" s="306"/>
    </row>
    <row r="16" spans="1:21" ht="15.75" x14ac:dyDescent="0.25">
      <c r="A16" s="799"/>
      <c r="B16" s="729"/>
      <c r="C16" s="306"/>
      <c r="D16" s="306"/>
      <c r="E16" s="306"/>
      <c r="F16" s="306"/>
      <c r="G16" s="330"/>
      <c r="H16" s="333"/>
      <c r="I16" s="330"/>
      <c r="J16" s="333"/>
      <c r="K16" s="330"/>
      <c r="L16" s="333"/>
      <c r="M16" s="330"/>
      <c r="N16" s="333"/>
      <c r="O16" s="376">
        <f t="shared" si="0"/>
        <v>0</v>
      </c>
      <c r="P16" s="374">
        <f t="shared" si="0"/>
        <v>0</v>
      </c>
      <c r="Q16" s="306"/>
      <c r="R16" s="306"/>
      <c r="S16" s="306"/>
      <c r="T16" s="306"/>
      <c r="U16" s="306"/>
    </row>
    <row r="17" spans="1:21" ht="15.75" x14ac:dyDescent="0.25">
      <c r="A17" s="799"/>
      <c r="B17" s="729"/>
      <c r="C17" s="306"/>
      <c r="D17" s="306"/>
      <c r="E17" s="306"/>
      <c r="F17" s="306"/>
      <c r="G17" s="336"/>
      <c r="H17" s="333"/>
      <c r="I17" s="336"/>
      <c r="J17" s="333"/>
      <c r="K17" s="336"/>
      <c r="L17" s="333"/>
      <c r="M17" s="336"/>
      <c r="N17" s="333"/>
      <c r="O17" s="376">
        <f t="shared" si="0"/>
        <v>0</v>
      </c>
      <c r="P17" s="374">
        <f t="shared" si="0"/>
        <v>0</v>
      </c>
      <c r="Q17" s="330"/>
      <c r="R17" s="330"/>
      <c r="S17" s="330"/>
      <c r="T17" s="330"/>
      <c r="U17" s="306"/>
    </row>
    <row r="18" spans="1:21" ht="15.75" x14ac:dyDescent="0.25">
      <c r="A18" s="799"/>
      <c r="B18" s="729"/>
      <c r="C18" s="306"/>
      <c r="D18" s="306"/>
      <c r="E18" s="306"/>
      <c r="F18" s="306"/>
      <c r="G18" s="330"/>
      <c r="H18" s="333"/>
      <c r="I18" s="330"/>
      <c r="J18" s="333"/>
      <c r="K18" s="330"/>
      <c r="L18" s="333"/>
      <c r="M18" s="330"/>
      <c r="N18" s="333"/>
      <c r="O18" s="377">
        <f t="shared" si="0"/>
        <v>0</v>
      </c>
      <c r="P18" s="378">
        <f t="shared" si="0"/>
        <v>0</v>
      </c>
      <c r="Q18" s="306"/>
      <c r="R18" s="306"/>
      <c r="S18" s="306"/>
      <c r="T18" s="306"/>
      <c r="U18" s="306"/>
    </row>
    <row r="19" spans="1:21" ht="15.75" x14ac:dyDescent="0.25">
      <c r="A19" s="799"/>
      <c r="B19" s="729"/>
      <c r="C19" s="306"/>
      <c r="D19" s="306"/>
      <c r="E19" s="306"/>
      <c r="F19" s="306"/>
      <c r="G19" s="330"/>
      <c r="H19" s="333"/>
      <c r="I19" s="330"/>
      <c r="J19" s="333"/>
      <c r="K19" s="330"/>
      <c r="L19" s="333"/>
      <c r="M19" s="330"/>
      <c r="N19" s="333"/>
      <c r="O19" s="377">
        <f t="shared" si="0"/>
        <v>0</v>
      </c>
      <c r="P19" s="378">
        <f t="shared" si="0"/>
        <v>0</v>
      </c>
      <c r="Q19" s="306"/>
      <c r="R19" s="306"/>
      <c r="S19" s="306"/>
      <c r="T19" s="306"/>
      <c r="U19" s="345"/>
    </row>
    <row r="20" spans="1:21" ht="15.75" x14ac:dyDescent="0.25">
      <c r="A20" s="800"/>
      <c r="B20" s="730"/>
      <c r="C20" s="306"/>
      <c r="D20" s="306"/>
      <c r="E20" s="306"/>
      <c r="F20" s="306"/>
      <c r="G20" s="330"/>
      <c r="H20" s="333"/>
      <c r="I20" s="330"/>
      <c r="J20" s="333"/>
      <c r="K20" s="330"/>
      <c r="L20" s="333"/>
      <c r="M20" s="330"/>
      <c r="N20" s="333"/>
      <c r="O20" s="376">
        <f t="shared" si="0"/>
        <v>0</v>
      </c>
      <c r="P20" s="374">
        <f t="shared" si="0"/>
        <v>0</v>
      </c>
      <c r="Q20" s="330"/>
      <c r="R20" s="330"/>
      <c r="S20" s="330"/>
      <c r="T20" s="330"/>
      <c r="U20" s="306"/>
    </row>
    <row r="21" spans="1:21" ht="15.6" customHeight="1" x14ac:dyDescent="0.25">
      <c r="A21" s="284"/>
      <c r="B21" s="236"/>
      <c r="C21" s="284" t="s">
        <v>108</v>
      </c>
      <c r="D21" s="236"/>
      <c r="E21" s="236"/>
      <c r="F21" s="236"/>
      <c r="G21" s="80">
        <f t="shared" ref="G21:P21" si="1">SUM(G9:G20)</f>
        <v>0</v>
      </c>
      <c r="H21" s="228">
        <f t="shared" si="1"/>
        <v>0</v>
      </c>
      <c r="I21" s="80">
        <f t="shared" si="1"/>
        <v>0</v>
      </c>
      <c r="J21" s="228">
        <f t="shared" si="1"/>
        <v>0</v>
      </c>
      <c r="K21" s="80">
        <f t="shared" si="1"/>
        <v>0</v>
      </c>
      <c r="L21" s="228">
        <f t="shared" si="1"/>
        <v>0</v>
      </c>
      <c r="M21" s="80">
        <f t="shared" si="1"/>
        <v>0</v>
      </c>
      <c r="N21" s="228">
        <f t="shared" si="1"/>
        <v>0</v>
      </c>
      <c r="O21" s="228">
        <f t="shared" si="1"/>
        <v>0</v>
      </c>
      <c r="P21" s="228">
        <f t="shared" si="1"/>
        <v>0</v>
      </c>
      <c r="Q21" s="68"/>
      <c r="R21" s="68"/>
      <c r="S21" s="68"/>
      <c r="T21" s="68"/>
      <c r="U21" s="68"/>
    </row>
  </sheetData>
  <mergeCells count="20">
    <mergeCell ref="Q5:Q7"/>
    <mergeCell ref="R5:R7"/>
    <mergeCell ref="S5:S7"/>
    <mergeCell ref="B9:B20"/>
    <mergeCell ref="A4:U4"/>
    <mergeCell ref="A9:A20"/>
    <mergeCell ref="F5:F7"/>
    <mergeCell ref="D5:D7"/>
    <mergeCell ref="C5:C7"/>
    <mergeCell ref="B5:B7"/>
    <mergeCell ref="A5:A7"/>
    <mergeCell ref="E5:E7"/>
    <mergeCell ref="G5:N5"/>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804" t="s">
        <v>1333</v>
      </c>
      <c r="B1" s="804"/>
      <c r="C1" s="804"/>
      <c r="D1" s="804"/>
      <c r="E1" s="804"/>
      <c r="F1" s="804"/>
      <c r="G1" s="804"/>
      <c r="H1" s="804"/>
      <c r="I1" s="804"/>
      <c r="J1" s="804"/>
      <c r="K1" s="804"/>
      <c r="L1" s="804"/>
      <c r="M1" s="804"/>
      <c r="N1" s="804"/>
      <c r="O1" s="804"/>
      <c r="P1" s="804"/>
      <c r="Q1" s="804"/>
      <c r="R1" s="804"/>
      <c r="S1" s="804"/>
      <c r="T1" s="804"/>
      <c r="U1" s="804"/>
    </row>
    <row r="2" spans="1:21" x14ac:dyDescent="0.25">
      <c r="A2" s="805" t="s">
        <v>1412</v>
      </c>
      <c r="B2" s="805"/>
      <c r="C2" s="805"/>
      <c r="D2" s="805"/>
      <c r="E2" s="805"/>
      <c r="F2" s="805"/>
      <c r="G2" s="805"/>
      <c r="H2" s="805"/>
      <c r="I2" s="805"/>
      <c r="J2" s="805"/>
      <c r="K2" s="805"/>
      <c r="L2" s="805"/>
      <c r="M2" s="805"/>
      <c r="N2" s="805"/>
      <c r="O2" s="805"/>
      <c r="P2" s="805"/>
      <c r="Q2" s="805"/>
      <c r="R2" s="805"/>
      <c r="S2" s="805"/>
      <c r="T2" s="805"/>
      <c r="U2" s="805"/>
    </row>
    <row r="3" spans="1:21" ht="13.5" customHeight="1" x14ac:dyDescent="0.25">
      <c r="A3" s="294" t="s">
        <v>1413</v>
      </c>
      <c r="B3" s="295"/>
      <c r="C3" s="295"/>
      <c r="D3" s="295"/>
      <c r="E3" s="295"/>
      <c r="F3" s="295"/>
      <c r="G3" s="295"/>
      <c r="H3" s="295"/>
      <c r="I3" s="295"/>
      <c r="J3" s="295"/>
      <c r="K3" s="295"/>
      <c r="L3" s="295"/>
      <c r="M3" s="295"/>
      <c r="N3" s="295"/>
      <c r="O3" s="295"/>
      <c r="P3" s="295"/>
      <c r="Q3" s="295"/>
      <c r="R3" s="295"/>
      <c r="S3" s="295"/>
      <c r="T3" s="295"/>
      <c r="U3" s="295"/>
    </row>
    <row r="4" spans="1:21" ht="15" customHeight="1" x14ac:dyDescent="0.25">
      <c r="A4" s="716" t="s">
        <v>89</v>
      </c>
      <c r="B4" s="715" t="s">
        <v>103</v>
      </c>
      <c r="C4" s="718" t="s">
        <v>78</v>
      </c>
      <c r="D4" s="718" t="s">
        <v>79</v>
      </c>
      <c r="E4" s="718" t="s">
        <v>382</v>
      </c>
      <c r="F4" s="718" t="s">
        <v>80</v>
      </c>
      <c r="G4" s="721" t="s">
        <v>92</v>
      </c>
      <c r="H4" s="727"/>
      <c r="I4" s="727"/>
      <c r="J4" s="727"/>
      <c r="K4" s="727"/>
      <c r="L4" s="727"/>
      <c r="M4" s="727"/>
      <c r="N4" s="722"/>
      <c r="O4" s="723" t="s">
        <v>93</v>
      </c>
      <c r="P4" s="724"/>
      <c r="Q4" s="715" t="s">
        <v>94</v>
      </c>
      <c r="R4" s="715" t="s">
        <v>95</v>
      </c>
      <c r="S4" s="715" t="s">
        <v>102</v>
      </c>
      <c r="T4" s="715" t="s">
        <v>101</v>
      </c>
      <c r="U4" s="712" t="s">
        <v>81</v>
      </c>
    </row>
    <row r="5" spans="1:21" ht="15" customHeight="1" x14ac:dyDescent="0.25">
      <c r="A5" s="716"/>
      <c r="B5" s="716"/>
      <c r="C5" s="719"/>
      <c r="D5" s="719"/>
      <c r="E5" s="719"/>
      <c r="F5" s="719"/>
      <c r="G5" s="721" t="s">
        <v>96</v>
      </c>
      <c r="H5" s="722"/>
      <c r="I5" s="721" t="s">
        <v>97</v>
      </c>
      <c r="J5" s="722"/>
      <c r="K5" s="721" t="s">
        <v>98</v>
      </c>
      <c r="L5" s="722"/>
      <c r="M5" s="721" t="s">
        <v>99</v>
      </c>
      <c r="N5" s="722"/>
      <c r="O5" s="725"/>
      <c r="P5" s="726"/>
      <c r="Q5" s="716"/>
      <c r="R5" s="716"/>
      <c r="S5" s="716"/>
      <c r="T5" s="716"/>
      <c r="U5" s="713"/>
    </row>
    <row r="6" spans="1:21" ht="25.5" x14ac:dyDescent="0.25">
      <c r="A6" s="717"/>
      <c r="B6" s="717"/>
      <c r="C6" s="720"/>
      <c r="D6" s="720"/>
      <c r="E6" s="720"/>
      <c r="F6" s="720"/>
      <c r="G6" s="411" t="s">
        <v>100</v>
      </c>
      <c r="H6" s="411" t="s">
        <v>12</v>
      </c>
      <c r="I6" s="411" t="s">
        <v>100</v>
      </c>
      <c r="J6" s="411" t="s">
        <v>12</v>
      </c>
      <c r="K6" s="411" t="s">
        <v>100</v>
      </c>
      <c r="L6" s="411" t="s">
        <v>12</v>
      </c>
      <c r="M6" s="411" t="s">
        <v>100</v>
      </c>
      <c r="N6" s="411" t="s">
        <v>12</v>
      </c>
      <c r="O6" s="411" t="s">
        <v>100</v>
      </c>
      <c r="P6" s="411" t="s">
        <v>12</v>
      </c>
      <c r="Q6" s="717"/>
      <c r="R6" s="717"/>
      <c r="S6" s="717"/>
      <c r="T6" s="717"/>
      <c r="U6" s="714"/>
    </row>
    <row r="7" spans="1:21" ht="15.6" x14ac:dyDescent="0.3">
      <c r="A7" s="412"/>
      <c r="B7" s="413"/>
      <c r="C7" s="414"/>
      <c r="D7" s="414"/>
      <c r="E7" s="415"/>
      <c r="F7" s="414"/>
      <c r="G7" s="416"/>
      <c r="H7" s="416"/>
      <c r="I7" s="416"/>
      <c r="J7" s="416"/>
      <c r="K7" s="416"/>
      <c r="L7" s="416"/>
      <c r="M7" s="416"/>
      <c r="N7" s="416"/>
      <c r="O7" s="416"/>
      <c r="P7" s="416"/>
      <c r="Q7" s="417"/>
      <c r="R7" s="417"/>
      <c r="S7" s="417"/>
      <c r="T7" s="417"/>
      <c r="U7" s="418"/>
    </row>
    <row r="8" spans="1:21" ht="15.75" x14ac:dyDescent="0.25">
      <c r="A8" s="731" t="s">
        <v>1502</v>
      </c>
      <c r="B8" s="807" t="s">
        <v>1503</v>
      </c>
      <c r="C8" s="260"/>
      <c r="D8" s="260"/>
      <c r="E8" s="291"/>
      <c r="F8" s="260"/>
      <c r="G8" s="341"/>
      <c r="H8" s="342"/>
      <c r="I8" s="260"/>
      <c r="J8" s="342"/>
      <c r="K8" s="260"/>
      <c r="L8" s="342"/>
      <c r="M8" s="260"/>
      <c r="N8" s="342"/>
      <c r="O8" s="373">
        <f>G8+I8+K8+M8</f>
        <v>0</v>
      </c>
      <c r="P8" s="374">
        <f>H8+J8+L8+N8</f>
        <v>0</v>
      </c>
      <c r="Q8" s="260"/>
      <c r="R8" s="260"/>
      <c r="S8" s="260"/>
      <c r="T8" s="260"/>
      <c r="U8" s="260"/>
    </row>
    <row r="9" spans="1:21" s="344" customFormat="1" ht="15.75" x14ac:dyDescent="0.25">
      <c r="A9" s="732"/>
      <c r="B9" s="807"/>
      <c r="C9" s="260"/>
      <c r="D9" s="260"/>
      <c r="E9" s="291"/>
      <c r="F9" s="260"/>
      <c r="G9" s="341"/>
      <c r="H9" s="342"/>
      <c r="I9" s="260"/>
      <c r="J9" s="342"/>
      <c r="K9" s="260"/>
      <c r="L9" s="342"/>
      <c r="M9" s="260"/>
      <c r="N9" s="342"/>
      <c r="O9" s="373">
        <f t="shared" ref="O9:O35" si="0">G9+I9+K9+M9</f>
        <v>0</v>
      </c>
      <c r="P9" s="374">
        <f t="shared" ref="P9:P35" si="1">H9+J9+L9+N9</f>
        <v>0</v>
      </c>
      <c r="Q9" s="260"/>
      <c r="R9" s="260"/>
      <c r="S9" s="260"/>
      <c r="T9" s="260"/>
      <c r="U9" s="260"/>
    </row>
    <row r="10" spans="1:21" s="344" customFormat="1" ht="15.75" x14ac:dyDescent="0.25">
      <c r="A10" s="732"/>
      <c r="B10" s="807"/>
      <c r="C10" s="260"/>
      <c r="D10" s="260"/>
      <c r="E10" s="291"/>
      <c r="F10" s="260"/>
      <c r="G10" s="341"/>
      <c r="H10" s="342"/>
      <c r="I10" s="260"/>
      <c r="J10" s="342"/>
      <c r="K10" s="260"/>
      <c r="L10" s="342"/>
      <c r="M10" s="260"/>
      <c r="N10" s="342"/>
      <c r="O10" s="373">
        <f t="shared" si="0"/>
        <v>0</v>
      </c>
      <c r="P10" s="374">
        <f t="shared" si="1"/>
        <v>0</v>
      </c>
      <c r="Q10" s="260"/>
      <c r="R10" s="260"/>
      <c r="S10" s="260"/>
      <c r="T10" s="260"/>
      <c r="U10" s="260"/>
    </row>
    <row r="11" spans="1:21" s="435" customFormat="1" ht="15.75" x14ac:dyDescent="0.25">
      <c r="A11" s="732"/>
      <c r="B11" s="807"/>
      <c r="C11" s="260"/>
      <c r="D11" s="260"/>
      <c r="E11" s="291"/>
      <c r="F11" s="260"/>
      <c r="G11" s="341"/>
      <c r="H11" s="342"/>
      <c r="I11" s="260"/>
      <c r="J11" s="342"/>
      <c r="K11" s="260"/>
      <c r="L11" s="342"/>
      <c r="M11" s="260"/>
      <c r="N11" s="342"/>
      <c r="O11" s="373"/>
      <c r="P11" s="374"/>
      <c r="Q11" s="260"/>
      <c r="R11" s="260"/>
      <c r="S11" s="260"/>
      <c r="T11" s="260"/>
      <c r="U11" s="260"/>
    </row>
    <row r="12" spans="1:21" s="344" customFormat="1" ht="15.75" x14ac:dyDescent="0.25">
      <c r="A12" s="732"/>
      <c r="B12" s="807"/>
      <c r="C12" s="260"/>
      <c r="D12" s="260"/>
      <c r="E12" s="291"/>
      <c r="F12" s="260"/>
      <c r="G12" s="341"/>
      <c r="H12" s="342"/>
      <c r="I12" s="260"/>
      <c r="J12" s="342"/>
      <c r="K12" s="260"/>
      <c r="L12" s="342"/>
      <c r="M12" s="260"/>
      <c r="N12" s="342"/>
      <c r="O12" s="373">
        <f t="shared" si="0"/>
        <v>0</v>
      </c>
      <c r="P12" s="374">
        <f t="shared" si="1"/>
        <v>0</v>
      </c>
      <c r="Q12" s="260"/>
      <c r="R12" s="260"/>
      <c r="S12" s="260"/>
      <c r="T12" s="260"/>
      <c r="U12" s="260"/>
    </row>
    <row r="13" spans="1:21" s="435" customFormat="1" ht="15.75" x14ac:dyDescent="0.25">
      <c r="A13" s="732"/>
      <c r="B13" s="807"/>
      <c r="C13" s="260"/>
      <c r="D13" s="260"/>
      <c r="E13" s="291"/>
      <c r="F13" s="260"/>
      <c r="G13" s="341"/>
      <c r="H13" s="342"/>
      <c r="I13" s="260"/>
      <c r="J13" s="342"/>
      <c r="K13" s="260"/>
      <c r="L13" s="342"/>
      <c r="M13" s="260"/>
      <c r="N13" s="342"/>
      <c r="O13" s="373"/>
      <c r="P13" s="374"/>
      <c r="Q13" s="260"/>
      <c r="R13" s="260"/>
      <c r="S13" s="260"/>
      <c r="T13" s="260"/>
      <c r="U13" s="260"/>
    </row>
    <row r="14" spans="1:21" s="435" customFormat="1" ht="15.75" x14ac:dyDescent="0.25">
      <c r="A14" s="732"/>
      <c r="B14" s="807"/>
      <c r="C14" s="260"/>
      <c r="D14" s="260"/>
      <c r="E14" s="291"/>
      <c r="F14" s="260"/>
      <c r="G14" s="341"/>
      <c r="H14" s="342"/>
      <c r="I14" s="260"/>
      <c r="J14" s="342"/>
      <c r="K14" s="260"/>
      <c r="L14" s="342"/>
      <c r="M14" s="260"/>
      <c r="N14" s="342"/>
      <c r="O14" s="373"/>
      <c r="P14" s="374"/>
      <c r="Q14" s="260"/>
      <c r="R14" s="260"/>
      <c r="S14" s="260"/>
      <c r="T14" s="260"/>
      <c r="U14" s="260"/>
    </row>
    <row r="15" spans="1:21" s="344" customFormat="1" ht="15.75" x14ac:dyDescent="0.25">
      <c r="A15" s="732"/>
      <c r="B15" s="807"/>
      <c r="C15" s="260"/>
      <c r="D15" s="260"/>
      <c r="E15" s="291"/>
      <c r="F15" s="260"/>
      <c r="G15" s="341"/>
      <c r="H15" s="342"/>
      <c r="I15" s="260"/>
      <c r="J15" s="342"/>
      <c r="K15" s="260"/>
      <c r="L15" s="342"/>
      <c r="M15" s="260"/>
      <c r="N15" s="342"/>
      <c r="O15" s="373">
        <f t="shared" si="0"/>
        <v>0</v>
      </c>
      <c r="P15" s="374">
        <f t="shared" si="1"/>
        <v>0</v>
      </c>
      <c r="Q15" s="260"/>
      <c r="R15" s="260"/>
      <c r="S15" s="260"/>
      <c r="T15" s="260"/>
      <c r="U15" s="260"/>
    </row>
    <row r="16" spans="1:21" s="435" customFormat="1" ht="15.75" x14ac:dyDescent="0.25">
      <c r="A16" s="732"/>
      <c r="B16" s="807"/>
      <c r="C16" s="260"/>
      <c r="D16" s="260"/>
      <c r="E16" s="291"/>
      <c r="F16" s="260"/>
      <c r="G16" s="341"/>
      <c r="H16" s="342"/>
      <c r="I16" s="260"/>
      <c r="J16" s="342"/>
      <c r="K16" s="260"/>
      <c r="L16" s="342"/>
      <c r="M16" s="260"/>
      <c r="N16" s="342"/>
      <c r="O16" s="373"/>
      <c r="P16" s="374"/>
      <c r="Q16" s="260"/>
      <c r="R16" s="260"/>
      <c r="S16" s="260"/>
      <c r="T16" s="260"/>
      <c r="U16" s="260"/>
    </row>
    <row r="17" spans="1:21" s="344" customFormat="1" ht="15.75" x14ac:dyDescent="0.25">
      <c r="A17" s="732"/>
      <c r="B17" s="807"/>
      <c r="C17" s="260"/>
      <c r="D17" s="260"/>
      <c r="E17" s="291"/>
      <c r="F17" s="260"/>
      <c r="G17" s="341"/>
      <c r="H17" s="342"/>
      <c r="I17" s="260"/>
      <c r="J17" s="342"/>
      <c r="K17" s="260"/>
      <c r="L17" s="342"/>
      <c r="M17" s="260"/>
      <c r="N17" s="342"/>
      <c r="O17" s="373">
        <f t="shared" si="0"/>
        <v>0</v>
      </c>
      <c r="P17" s="374">
        <f t="shared" si="1"/>
        <v>0</v>
      </c>
      <c r="Q17" s="260"/>
      <c r="R17" s="260"/>
      <c r="S17" s="260"/>
      <c r="T17" s="260"/>
      <c r="U17" s="260"/>
    </row>
    <row r="18" spans="1:21" ht="15.75" x14ac:dyDescent="0.25">
      <c r="A18" s="732"/>
      <c r="B18" s="807"/>
      <c r="C18" s="260"/>
      <c r="D18" s="260"/>
      <c r="E18" s="291"/>
      <c r="F18" s="260"/>
      <c r="G18" s="341"/>
      <c r="H18" s="342"/>
      <c r="I18" s="260"/>
      <c r="J18" s="342"/>
      <c r="K18" s="260"/>
      <c r="L18" s="342"/>
      <c r="M18" s="260"/>
      <c r="N18" s="342"/>
      <c r="O18" s="373">
        <f t="shared" si="0"/>
        <v>0</v>
      </c>
      <c r="P18" s="374">
        <f t="shared" si="1"/>
        <v>0</v>
      </c>
      <c r="Q18" s="260"/>
      <c r="R18" s="260"/>
      <c r="S18" s="260"/>
      <c r="T18" s="260"/>
      <c r="U18" s="260"/>
    </row>
    <row r="19" spans="1:21" ht="15.75" x14ac:dyDescent="0.25">
      <c r="A19" s="732"/>
      <c r="B19" s="806" t="s">
        <v>1504</v>
      </c>
      <c r="C19" s="260"/>
      <c r="D19" s="260"/>
      <c r="E19" s="260"/>
      <c r="F19" s="260"/>
      <c r="G19" s="260"/>
      <c r="H19" s="342"/>
      <c r="I19" s="260"/>
      <c r="J19" s="342"/>
      <c r="K19" s="260"/>
      <c r="L19" s="342"/>
      <c r="M19" s="260"/>
      <c r="N19" s="342"/>
      <c r="O19" s="373">
        <f t="shared" si="0"/>
        <v>0</v>
      </c>
      <c r="P19" s="374">
        <f t="shared" si="1"/>
        <v>0</v>
      </c>
      <c r="Q19" s="260"/>
      <c r="R19" s="260"/>
      <c r="S19" s="260"/>
      <c r="T19" s="260"/>
      <c r="U19" s="260"/>
    </row>
    <row r="20" spans="1:21" ht="15.75" x14ac:dyDescent="0.25">
      <c r="A20" s="732"/>
      <c r="B20" s="806"/>
      <c r="C20" s="260"/>
      <c r="D20" s="260"/>
      <c r="E20" s="260"/>
      <c r="F20" s="260"/>
      <c r="G20" s="341"/>
      <c r="H20" s="342"/>
      <c r="I20" s="260"/>
      <c r="J20" s="342"/>
      <c r="K20" s="260"/>
      <c r="L20" s="342"/>
      <c r="M20" s="260"/>
      <c r="N20" s="342"/>
      <c r="O20" s="373">
        <f t="shared" si="0"/>
        <v>0</v>
      </c>
      <c r="P20" s="374">
        <f t="shared" si="1"/>
        <v>0</v>
      </c>
      <c r="Q20" s="260"/>
      <c r="R20" s="260"/>
      <c r="S20" s="260"/>
      <c r="T20" s="260"/>
      <c r="U20" s="260"/>
    </row>
    <row r="21" spans="1:21" s="344" customFormat="1" ht="15.75" x14ac:dyDescent="0.25">
      <c r="A21" s="732"/>
      <c r="B21" s="806"/>
      <c r="C21" s="260"/>
      <c r="D21" s="260"/>
      <c r="E21" s="260"/>
      <c r="F21" s="260"/>
      <c r="G21" s="341"/>
      <c r="H21" s="342"/>
      <c r="I21" s="260"/>
      <c r="J21" s="342"/>
      <c r="K21" s="260"/>
      <c r="L21" s="342"/>
      <c r="M21" s="260"/>
      <c r="N21" s="342"/>
      <c r="O21" s="373">
        <f t="shared" si="0"/>
        <v>0</v>
      </c>
      <c r="P21" s="374">
        <f t="shared" si="1"/>
        <v>0</v>
      </c>
      <c r="Q21" s="260"/>
      <c r="R21" s="260"/>
      <c r="S21" s="260"/>
      <c r="T21" s="260"/>
      <c r="U21" s="260"/>
    </row>
    <row r="22" spans="1:21" s="344" customFormat="1" ht="15.75" x14ac:dyDescent="0.25">
      <c r="A22" s="732"/>
      <c r="B22" s="806"/>
      <c r="C22" s="260"/>
      <c r="D22" s="260"/>
      <c r="E22" s="260"/>
      <c r="F22" s="260"/>
      <c r="G22" s="341"/>
      <c r="H22" s="342"/>
      <c r="I22" s="260"/>
      <c r="J22" s="342"/>
      <c r="K22" s="260"/>
      <c r="L22" s="342"/>
      <c r="M22" s="260"/>
      <c r="N22" s="342"/>
      <c r="O22" s="373">
        <f t="shared" si="0"/>
        <v>0</v>
      </c>
      <c r="P22" s="374">
        <f t="shared" si="1"/>
        <v>0</v>
      </c>
      <c r="Q22" s="260"/>
      <c r="R22" s="260"/>
      <c r="S22" s="260"/>
      <c r="T22" s="260"/>
      <c r="U22" s="260"/>
    </row>
    <row r="23" spans="1:21" s="344" customFormat="1" ht="15.75" x14ac:dyDescent="0.25">
      <c r="A23" s="732"/>
      <c r="B23" s="806"/>
      <c r="C23" s="260"/>
      <c r="D23" s="260"/>
      <c r="E23" s="260"/>
      <c r="F23" s="260"/>
      <c r="G23" s="341"/>
      <c r="H23" s="342"/>
      <c r="I23" s="260"/>
      <c r="J23" s="342"/>
      <c r="K23" s="260"/>
      <c r="L23" s="342"/>
      <c r="M23" s="260"/>
      <c r="N23" s="342"/>
      <c r="O23" s="373">
        <f t="shared" si="0"/>
        <v>0</v>
      </c>
      <c r="P23" s="374">
        <f t="shared" si="1"/>
        <v>0</v>
      </c>
      <c r="Q23" s="260"/>
      <c r="R23" s="260"/>
      <c r="S23" s="260"/>
      <c r="T23" s="260"/>
      <c r="U23" s="260"/>
    </row>
    <row r="24" spans="1:21" s="344" customFormat="1" ht="15.75" x14ac:dyDescent="0.25">
      <c r="A24" s="732"/>
      <c r="B24" s="806"/>
      <c r="C24" s="260"/>
      <c r="D24" s="260"/>
      <c r="E24" s="260"/>
      <c r="F24" s="260"/>
      <c r="G24" s="341"/>
      <c r="H24" s="342"/>
      <c r="I24" s="260"/>
      <c r="J24" s="342"/>
      <c r="K24" s="260"/>
      <c r="L24" s="342"/>
      <c r="M24" s="260"/>
      <c r="N24" s="342"/>
      <c r="O24" s="373">
        <f t="shared" si="0"/>
        <v>0</v>
      </c>
      <c r="P24" s="374">
        <f t="shared" si="1"/>
        <v>0</v>
      </c>
      <c r="Q24" s="260"/>
      <c r="R24" s="260"/>
      <c r="S24" s="260"/>
      <c r="T24" s="260"/>
      <c r="U24" s="260"/>
    </row>
    <row r="25" spans="1:21" s="344" customFormat="1" ht="15.75" x14ac:dyDescent="0.25">
      <c r="A25" s="732"/>
      <c r="B25" s="806"/>
      <c r="C25" s="260"/>
      <c r="D25" s="260"/>
      <c r="E25" s="260"/>
      <c r="F25" s="260"/>
      <c r="G25" s="341"/>
      <c r="H25" s="342"/>
      <c r="I25" s="260"/>
      <c r="J25" s="342"/>
      <c r="K25" s="260"/>
      <c r="L25" s="342"/>
      <c r="M25" s="260"/>
      <c r="N25" s="342"/>
      <c r="O25" s="373">
        <f t="shared" si="0"/>
        <v>0</v>
      </c>
      <c r="P25" s="374">
        <f t="shared" si="1"/>
        <v>0</v>
      </c>
      <c r="Q25" s="260"/>
      <c r="R25" s="260"/>
      <c r="S25" s="260"/>
      <c r="T25" s="260"/>
      <c r="U25" s="260"/>
    </row>
    <row r="26" spans="1:21" ht="15.75" x14ac:dyDescent="0.25">
      <c r="A26" s="732"/>
      <c r="B26" s="806"/>
      <c r="C26" s="260"/>
      <c r="D26" s="260"/>
      <c r="E26" s="260"/>
      <c r="F26" s="260"/>
      <c r="G26" s="260"/>
      <c r="H26" s="342"/>
      <c r="I26" s="260"/>
      <c r="J26" s="342"/>
      <c r="K26" s="260"/>
      <c r="L26" s="342"/>
      <c r="M26" s="260"/>
      <c r="N26" s="342"/>
      <c r="O26" s="373">
        <f t="shared" si="0"/>
        <v>0</v>
      </c>
      <c r="P26" s="374">
        <f t="shared" si="1"/>
        <v>0</v>
      </c>
      <c r="Q26" s="260"/>
      <c r="R26" s="260"/>
      <c r="S26" s="260"/>
      <c r="T26" s="260"/>
      <c r="U26" s="338"/>
    </row>
    <row r="27" spans="1:21" ht="15.75" x14ac:dyDescent="0.25">
      <c r="A27" s="732"/>
      <c r="B27" s="806"/>
      <c r="C27" s="260"/>
      <c r="D27" s="260"/>
      <c r="E27" s="260"/>
      <c r="F27" s="260"/>
      <c r="G27" s="260"/>
      <c r="H27" s="342"/>
      <c r="I27" s="260"/>
      <c r="J27" s="342"/>
      <c r="K27" s="260"/>
      <c r="L27" s="342"/>
      <c r="M27" s="260"/>
      <c r="N27" s="342"/>
      <c r="O27" s="373">
        <f t="shared" si="0"/>
        <v>0</v>
      </c>
      <c r="P27" s="374">
        <f t="shared" si="1"/>
        <v>0</v>
      </c>
      <c r="Q27" s="260"/>
      <c r="R27" s="260"/>
      <c r="S27" s="260"/>
      <c r="T27" s="260"/>
      <c r="U27" s="338"/>
    </row>
    <row r="28" spans="1:21" ht="15.75" x14ac:dyDescent="0.25">
      <c r="A28" s="732"/>
      <c r="B28" s="806"/>
      <c r="C28" s="260"/>
      <c r="D28" s="260"/>
      <c r="E28" s="260"/>
      <c r="F28" s="260"/>
      <c r="G28" s="260"/>
      <c r="H28" s="342"/>
      <c r="I28" s="260"/>
      <c r="J28" s="342"/>
      <c r="K28" s="260"/>
      <c r="L28" s="342"/>
      <c r="M28" s="260"/>
      <c r="N28" s="342"/>
      <c r="O28" s="373">
        <f t="shared" si="0"/>
        <v>0</v>
      </c>
      <c r="P28" s="374">
        <f t="shared" si="1"/>
        <v>0</v>
      </c>
      <c r="Q28" s="260"/>
      <c r="R28" s="260"/>
      <c r="S28" s="260"/>
      <c r="T28" s="260"/>
      <c r="U28" s="338"/>
    </row>
    <row r="29" spans="1:21" ht="15.75" x14ac:dyDescent="0.25">
      <c r="A29" s="732"/>
      <c r="B29" s="806"/>
      <c r="C29" s="260"/>
      <c r="D29" s="260"/>
      <c r="E29" s="260"/>
      <c r="F29" s="260"/>
      <c r="G29" s="260"/>
      <c r="H29" s="342"/>
      <c r="I29" s="260"/>
      <c r="J29" s="342"/>
      <c r="K29" s="260"/>
      <c r="L29" s="342"/>
      <c r="M29" s="260"/>
      <c r="N29" s="342"/>
      <c r="O29" s="373">
        <f t="shared" si="0"/>
        <v>0</v>
      </c>
      <c r="P29" s="374">
        <f t="shared" si="1"/>
        <v>0</v>
      </c>
      <c r="Q29" s="260"/>
      <c r="R29" s="260"/>
      <c r="S29" s="260"/>
      <c r="T29" s="260"/>
      <c r="U29" s="338"/>
    </row>
    <row r="30" spans="1:21" ht="15.75" x14ac:dyDescent="0.25">
      <c r="A30" s="732"/>
      <c r="B30" s="806" t="s">
        <v>1505</v>
      </c>
      <c r="C30" s="260"/>
      <c r="D30" s="260"/>
      <c r="E30" s="260"/>
      <c r="F30" s="260"/>
      <c r="G30" s="260"/>
      <c r="H30" s="342"/>
      <c r="I30" s="260"/>
      <c r="J30" s="342"/>
      <c r="K30" s="260"/>
      <c r="L30" s="342"/>
      <c r="M30" s="260"/>
      <c r="N30" s="342"/>
      <c r="O30" s="373">
        <f t="shared" si="0"/>
        <v>0</v>
      </c>
      <c r="P30" s="374">
        <f t="shared" si="1"/>
        <v>0</v>
      </c>
      <c r="Q30" s="260"/>
      <c r="R30" s="260"/>
      <c r="S30" s="260"/>
      <c r="T30" s="260"/>
      <c r="U30" s="338"/>
    </row>
    <row r="31" spans="1:21" ht="15.75" x14ac:dyDescent="0.25">
      <c r="A31" s="732"/>
      <c r="B31" s="806"/>
      <c r="C31" s="346"/>
      <c r="D31" s="293"/>
      <c r="E31" s="293"/>
      <c r="F31" s="293"/>
      <c r="G31" s="260"/>
      <c r="H31" s="342"/>
      <c r="I31" s="260"/>
      <c r="J31" s="342"/>
      <c r="K31" s="260"/>
      <c r="L31" s="342"/>
      <c r="M31" s="260"/>
      <c r="N31" s="342"/>
      <c r="O31" s="373">
        <f t="shared" si="0"/>
        <v>0</v>
      </c>
      <c r="P31" s="374">
        <f t="shared" si="1"/>
        <v>0</v>
      </c>
      <c r="Q31" s="260"/>
      <c r="R31" s="260"/>
      <c r="S31" s="260"/>
      <c r="T31" s="260"/>
      <c r="U31" s="338"/>
    </row>
    <row r="32" spans="1:21" s="344" customFormat="1" ht="15.75" x14ac:dyDescent="0.25">
      <c r="A32" s="732"/>
      <c r="B32" s="806"/>
      <c r="C32" s="346"/>
      <c r="D32" s="293"/>
      <c r="E32" s="293"/>
      <c r="F32" s="293"/>
      <c r="G32" s="260"/>
      <c r="H32" s="342"/>
      <c r="I32" s="260"/>
      <c r="J32" s="342"/>
      <c r="K32" s="260"/>
      <c r="L32" s="342"/>
      <c r="M32" s="260"/>
      <c r="N32" s="342"/>
      <c r="O32" s="373">
        <f t="shared" si="0"/>
        <v>0</v>
      </c>
      <c r="P32" s="374">
        <f t="shared" si="1"/>
        <v>0</v>
      </c>
      <c r="Q32" s="260"/>
      <c r="R32" s="260"/>
      <c r="S32" s="260"/>
      <c r="T32" s="260"/>
      <c r="U32" s="338"/>
    </row>
    <row r="33" spans="1:21" s="344" customFormat="1" ht="15.75" x14ac:dyDescent="0.25">
      <c r="A33" s="732"/>
      <c r="B33" s="806"/>
      <c r="C33" s="346"/>
      <c r="D33" s="293"/>
      <c r="E33" s="293"/>
      <c r="F33" s="293"/>
      <c r="G33" s="260"/>
      <c r="H33" s="342"/>
      <c r="I33" s="260"/>
      <c r="J33" s="342"/>
      <c r="K33" s="260"/>
      <c r="L33" s="342"/>
      <c r="M33" s="260"/>
      <c r="N33" s="342"/>
      <c r="O33" s="373">
        <f t="shared" si="0"/>
        <v>0</v>
      </c>
      <c r="P33" s="374">
        <f t="shared" si="1"/>
        <v>0</v>
      </c>
      <c r="Q33" s="260"/>
      <c r="R33" s="260"/>
      <c r="S33" s="260"/>
      <c r="T33" s="260"/>
      <c r="U33" s="338"/>
    </row>
    <row r="34" spans="1:21" ht="15.75" x14ac:dyDescent="0.25">
      <c r="A34" s="732"/>
      <c r="B34" s="806"/>
      <c r="C34" s="346"/>
      <c r="D34" s="293"/>
      <c r="E34" s="290"/>
      <c r="F34" s="293"/>
      <c r="G34" s="260"/>
      <c r="H34" s="342"/>
      <c r="I34" s="260"/>
      <c r="J34" s="342"/>
      <c r="K34" s="260"/>
      <c r="L34" s="342"/>
      <c r="M34" s="260"/>
      <c r="N34" s="342"/>
      <c r="O34" s="373">
        <f t="shared" si="0"/>
        <v>0</v>
      </c>
      <c r="P34" s="374">
        <f t="shared" si="1"/>
        <v>0</v>
      </c>
      <c r="Q34" s="260"/>
      <c r="R34" s="260"/>
      <c r="S34" s="260"/>
      <c r="T34" s="260"/>
      <c r="U34" s="338"/>
    </row>
    <row r="35" spans="1:21" s="344" customFormat="1" ht="15.75" x14ac:dyDescent="0.25">
      <c r="A35" s="732"/>
      <c r="B35" s="806"/>
      <c r="C35" s="346"/>
      <c r="D35" s="293"/>
      <c r="E35" s="290"/>
      <c r="F35" s="293"/>
      <c r="G35" s="260"/>
      <c r="H35" s="342"/>
      <c r="I35" s="260"/>
      <c r="J35" s="342"/>
      <c r="K35" s="260"/>
      <c r="L35" s="342"/>
      <c r="M35" s="260"/>
      <c r="N35" s="342"/>
      <c r="O35" s="373">
        <f t="shared" si="0"/>
        <v>0</v>
      </c>
      <c r="P35" s="374">
        <f t="shared" si="1"/>
        <v>0</v>
      </c>
      <c r="Q35" s="260"/>
      <c r="R35" s="260"/>
      <c r="S35" s="260"/>
      <c r="T35" s="260"/>
      <c r="U35" s="338"/>
    </row>
    <row r="36" spans="1:21" ht="15.75" x14ac:dyDescent="0.25">
      <c r="A36" s="801" t="s">
        <v>1334</v>
      </c>
      <c r="B36" s="802"/>
      <c r="C36" s="802"/>
      <c r="D36" s="802"/>
      <c r="E36" s="802"/>
      <c r="F36" s="803"/>
      <c r="G36" s="226">
        <f t="shared" ref="G36:P36" si="2">SUM(G8:G35)</f>
        <v>0</v>
      </c>
      <c r="H36" s="226">
        <f t="shared" si="2"/>
        <v>0</v>
      </c>
      <c r="I36" s="226">
        <f t="shared" si="2"/>
        <v>0</v>
      </c>
      <c r="J36" s="226">
        <f t="shared" si="2"/>
        <v>0</v>
      </c>
      <c r="K36" s="226">
        <f t="shared" si="2"/>
        <v>0</v>
      </c>
      <c r="L36" s="226">
        <f t="shared" si="2"/>
        <v>0</v>
      </c>
      <c r="M36" s="226">
        <f t="shared" si="2"/>
        <v>0</v>
      </c>
      <c r="N36" s="226">
        <f t="shared" si="2"/>
        <v>0</v>
      </c>
      <c r="O36" s="226">
        <f t="shared" si="2"/>
        <v>0</v>
      </c>
      <c r="P36" s="226">
        <f t="shared" si="2"/>
        <v>0</v>
      </c>
      <c r="Q36" s="247"/>
      <c r="R36" s="247"/>
      <c r="S36" s="247"/>
      <c r="T36" s="247"/>
      <c r="U36" s="261"/>
    </row>
  </sheetData>
  <mergeCells count="24">
    <mergeCell ref="M5:N5"/>
    <mergeCell ref="G4:N4"/>
    <mergeCell ref="O4:P5"/>
    <mergeCell ref="B4:B6"/>
    <mergeCell ref="C4:C6"/>
    <mergeCell ref="D4:D6"/>
    <mergeCell ref="E4:E6"/>
    <mergeCell ref="K5:L5"/>
    <mergeCell ref="A36:F36"/>
    <mergeCell ref="A1:U1"/>
    <mergeCell ref="A2:U2"/>
    <mergeCell ref="T4:T6"/>
    <mergeCell ref="U4:U6"/>
    <mergeCell ref="G5:H5"/>
    <mergeCell ref="I5:J5"/>
    <mergeCell ref="S4:S6"/>
    <mergeCell ref="R4:R6"/>
    <mergeCell ref="A4:A6"/>
    <mergeCell ref="A8:A35"/>
    <mergeCell ref="B30:B35"/>
    <mergeCell ref="B19:B29"/>
    <mergeCell ref="B8:B18"/>
    <mergeCell ref="Q4:Q6"/>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27" customWidth="1"/>
    <col min="9" max="9" width="15.28515625" customWidth="1"/>
    <col min="10" max="10" width="18.85546875" style="227" customWidth="1"/>
    <col min="12" max="12" width="11.5703125" style="227" customWidth="1"/>
    <col min="14" max="14" width="11.5703125" style="227" customWidth="1"/>
    <col min="15" max="15" width="15.28515625" customWidth="1"/>
    <col min="16" max="16" width="18.28515625" style="227" customWidth="1"/>
    <col min="17" max="17" width="14.140625" hidden="1" customWidth="1"/>
    <col min="18" max="20" width="14.140625" customWidth="1"/>
    <col min="21" max="21" width="17" customWidth="1"/>
  </cols>
  <sheetData>
    <row r="1" spans="1:27" ht="24.75" customHeight="1" x14ac:dyDescent="0.25">
      <c r="E1" s="808" t="s">
        <v>1344</v>
      </c>
      <c r="F1" s="808"/>
      <c r="G1" s="808"/>
      <c r="H1" s="808"/>
      <c r="I1" s="808"/>
      <c r="J1" s="808"/>
      <c r="K1" s="808"/>
      <c r="L1" s="808"/>
      <c r="M1" s="273"/>
      <c r="N1" s="273"/>
      <c r="O1" s="273"/>
      <c r="P1" s="273"/>
      <c r="Q1" s="273"/>
      <c r="R1" s="273"/>
      <c r="S1" s="273"/>
      <c r="T1" s="273"/>
      <c r="U1" s="273"/>
      <c r="V1" s="273"/>
      <c r="W1" s="273"/>
      <c r="X1" s="273"/>
      <c r="Y1" s="273"/>
      <c r="Z1" s="273"/>
      <c r="AA1" s="273"/>
    </row>
    <row r="2" spans="1:27" ht="18" x14ac:dyDescent="0.3">
      <c r="A2" s="299" t="s">
        <v>1343</v>
      </c>
      <c r="G2" s="273"/>
      <c r="I2" s="273"/>
      <c r="J2" s="273"/>
      <c r="K2" s="273"/>
      <c r="L2" s="273"/>
      <c r="M2" s="273"/>
      <c r="N2" s="273"/>
      <c r="O2" s="273"/>
      <c r="P2" s="273"/>
      <c r="Q2" s="273"/>
      <c r="R2" s="273"/>
      <c r="S2" s="273"/>
      <c r="T2" s="273"/>
      <c r="U2" s="273"/>
      <c r="V2" s="273"/>
      <c r="W2" s="273"/>
      <c r="X2" s="273"/>
      <c r="Y2" s="273"/>
      <c r="Z2" s="273"/>
      <c r="AA2" s="273"/>
    </row>
    <row r="3" spans="1:27" s="344" customFormat="1" ht="18.75" x14ac:dyDescent="0.25">
      <c r="A3" s="299" t="s">
        <v>1414</v>
      </c>
      <c r="G3" s="273"/>
      <c r="H3" s="227"/>
      <c r="I3" s="273"/>
      <c r="J3" s="273"/>
      <c r="K3" s="273"/>
      <c r="L3" s="273"/>
      <c r="M3" s="273"/>
      <c r="N3" s="273"/>
      <c r="O3" s="273"/>
      <c r="P3" s="273"/>
      <c r="Q3" s="273"/>
      <c r="R3" s="273"/>
      <c r="S3" s="273"/>
      <c r="T3" s="273"/>
      <c r="U3" s="273"/>
      <c r="V3" s="273"/>
      <c r="W3" s="273"/>
      <c r="X3" s="273"/>
      <c r="Y3" s="273"/>
      <c r="Z3" s="273"/>
      <c r="AA3" s="273"/>
    </row>
    <row r="4" spans="1:27" s="344" customFormat="1" ht="18.75" x14ac:dyDescent="0.25">
      <c r="A4" s="299" t="s">
        <v>1415</v>
      </c>
      <c r="G4" s="273"/>
      <c r="H4" s="227"/>
      <c r="I4" s="273"/>
      <c r="J4" s="273"/>
      <c r="K4" s="273"/>
      <c r="L4" s="273"/>
      <c r="M4" s="273"/>
      <c r="N4" s="273"/>
      <c r="O4" s="273"/>
      <c r="P4" s="273"/>
      <c r="Q4" s="273"/>
      <c r="R4" s="273"/>
      <c r="S4" s="273"/>
      <c r="T4" s="273"/>
      <c r="U4" s="273"/>
      <c r="V4" s="273"/>
      <c r="W4" s="273"/>
      <c r="X4" s="273"/>
      <c r="Y4" s="273"/>
      <c r="Z4" s="273"/>
      <c r="AA4" s="273"/>
    </row>
    <row r="5" spans="1:27" ht="18.75" customHeight="1" x14ac:dyDescent="0.25">
      <c r="A5" s="797" t="s">
        <v>1416</v>
      </c>
      <c r="B5" s="809"/>
      <c r="C5" s="809"/>
      <c r="D5" s="809"/>
      <c r="E5" s="809"/>
      <c r="F5" s="809"/>
      <c r="G5" s="809"/>
      <c r="H5" s="809"/>
      <c r="I5" s="809"/>
      <c r="J5" s="809"/>
      <c r="K5" s="809"/>
      <c r="L5" s="809"/>
      <c r="M5" s="809"/>
      <c r="N5" s="809"/>
      <c r="O5" s="809"/>
      <c r="P5" s="809"/>
      <c r="Q5" s="809"/>
      <c r="R5" s="809"/>
      <c r="S5" s="809"/>
      <c r="T5" s="809"/>
      <c r="U5" s="809"/>
    </row>
    <row r="6" spans="1:27" ht="15" customHeight="1" x14ac:dyDescent="0.25">
      <c r="A6" s="716" t="s">
        <v>89</v>
      </c>
      <c r="B6" s="715" t="s">
        <v>103</v>
      </c>
      <c r="C6" s="718" t="s">
        <v>78</v>
      </c>
      <c r="D6" s="718" t="s">
        <v>79</v>
      </c>
      <c r="E6" s="718" t="s">
        <v>382</v>
      </c>
      <c r="F6" s="718" t="s">
        <v>80</v>
      </c>
      <c r="G6" s="721" t="s">
        <v>92</v>
      </c>
      <c r="H6" s="727"/>
      <c r="I6" s="727"/>
      <c r="J6" s="727"/>
      <c r="K6" s="727"/>
      <c r="L6" s="727"/>
      <c r="M6" s="727"/>
      <c r="N6" s="722"/>
      <c r="O6" s="723" t="s">
        <v>93</v>
      </c>
      <c r="P6" s="724"/>
      <c r="Q6" s="715" t="s">
        <v>94</v>
      </c>
      <c r="R6" s="715" t="s">
        <v>95</v>
      </c>
      <c r="S6" s="715" t="s">
        <v>102</v>
      </c>
      <c r="T6" s="715" t="s">
        <v>101</v>
      </c>
      <c r="U6" s="712" t="s">
        <v>81</v>
      </c>
    </row>
    <row r="7" spans="1:27" ht="15" customHeight="1" x14ac:dyDescent="0.25">
      <c r="A7" s="716"/>
      <c r="B7" s="716"/>
      <c r="C7" s="719"/>
      <c r="D7" s="719"/>
      <c r="E7" s="719"/>
      <c r="F7" s="719"/>
      <c r="G7" s="721" t="s">
        <v>96</v>
      </c>
      <c r="H7" s="722"/>
      <c r="I7" s="721" t="s">
        <v>97</v>
      </c>
      <c r="J7" s="722"/>
      <c r="K7" s="721" t="s">
        <v>98</v>
      </c>
      <c r="L7" s="722"/>
      <c r="M7" s="721" t="s">
        <v>99</v>
      </c>
      <c r="N7" s="722"/>
      <c r="O7" s="725"/>
      <c r="P7" s="726"/>
      <c r="Q7" s="716"/>
      <c r="R7" s="716"/>
      <c r="S7" s="716"/>
      <c r="T7" s="716"/>
      <c r="U7" s="713"/>
    </row>
    <row r="8" spans="1:27" ht="25.5" x14ac:dyDescent="0.25">
      <c r="A8" s="717"/>
      <c r="B8" s="717"/>
      <c r="C8" s="720"/>
      <c r="D8" s="720"/>
      <c r="E8" s="720"/>
      <c r="F8" s="720"/>
      <c r="G8" s="411" t="s">
        <v>100</v>
      </c>
      <c r="H8" s="411" t="s">
        <v>12</v>
      </c>
      <c r="I8" s="411" t="s">
        <v>100</v>
      </c>
      <c r="J8" s="411" t="s">
        <v>12</v>
      </c>
      <c r="K8" s="411" t="s">
        <v>100</v>
      </c>
      <c r="L8" s="411" t="s">
        <v>12</v>
      </c>
      <c r="M8" s="411" t="s">
        <v>100</v>
      </c>
      <c r="N8" s="411" t="s">
        <v>12</v>
      </c>
      <c r="O8" s="411" t="s">
        <v>100</v>
      </c>
      <c r="P8" s="411" t="s">
        <v>12</v>
      </c>
      <c r="Q8" s="717"/>
      <c r="R8" s="717"/>
      <c r="S8" s="717"/>
      <c r="T8" s="717"/>
      <c r="U8" s="714"/>
    </row>
    <row r="9" spans="1:27" s="344" customFormat="1" ht="15.6" x14ac:dyDescent="0.3">
      <c r="A9" s="412"/>
      <c r="B9" s="413"/>
      <c r="C9" s="414"/>
      <c r="D9" s="414"/>
      <c r="E9" s="415"/>
      <c r="F9" s="414"/>
      <c r="G9" s="416"/>
      <c r="H9" s="416"/>
      <c r="I9" s="416"/>
      <c r="J9" s="416"/>
      <c r="K9" s="416"/>
      <c r="L9" s="416"/>
      <c r="M9" s="416"/>
      <c r="N9" s="416"/>
      <c r="O9" s="416"/>
      <c r="P9" s="416"/>
      <c r="Q9" s="417"/>
      <c r="R9" s="417"/>
      <c r="S9" s="417"/>
      <c r="T9" s="417"/>
      <c r="U9" s="418"/>
    </row>
    <row r="10" spans="1:27" ht="15.75" x14ac:dyDescent="0.25">
      <c r="A10" s="810" t="s">
        <v>1418</v>
      </c>
      <c r="B10" s="810" t="s">
        <v>1417</v>
      </c>
      <c r="C10" s="306"/>
      <c r="D10" s="306"/>
      <c r="E10" s="306"/>
      <c r="F10" s="306"/>
      <c r="G10" s="334"/>
      <c r="H10" s="335"/>
      <c r="I10" s="334"/>
      <c r="J10" s="335"/>
      <c r="K10" s="334"/>
      <c r="L10" s="335"/>
      <c r="M10" s="334"/>
      <c r="N10" s="335"/>
      <c r="O10" s="376">
        <f>G10+I10+K10+M10</f>
        <v>0</v>
      </c>
      <c r="P10" s="374">
        <f>H10+J10+L10+N10</f>
        <v>0</v>
      </c>
      <c r="Q10" s="306"/>
      <c r="R10" s="306"/>
      <c r="S10" s="306"/>
      <c r="T10" s="306"/>
      <c r="U10" s="306"/>
    </row>
    <row r="11" spans="1:27" s="344" customFormat="1" ht="15.75" x14ac:dyDescent="0.25">
      <c r="A11" s="810"/>
      <c r="B11" s="810"/>
      <c r="C11" s="306"/>
      <c r="D11" s="306"/>
      <c r="E11" s="306"/>
      <c r="F11" s="306"/>
      <c r="G11" s="334"/>
      <c r="H11" s="335"/>
      <c r="I11" s="334"/>
      <c r="J11" s="335"/>
      <c r="K11" s="334"/>
      <c r="L11" s="335"/>
      <c r="M11" s="334"/>
      <c r="N11" s="335"/>
      <c r="O11" s="376">
        <f t="shared" ref="O11:O28" si="0">G11+I11+K11+M11</f>
        <v>0</v>
      </c>
      <c r="P11" s="374">
        <f t="shared" ref="P11:P28" si="1">H11+J11+L11+N11</f>
        <v>0</v>
      </c>
      <c r="Q11" s="306"/>
      <c r="R11" s="306"/>
      <c r="S11" s="306"/>
      <c r="T11" s="306"/>
      <c r="U11" s="306"/>
    </row>
    <row r="12" spans="1:27" s="344" customFormat="1" ht="15.75" x14ac:dyDescent="0.25">
      <c r="A12" s="810"/>
      <c r="B12" s="810"/>
      <c r="C12" s="306"/>
      <c r="D12" s="306"/>
      <c r="E12" s="306"/>
      <c r="F12" s="306"/>
      <c r="G12" s="334"/>
      <c r="H12" s="335"/>
      <c r="I12" s="334"/>
      <c r="J12" s="335"/>
      <c r="K12" s="334"/>
      <c r="L12" s="335"/>
      <c r="M12" s="334"/>
      <c r="N12" s="335"/>
      <c r="O12" s="376">
        <f t="shared" si="0"/>
        <v>0</v>
      </c>
      <c r="P12" s="374">
        <f t="shared" si="1"/>
        <v>0</v>
      </c>
      <c r="Q12" s="306"/>
      <c r="R12" s="306"/>
      <c r="S12" s="306"/>
      <c r="T12" s="306"/>
      <c r="U12" s="306"/>
    </row>
    <row r="13" spans="1:27" s="344" customFormat="1" ht="15.75" x14ac:dyDescent="0.25">
      <c r="A13" s="810"/>
      <c r="B13" s="810"/>
      <c r="C13" s="306"/>
      <c r="D13" s="306"/>
      <c r="E13" s="306"/>
      <c r="F13" s="306"/>
      <c r="G13" s="334"/>
      <c r="H13" s="335"/>
      <c r="I13" s="334"/>
      <c r="J13" s="335"/>
      <c r="K13" s="334"/>
      <c r="L13" s="335"/>
      <c r="M13" s="334"/>
      <c r="N13" s="335"/>
      <c r="O13" s="376">
        <f t="shared" si="0"/>
        <v>0</v>
      </c>
      <c r="P13" s="374">
        <f t="shared" si="1"/>
        <v>0</v>
      </c>
      <c r="Q13" s="306"/>
      <c r="R13" s="306"/>
      <c r="S13" s="306"/>
      <c r="T13" s="306"/>
      <c r="U13" s="306"/>
    </row>
    <row r="14" spans="1:27" s="344" customFormat="1" ht="15.75" x14ac:dyDescent="0.25">
      <c r="A14" s="810"/>
      <c r="B14" s="810"/>
      <c r="C14" s="306"/>
      <c r="D14" s="306"/>
      <c r="E14" s="306"/>
      <c r="F14" s="306"/>
      <c r="G14" s="334"/>
      <c r="H14" s="335"/>
      <c r="I14" s="334"/>
      <c r="J14" s="335"/>
      <c r="K14" s="334"/>
      <c r="L14" s="335"/>
      <c r="M14" s="334"/>
      <c r="N14" s="335"/>
      <c r="O14" s="376">
        <f t="shared" si="0"/>
        <v>0</v>
      </c>
      <c r="P14" s="374">
        <f t="shared" si="1"/>
        <v>0</v>
      </c>
      <c r="Q14" s="306"/>
      <c r="R14" s="306"/>
      <c r="S14" s="306"/>
      <c r="T14" s="306"/>
      <c r="U14" s="306"/>
    </row>
    <row r="15" spans="1:27" s="344" customFormat="1" ht="15.75" x14ac:dyDescent="0.25">
      <c r="A15" s="810"/>
      <c r="B15" s="810"/>
      <c r="C15" s="306"/>
      <c r="D15" s="306"/>
      <c r="E15" s="306"/>
      <c r="F15" s="306"/>
      <c r="G15" s="334"/>
      <c r="H15" s="335"/>
      <c r="I15" s="334"/>
      <c r="J15" s="335"/>
      <c r="K15" s="334"/>
      <c r="L15" s="335"/>
      <c r="M15" s="334"/>
      <c r="N15" s="335"/>
      <c r="O15" s="376">
        <f t="shared" si="0"/>
        <v>0</v>
      </c>
      <c r="P15" s="374">
        <f t="shared" si="1"/>
        <v>0</v>
      </c>
      <c r="Q15" s="306"/>
      <c r="R15" s="306"/>
      <c r="S15" s="306"/>
      <c r="T15" s="306"/>
      <c r="U15" s="306"/>
    </row>
    <row r="16" spans="1:27" ht="15.75" x14ac:dyDescent="0.25">
      <c r="A16" s="810"/>
      <c r="B16" s="810"/>
      <c r="C16" s="306"/>
      <c r="D16" s="306"/>
      <c r="E16" s="306"/>
      <c r="F16" s="306"/>
      <c r="G16" s="334"/>
      <c r="H16" s="335"/>
      <c r="I16" s="334"/>
      <c r="J16" s="335"/>
      <c r="K16" s="334"/>
      <c r="L16" s="335"/>
      <c r="M16" s="334"/>
      <c r="N16" s="335"/>
      <c r="O16" s="376">
        <f t="shared" si="0"/>
        <v>0</v>
      </c>
      <c r="P16" s="374">
        <f t="shared" si="1"/>
        <v>0</v>
      </c>
      <c r="Q16" s="306"/>
      <c r="R16" s="306"/>
      <c r="S16" s="306"/>
      <c r="T16" s="306"/>
      <c r="U16" s="306"/>
    </row>
    <row r="17" spans="1:21" s="344" customFormat="1" ht="15.75" x14ac:dyDescent="0.25">
      <c r="A17" s="728" t="s">
        <v>1420</v>
      </c>
      <c r="B17" s="728" t="s">
        <v>109</v>
      </c>
      <c r="C17" s="306"/>
      <c r="D17" s="306"/>
      <c r="E17" s="306"/>
      <c r="F17" s="306"/>
      <c r="G17" s="334"/>
      <c r="H17" s="335"/>
      <c r="I17" s="334"/>
      <c r="J17" s="335"/>
      <c r="K17" s="334"/>
      <c r="L17" s="335"/>
      <c r="M17" s="334"/>
      <c r="N17" s="335"/>
      <c r="O17" s="376">
        <f t="shared" si="0"/>
        <v>0</v>
      </c>
      <c r="P17" s="374">
        <f t="shared" si="1"/>
        <v>0</v>
      </c>
      <c r="Q17" s="306"/>
      <c r="R17" s="306"/>
      <c r="S17" s="306"/>
      <c r="T17" s="306"/>
      <c r="U17" s="306"/>
    </row>
    <row r="18" spans="1:21" s="344" customFormat="1" ht="15.75" x14ac:dyDescent="0.25">
      <c r="A18" s="729"/>
      <c r="B18" s="729"/>
      <c r="C18" s="306"/>
      <c r="D18" s="306"/>
      <c r="E18" s="306"/>
      <c r="F18" s="306"/>
      <c r="G18" s="334"/>
      <c r="H18" s="335"/>
      <c r="I18" s="334"/>
      <c r="J18" s="335"/>
      <c r="K18" s="334"/>
      <c r="L18" s="335"/>
      <c r="M18" s="334"/>
      <c r="N18" s="335"/>
      <c r="O18" s="376">
        <f t="shared" si="0"/>
        <v>0</v>
      </c>
      <c r="P18" s="374">
        <f t="shared" si="1"/>
        <v>0</v>
      </c>
      <c r="Q18" s="306"/>
      <c r="R18" s="306"/>
      <c r="S18" s="306"/>
      <c r="T18" s="306"/>
      <c r="U18" s="306"/>
    </row>
    <row r="19" spans="1:21" s="344" customFormat="1" ht="15.75" x14ac:dyDescent="0.25">
      <c r="A19" s="729"/>
      <c r="B19" s="729"/>
      <c r="C19" s="306"/>
      <c r="D19" s="306"/>
      <c r="E19" s="306"/>
      <c r="F19" s="306"/>
      <c r="G19" s="334"/>
      <c r="H19" s="335"/>
      <c r="I19" s="334"/>
      <c r="J19" s="335"/>
      <c r="K19" s="334"/>
      <c r="L19" s="335"/>
      <c r="M19" s="334"/>
      <c r="N19" s="335"/>
      <c r="O19" s="376">
        <f t="shared" si="0"/>
        <v>0</v>
      </c>
      <c r="P19" s="374">
        <f t="shared" si="1"/>
        <v>0</v>
      </c>
      <c r="Q19" s="306"/>
      <c r="R19" s="306"/>
      <c r="S19" s="306"/>
      <c r="T19" s="306"/>
      <c r="U19" s="306"/>
    </row>
    <row r="20" spans="1:21" s="344" customFormat="1" ht="15.75" x14ac:dyDescent="0.25">
      <c r="A20" s="729"/>
      <c r="B20" s="729"/>
      <c r="C20" s="306"/>
      <c r="D20" s="306"/>
      <c r="E20" s="306"/>
      <c r="F20" s="306"/>
      <c r="G20" s="334"/>
      <c r="H20" s="335"/>
      <c r="I20" s="334"/>
      <c r="J20" s="335"/>
      <c r="K20" s="334"/>
      <c r="L20" s="335"/>
      <c r="M20" s="334"/>
      <c r="N20" s="335"/>
      <c r="O20" s="376">
        <f t="shared" si="0"/>
        <v>0</v>
      </c>
      <c r="P20" s="374">
        <f t="shared" si="1"/>
        <v>0</v>
      </c>
      <c r="Q20" s="306"/>
      <c r="R20" s="306"/>
      <c r="S20" s="306"/>
      <c r="T20" s="306"/>
      <c r="U20" s="306"/>
    </row>
    <row r="21" spans="1:21" s="344" customFormat="1" ht="15.75" x14ac:dyDescent="0.25">
      <c r="A21" s="729"/>
      <c r="B21" s="729"/>
      <c r="C21" s="306"/>
      <c r="D21" s="306"/>
      <c r="E21" s="306"/>
      <c r="F21" s="306"/>
      <c r="G21" s="334"/>
      <c r="H21" s="335"/>
      <c r="I21" s="334"/>
      <c r="J21" s="335"/>
      <c r="K21" s="334"/>
      <c r="L21" s="335"/>
      <c r="M21" s="334"/>
      <c r="N21" s="335"/>
      <c r="O21" s="376">
        <f t="shared" si="0"/>
        <v>0</v>
      </c>
      <c r="P21" s="374">
        <f t="shared" si="1"/>
        <v>0</v>
      </c>
      <c r="Q21" s="306"/>
      <c r="R21" s="306"/>
      <c r="S21" s="306"/>
      <c r="T21" s="306"/>
      <c r="U21" s="306"/>
    </row>
    <row r="22" spans="1:21" s="344" customFormat="1" ht="15.75" x14ac:dyDescent="0.25">
      <c r="A22" s="730"/>
      <c r="B22" s="730"/>
      <c r="C22" s="306"/>
      <c r="D22" s="306"/>
      <c r="E22" s="306"/>
      <c r="F22" s="306"/>
      <c r="G22" s="334"/>
      <c r="H22" s="335"/>
      <c r="I22" s="334"/>
      <c r="J22" s="335"/>
      <c r="K22" s="334"/>
      <c r="L22" s="335"/>
      <c r="M22" s="334"/>
      <c r="N22" s="335"/>
      <c r="O22" s="376">
        <f t="shared" si="0"/>
        <v>0</v>
      </c>
      <c r="P22" s="374">
        <f t="shared" si="1"/>
        <v>0</v>
      </c>
      <c r="Q22" s="306"/>
      <c r="R22" s="306"/>
      <c r="S22" s="306"/>
      <c r="T22" s="306"/>
      <c r="U22" s="306"/>
    </row>
    <row r="23" spans="1:21" s="344" customFormat="1" ht="15.75" x14ac:dyDescent="0.25">
      <c r="A23" s="810" t="s">
        <v>1421</v>
      </c>
      <c r="B23" s="728"/>
      <c r="C23" s="306"/>
      <c r="D23" s="306"/>
      <c r="E23" s="306"/>
      <c r="F23" s="306"/>
      <c r="G23" s="334"/>
      <c r="H23" s="335"/>
      <c r="I23" s="334"/>
      <c r="J23" s="335"/>
      <c r="K23" s="334"/>
      <c r="L23" s="335"/>
      <c r="M23" s="334"/>
      <c r="N23" s="335"/>
      <c r="O23" s="376">
        <f t="shared" si="0"/>
        <v>0</v>
      </c>
      <c r="P23" s="374">
        <f t="shared" si="1"/>
        <v>0</v>
      </c>
      <c r="Q23" s="306"/>
      <c r="R23" s="306"/>
      <c r="S23" s="306"/>
      <c r="T23" s="306"/>
      <c r="U23" s="306"/>
    </row>
    <row r="24" spans="1:21" s="344" customFormat="1" ht="15.75" x14ac:dyDescent="0.25">
      <c r="A24" s="810"/>
      <c r="B24" s="729"/>
      <c r="C24" s="306"/>
      <c r="D24" s="306"/>
      <c r="E24" s="306"/>
      <c r="F24" s="306"/>
      <c r="G24" s="334"/>
      <c r="H24" s="335"/>
      <c r="I24" s="334"/>
      <c r="J24" s="335"/>
      <c r="K24" s="334"/>
      <c r="L24" s="335"/>
      <c r="M24" s="334"/>
      <c r="N24" s="335"/>
      <c r="O24" s="376">
        <f t="shared" si="0"/>
        <v>0</v>
      </c>
      <c r="P24" s="374">
        <f t="shared" si="1"/>
        <v>0</v>
      </c>
      <c r="Q24" s="306"/>
      <c r="R24" s="306"/>
      <c r="S24" s="306"/>
      <c r="T24" s="306"/>
      <c r="U24" s="306"/>
    </row>
    <row r="25" spans="1:21" s="344" customFormat="1" ht="15.75" x14ac:dyDescent="0.25">
      <c r="A25" s="810"/>
      <c r="B25" s="729"/>
      <c r="C25" s="306"/>
      <c r="D25" s="306"/>
      <c r="E25" s="306"/>
      <c r="F25" s="306"/>
      <c r="G25" s="334"/>
      <c r="H25" s="335"/>
      <c r="I25" s="334"/>
      <c r="J25" s="335"/>
      <c r="K25" s="334"/>
      <c r="L25" s="335"/>
      <c r="M25" s="334"/>
      <c r="N25" s="335"/>
      <c r="O25" s="376">
        <f t="shared" si="0"/>
        <v>0</v>
      </c>
      <c r="P25" s="374">
        <f t="shared" si="1"/>
        <v>0</v>
      </c>
      <c r="Q25" s="306"/>
      <c r="R25" s="306"/>
      <c r="S25" s="306"/>
      <c r="T25" s="306"/>
      <c r="U25" s="306"/>
    </row>
    <row r="26" spans="1:21" s="344" customFormat="1" ht="15.75" x14ac:dyDescent="0.25">
      <c r="A26" s="810"/>
      <c r="B26" s="729"/>
      <c r="C26" s="306"/>
      <c r="D26" s="306"/>
      <c r="E26" s="306"/>
      <c r="F26" s="306"/>
      <c r="G26" s="334"/>
      <c r="H26" s="335"/>
      <c r="I26" s="334"/>
      <c r="J26" s="335"/>
      <c r="K26" s="334"/>
      <c r="L26" s="335"/>
      <c r="M26" s="334"/>
      <c r="N26" s="335"/>
      <c r="O26" s="376">
        <f t="shared" si="0"/>
        <v>0</v>
      </c>
      <c r="P26" s="374">
        <f t="shared" si="1"/>
        <v>0</v>
      </c>
      <c r="Q26" s="306"/>
      <c r="R26" s="306"/>
      <c r="S26" s="306"/>
      <c r="T26" s="306"/>
      <c r="U26" s="306"/>
    </row>
    <row r="27" spans="1:21" s="344" customFormat="1" ht="15.75" x14ac:dyDescent="0.25">
      <c r="A27" s="810"/>
      <c r="B27" s="729"/>
      <c r="C27" s="306"/>
      <c r="D27" s="306"/>
      <c r="E27" s="306"/>
      <c r="F27" s="306"/>
      <c r="G27" s="334"/>
      <c r="H27" s="335"/>
      <c r="I27" s="334"/>
      <c r="J27" s="335"/>
      <c r="K27" s="334"/>
      <c r="L27" s="335"/>
      <c r="M27" s="334"/>
      <c r="N27" s="335"/>
      <c r="O27" s="376">
        <f t="shared" si="0"/>
        <v>0</v>
      </c>
      <c r="P27" s="374">
        <f t="shared" si="1"/>
        <v>0</v>
      </c>
      <c r="Q27" s="306"/>
      <c r="R27" s="306"/>
      <c r="S27" s="306"/>
      <c r="T27" s="306"/>
      <c r="U27" s="306"/>
    </row>
    <row r="28" spans="1:21" ht="15.75" x14ac:dyDescent="0.25">
      <c r="A28" s="810"/>
      <c r="B28" s="730"/>
      <c r="C28" s="306"/>
      <c r="D28" s="306"/>
      <c r="E28" s="306"/>
      <c r="F28" s="306"/>
      <c r="G28" s="306"/>
      <c r="H28" s="335"/>
      <c r="I28" s="306"/>
      <c r="J28" s="335"/>
      <c r="K28" s="306"/>
      <c r="L28" s="335"/>
      <c r="M28" s="306"/>
      <c r="N28" s="335"/>
      <c r="O28" s="376">
        <f t="shared" si="0"/>
        <v>0</v>
      </c>
      <c r="P28" s="374">
        <f t="shared" si="1"/>
        <v>0</v>
      </c>
      <c r="Q28" s="306"/>
      <c r="R28" s="71"/>
      <c r="S28" s="306"/>
      <c r="T28" s="306"/>
      <c r="U28" s="306"/>
    </row>
    <row r="29" spans="1:21" ht="15.75" x14ac:dyDescent="0.25">
      <c r="A29" s="278"/>
      <c r="B29" s="279"/>
      <c r="C29" s="279"/>
      <c r="D29" s="278" t="s">
        <v>1419</v>
      </c>
      <c r="E29" s="279"/>
      <c r="F29" s="280"/>
      <c r="G29" s="75">
        <f t="shared" ref="G29:P29" si="2">SUM(G10:G28)</f>
        <v>0</v>
      </c>
      <c r="H29" s="229">
        <f t="shared" si="2"/>
        <v>0</v>
      </c>
      <c r="I29" s="75">
        <f t="shared" si="2"/>
        <v>0</v>
      </c>
      <c r="J29" s="229">
        <f t="shared" si="2"/>
        <v>0</v>
      </c>
      <c r="K29" s="75">
        <f t="shared" si="2"/>
        <v>0</v>
      </c>
      <c r="L29" s="229">
        <f t="shared" si="2"/>
        <v>0</v>
      </c>
      <c r="M29" s="75">
        <f t="shared" si="2"/>
        <v>0</v>
      </c>
      <c r="N29" s="229">
        <f t="shared" si="2"/>
        <v>0</v>
      </c>
      <c r="O29" s="229">
        <f t="shared" si="2"/>
        <v>0</v>
      </c>
      <c r="P29" s="229">
        <f t="shared" si="2"/>
        <v>0</v>
      </c>
      <c r="Q29" s="68"/>
      <c r="R29" s="68"/>
      <c r="S29" s="68"/>
      <c r="T29" s="68"/>
      <c r="U29" s="68"/>
    </row>
  </sheetData>
  <mergeCells count="25">
    <mergeCell ref="A23:A28"/>
    <mergeCell ref="B23:B28"/>
    <mergeCell ref="B10:B16"/>
    <mergeCell ref="B6:B8"/>
    <mergeCell ref="C6:C8"/>
    <mergeCell ref="A10:A16"/>
    <mergeCell ref="A17:A22"/>
    <mergeCell ref="B17:B22"/>
    <mergeCell ref="A6:A8"/>
    <mergeCell ref="D6:D8"/>
    <mergeCell ref="E1:L1"/>
    <mergeCell ref="F6:F8"/>
    <mergeCell ref="G6:N6"/>
    <mergeCell ref="A5:U5"/>
    <mergeCell ref="R6:R8"/>
    <mergeCell ref="S6:S8"/>
    <mergeCell ref="T6:T8"/>
    <mergeCell ref="U6:U8"/>
    <mergeCell ref="Q6:Q8"/>
    <mergeCell ref="E6:E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566"/>
  <sheetViews>
    <sheetView showGridLines="0" zoomScale="80" zoomScaleNormal="80" workbookViewId="0">
      <pane ySplit="11" topLeftCell="A166" activePane="bottomLeft" state="frozen"/>
      <selection activeCell="A11" sqref="A11"/>
      <selection pane="bottomLeft" activeCell="AR11" sqref="AR11"/>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1" customWidth="1"/>
    <col min="25" max="27" width="34.28515625" style="171" customWidth="1"/>
    <col min="28" max="44" width="24.28515625" style="171" customWidth="1"/>
    <col min="45" max="16384" width="11.5703125" style="86"/>
  </cols>
  <sheetData>
    <row r="1" spans="1:256" ht="14.45" hidden="1" x14ac:dyDescent="0.3">
      <c r="A1" s="183"/>
      <c r="B1" s="186"/>
      <c r="C1" s="183" t="s">
        <v>241</v>
      </c>
      <c r="D1" s="186" t="s">
        <v>242</v>
      </c>
      <c r="E1" s="177" t="s">
        <v>243</v>
      </c>
      <c r="F1" s="177" t="s">
        <v>485</v>
      </c>
      <c r="G1" s="177" t="s">
        <v>487</v>
      </c>
      <c r="H1" s="177" t="s">
        <v>489</v>
      </c>
      <c r="I1" s="177" t="s">
        <v>491</v>
      </c>
      <c r="J1" s="177" t="s">
        <v>493</v>
      </c>
      <c r="K1" s="177" t="s">
        <v>495</v>
      </c>
      <c r="L1" s="177" t="s">
        <v>244</v>
      </c>
      <c r="M1" s="177" t="s">
        <v>498</v>
      </c>
      <c r="N1" s="177" t="s">
        <v>245</v>
      </c>
      <c r="O1" s="177" t="s">
        <v>500</v>
      </c>
      <c r="P1" s="177" t="s">
        <v>502</v>
      </c>
      <c r="Q1" s="177" t="s">
        <v>504</v>
      </c>
      <c r="R1" s="177" t="s">
        <v>502</v>
      </c>
      <c r="S1" s="177" t="s">
        <v>504</v>
      </c>
      <c r="T1" s="177" t="s">
        <v>504</v>
      </c>
      <c r="U1" s="177" t="s">
        <v>246</v>
      </c>
      <c r="V1" s="177" t="s">
        <v>505</v>
      </c>
      <c r="W1" s="177" t="s">
        <v>508</v>
      </c>
      <c r="X1" s="177" t="s">
        <v>508</v>
      </c>
      <c r="Y1" s="177" t="s">
        <v>247</v>
      </c>
      <c r="Z1" s="440"/>
      <c r="AA1" s="177" t="s">
        <v>247</v>
      </c>
      <c r="AB1" s="177" t="s">
        <v>510</v>
      </c>
      <c r="AC1" s="177" t="s">
        <v>248</v>
      </c>
      <c r="AD1" s="177" t="s">
        <v>511</v>
      </c>
      <c r="AE1" s="177" t="s">
        <v>512</v>
      </c>
      <c r="AF1" s="177" t="s">
        <v>516</v>
      </c>
      <c r="AG1" s="177" t="s">
        <v>264</v>
      </c>
      <c r="AH1" s="177" t="s">
        <v>517</v>
      </c>
      <c r="AI1" s="177" t="s">
        <v>519</v>
      </c>
      <c r="AJ1" s="177" t="s">
        <v>521</v>
      </c>
      <c r="AK1" s="177" t="s">
        <v>265</v>
      </c>
      <c r="AL1" s="177" t="s">
        <v>523</v>
      </c>
      <c r="AM1" s="177" t="s">
        <v>525</v>
      </c>
      <c r="AN1" s="177" t="s">
        <v>527</v>
      </c>
      <c r="AO1" s="177" t="s">
        <v>529</v>
      </c>
      <c r="AP1" s="177" t="s">
        <v>240</v>
      </c>
      <c r="AQ1" s="177" t="s">
        <v>531</v>
      </c>
      <c r="AR1" s="186" t="s">
        <v>249</v>
      </c>
      <c r="AS1" s="177" t="s">
        <v>533</v>
      </c>
      <c r="AT1" s="177" t="s">
        <v>250</v>
      </c>
      <c r="AU1" s="177" t="s">
        <v>535</v>
      </c>
      <c r="AV1" s="177" t="s">
        <v>537</v>
      </c>
      <c r="AW1" s="177" t="s">
        <v>251</v>
      </c>
      <c r="AX1" s="177" t="s">
        <v>539</v>
      </c>
      <c r="AY1" s="177" t="s">
        <v>541</v>
      </c>
      <c r="AZ1" s="177" t="s">
        <v>252</v>
      </c>
      <c r="BA1" s="177" t="s">
        <v>542</v>
      </c>
      <c r="BB1" s="177" t="s">
        <v>544</v>
      </c>
      <c r="BC1" s="177" t="s">
        <v>545</v>
      </c>
      <c r="BD1" s="177" t="s">
        <v>546</v>
      </c>
      <c r="BE1" s="177" t="s">
        <v>548</v>
      </c>
      <c r="BF1" s="177" t="s">
        <v>550</v>
      </c>
      <c r="BG1" s="177" t="s">
        <v>551</v>
      </c>
      <c r="BH1" s="177" t="s">
        <v>253</v>
      </c>
      <c r="BI1" s="177" t="s">
        <v>553</v>
      </c>
      <c r="BJ1" s="177" t="s">
        <v>555</v>
      </c>
      <c r="BK1" s="177" t="s">
        <v>557</v>
      </c>
      <c r="BL1" s="177" t="s">
        <v>559</v>
      </c>
      <c r="BM1" s="177" t="s">
        <v>561</v>
      </c>
      <c r="BN1" s="177" t="s">
        <v>563</v>
      </c>
      <c r="BO1" s="177" t="s">
        <v>565</v>
      </c>
      <c r="BP1" s="177" t="s">
        <v>567</v>
      </c>
      <c r="BQ1" s="177" t="s">
        <v>266</v>
      </c>
      <c r="BR1" s="177" t="s">
        <v>569</v>
      </c>
      <c r="BS1" s="177" t="s">
        <v>571</v>
      </c>
      <c r="BT1" s="177" t="s">
        <v>573</v>
      </c>
      <c r="BU1" s="177" t="s">
        <v>575</v>
      </c>
      <c r="BV1" s="177" t="s">
        <v>577</v>
      </c>
      <c r="BW1" s="177" t="s">
        <v>579</v>
      </c>
      <c r="BX1" s="177" t="s">
        <v>581</v>
      </c>
      <c r="BY1" s="177" t="s">
        <v>583</v>
      </c>
      <c r="BZ1" s="177" t="s">
        <v>585</v>
      </c>
      <c r="CA1" s="177" t="s">
        <v>587</v>
      </c>
      <c r="CB1" s="186" t="s">
        <v>254</v>
      </c>
      <c r="CC1" s="177" t="s">
        <v>255</v>
      </c>
      <c r="CD1" s="177" t="s">
        <v>589</v>
      </c>
      <c r="CE1" s="177" t="s">
        <v>256</v>
      </c>
      <c r="CF1" s="177" t="s">
        <v>591</v>
      </c>
      <c r="CG1" s="177" t="s">
        <v>593</v>
      </c>
      <c r="CH1" s="186" t="s">
        <v>257</v>
      </c>
      <c r="CI1" s="177" t="s">
        <v>258</v>
      </c>
      <c r="CJ1" s="177" t="s">
        <v>595</v>
      </c>
      <c r="CK1" s="177" t="s">
        <v>259</v>
      </c>
      <c r="CL1" s="177" t="s">
        <v>597</v>
      </c>
      <c r="CM1" s="177" t="s">
        <v>599</v>
      </c>
      <c r="CN1" s="177" t="s">
        <v>601</v>
      </c>
      <c r="CO1" s="186" t="s">
        <v>260</v>
      </c>
      <c r="CP1" s="177" t="s">
        <v>607</v>
      </c>
      <c r="CQ1" s="177" t="s">
        <v>609</v>
      </c>
      <c r="CR1" s="177" t="s">
        <v>261</v>
      </c>
      <c r="CS1" s="177" t="s">
        <v>603</v>
      </c>
      <c r="CT1" s="177" t="s">
        <v>605</v>
      </c>
      <c r="CU1" s="177" t="s">
        <v>262</v>
      </c>
      <c r="CV1" s="177" t="s">
        <v>611</v>
      </c>
      <c r="CW1" s="177" t="s">
        <v>263</v>
      </c>
      <c r="CX1" s="177" t="s">
        <v>612</v>
      </c>
      <c r="CY1" s="174" t="s">
        <v>267</v>
      </c>
      <c r="CZ1" s="186" t="s">
        <v>268</v>
      </c>
      <c r="DA1" s="177" t="s">
        <v>613</v>
      </c>
      <c r="DB1" s="177" t="s">
        <v>614</v>
      </c>
      <c r="DC1" s="177" t="s">
        <v>616</v>
      </c>
      <c r="DD1" s="177" t="s">
        <v>269</v>
      </c>
      <c r="DE1" s="177" t="s">
        <v>618</v>
      </c>
      <c r="DF1" s="177" t="s">
        <v>620</v>
      </c>
      <c r="DG1" s="177" t="s">
        <v>622</v>
      </c>
      <c r="DH1" s="177" t="s">
        <v>624</v>
      </c>
      <c r="DI1" s="177" t="s">
        <v>626</v>
      </c>
      <c r="DJ1" s="177" t="s">
        <v>628</v>
      </c>
      <c r="DK1" s="186" t="s">
        <v>270</v>
      </c>
      <c r="DL1" s="177" t="s">
        <v>271</v>
      </c>
      <c r="DM1" s="177" t="s">
        <v>630</v>
      </c>
      <c r="DN1" s="177" t="s">
        <v>272</v>
      </c>
      <c r="DO1" s="177" t="s">
        <v>632</v>
      </c>
      <c r="DP1" s="177" t="s">
        <v>634</v>
      </c>
      <c r="DQ1" s="177" t="s">
        <v>636</v>
      </c>
      <c r="DR1" s="177" t="s">
        <v>638</v>
      </c>
      <c r="DS1" s="177" t="s">
        <v>640</v>
      </c>
      <c r="DT1" s="177" t="s">
        <v>642</v>
      </c>
      <c r="DU1" s="177" t="s">
        <v>644</v>
      </c>
      <c r="DV1" s="177" t="s">
        <v>273</v>
      </c>
      <c r="DW1" s="177" t="s">
        <v>646</v>
      </c>
      <c r="DX1" s="177" t="s">
        <v>648</v>
      </c>
      <c r="DY1" s="177" t="s">
        <v>650</v>
      </c>
      <c r="DZ1" s="186" t="s">
        <v>274</v>
      </c>
      <c r="EA1" s="177" t="s">
        <v>652</v>
      </c>
      <c r="EB1" s="177" t="s">
        <v>275</v>
      </c>
      <c r="EC1" s="177" t="s">
        <v>654</v>
      </c>
      <c r="ED1" s="177" t="s">
        <v>276</v>
      </c>
      <c r="EE1" s="177" t="s">
        <v>656</v>
      </c>
      <c r="EF1" s="177" t="s">
        <v>658</v>
      </c>
      <c r="EG1" s="177" t="s">
        <v>660</v>
      </c>
      <c r="EH1" s="177" t="s">
        <v>662</v>
      </c>
      <c r="EI1" s="177" t="s">
        <v>664</v>
      </c>
      <c r="EJ1" s="177" t="s">
        <v>666</v>
      </c>
      <c r="EK1" s="177" t="s">
        <v>668</v>
      </c>
      <c r="EL1" s="177" t="s">
        <v>670</v>
      </c>
      <c r="EM1" s="177" t="s">
        <v>672</v>
      </c>
      <c r="EN1" s="177" t="s">
        <v>674</v>
      </c>
      <c r="EO1" s="177" t="s">
        <v>676</v>
      </c>
      <c r="EP1" s="186" t="s">
        <v>277</v>
      </c>
      <c r="EQ1" s="177" t="s">
        <v>678</v>
      </c>
      <c r="ER1" s="177" t="s">
        <v>278</v>
      </c>
      <c r="ES1" s="177" t="s">
        <v>680</v>
      </c>
      <c r="ET1" s="177" t="s">
        <v>682</v>
      </c>
      <c r="EU1" s="177" t="s">
        <v>279</v>
      </c>
      <c r="EV1" s="177" t="s">
        <v>684</v>
      </c>
      <c r="EW1" s="177" t="s">
        <v>686</v>
      </c>
      <c r="EX1" s="177" t="s">
        <v>280</v>
      </c>
      <c r="EY1" s="177" t="s">
        <v>688</v>
      </c>
      <c r="EZ1" s="177" t="s">
        <v>690</v>
      </c>
      <c r="FA1" s="177" t="s">
        <v>692</v>
      </c>
      <c r="FB1" s="177" t="s">
        <v>281</v>
      </c>
      <c r="FC1" s="177" t="s">
        <v>694</v>
      </c>
      <c r="FD1" s="177" t="s">
        <v>696</v>
      </c>
      <c r="FE1" s="186" t="s">
        <v>282</v>
      </c>
      <c r="FF1" s="177" t="s">
        <v>283</v>
      </c>
      <c r="FG1" s="177" t="s">
        <v>698</v>
      </c>
      <c r="FH1" s="177" t="s">
        <v>700</v>
      </c>
      <c r="FI1" s="177" t="s">
        <v>702</v>
      </c>
      <c r="FJ1" s="177" t="s">
        <v>704</v>
      </c>
      <c r="FK1" s="177" t="s">
        <v>284</v>
      </c>
      <c r="FL1" s="177" t="s">
        <v>706</v>
      </c>
      <c r="FM1" s="177" t="s">
        <v>708</v>
      </c>
      <c r="FN1" s="177" t="s">
        <v>710</v>
      </c>
      <c r="FO1" s="177" t="s">
        <v>712</v>
      </c>
      <c r="FP1" s="177" t="s">
        <v>714</v>
      </c>
      <c r="FQ1" s="177" t="s">
        <v>285</v>
      </c>
      <c r="FR1" s="177" t="s">
        <v>717</v>
      </c>
      <c r="FS1" s="177" t="s">
        <v>286</v>
      </c>
      <c r="FT1" s="177" t="s">
        <v>720</v>
      </c>
      <c r="FU1" s="177" t="s">
        <v>721</v>
      </c>
      <c r="FV1" s="177" t="s">
        <v>723</v>
      </c>
      <c r="FW1" s="177" t="s">
        <v>287</v>
      </c>
      <c r="FX1" s="177" t="s">
        <v>726</v>
      </c>
      <c r="FY1" s="177" t="s">
        <v>727</v>
      </c>
      <c r="FZ1" s="177" t="s">
        <v>729</v>
      </c>
      <c r="GA1" s="177" t="s">
        <v>288</v>
      </c>
      <c r="GB1" s="177" t="s">
        <v>732</v>
      </c>
      <c r="GC1" s="177" t="s">
        <v>734</v>
      </c>
      <c r="GD1" s="177" t="s">
        <v>736</v>
      </c>
      <c r="GE1" s="186" t="s">
        <v>289</v>
      </c>
      <c r="GF1" s="186" t="s">
        <v>290</v>
      </c>
      <c r="GG1" s="177" t="s">
        <v>296</v>
      </c>
      <c r="GH1" s="177" t="s">
        <v>738</v>
      </c>
      <c r="GI1" s="177" t="s">
        <v>740</v>
      </c>
      <c r="GJ1" s="177" t="s">
        <v>742</v>
      </c>
      <c r="GK1" s="177" t="s">
        <v>744</v>
      </c>
      <c r="GL1" s="177" t="s">
        <v>746</v>
      </c>
      <c r="GM1" s="177" t="s">
        <v>748</v>
      </c>
      <c r="GN1" s="186" t="s">
        <v>291</v>
      </c>
      <c r="GO1" s="177" t="s">
        <v>297</v>
      </c>
      <c r="GP1" s="177" t="s">
        <v>750</v>
      </c>
      <c r="GQ1" s="177" t="s">
        <v>752</v>
      </c>
      <c r="GR1" s="177" t="s">
        <v>753</v>
      </c>
      <c r="GS1" s="177" t="s">
        <v>298</v>
      </c>
      <c r="GT1" s="177" t="s">
        <v>756</v>
      </c>
      <c r="GU1" s="177" t="s">
        <v>757</v>
      </c>
      <c r="GV1" s="186" t="s">
        <v>292</v>
      </c>
      <c r="GW1" s="177" t="s">
        <v>293</v>
      </c>
      <c r="GX1" s="177" t="s">
        <v>759</v>
      </c>
      <c r="GY1" s="177" t="s">
        <v>761</v>
      </c>
      <c r="GZ1" s="177" t="s">
        <v>763</v>
      </c>
      <c r="HA1" s="177" t="s">
        <v>765</v>
      </c>
      <c r="HB1" s="177" t="s">
        <v>767</v>
      </c>
      <c r="HC1" s="186" t="s">
        <v>294</v>
      </c>
      <c r="HD1" s="177" t="s">
        <v>295</v>
      </c>
      <c r="HE1" s="177" t="s">
        <v>769</v>
      </c>
      <c r="HF1" s="177" t="s">
        <v>771</v>
      </c>
      <c r="HG1" s="177" t="s">
        <v>773</v>
      </c>
      <c r="HH1" s="177" t="s">
        <v>775</v>
      </c>
      <c r="HI1" s="177" t="s">
        <v>777</v>
      </c>
      <c r="HJ1" s="177" t="s">
        <v>779</v>
      </c>
      <c r="HK1" s="174" t="s">
        <v>299</v>
      </c>
      <c r="HL1" s="186" t="s">
        <v>300</v>
      </c>
      <c r="HM1" s="177" t="s">
        <v>301</v>
      </c>
      <c r="HN1" s="177" t="s">
        <v>781</v>
      </c>
      <c r="HO1" s="177" t="s">
        <v>783</v>
      </c>
      <c r="HP1" s="177" t="s">
        <v>785</v>
      </c>
      <c r="HQ1" s="177" t="s">
        <v>787</v>
      </c>
      <c r="HR1" s="177" t="s">
        <v>302</v>
      </c>
      <c r="HS1" s="177" t="s">
        <v>790</v>
      </c>
      <c r="HT1" s="177" t="s">
        <v>319</v>
      </c>
      <c r="HU1" s="177" t="s">
        <v>828</v>
      </c>
      <c r="HV1" s="177" t="s">
        <v>830</v>
      </c>
      <c r="HW1" s="177" t="s">
        <v>832</v>
      </c>
      <c r="HX1" s="186" t="s">
        <v>303</v>
      </c>
      <c r="HY1" s="177" t="s">
        <v>792</v>
      </c>
      <c r="HZ1" s="177" t="s">
        <v>794</v>
      </c>
      <c r="IA1" s="177" t="s">
        <v>304</v>
      </c>
      <c r="IB1" s="177" t="s">
        <v>797</v>
      </c>
      <c r="IC1" s="177" t="s">
        <v>799</v>
      </c>
      <c r="ID1" s="177" t="s">
        <v>800</v>
      </c>
      <c r="IE1" s="177" t="s">
        <v>802</v>
      </c>
      <c r="IF1" s="186" t="s">
        <v>305</v>
      </c>
      <c r="IG1" s="177" t="s">
        <v>804</v>
      </c>
      <c r="IH1" s="177" t="s">
        <v>806</v>
      </c>
      <c r="II1" s="177" t="s">
        <v>808</v>
      </c>
      <c r="IJ1" s="177" t="s">
        <v>306</v>
      </c>
      <c r="IK1" s="177" t="s">
        <v>810</v>
      </c>
      <c r="IL1" s="177" t="s">
        <v>812</v>
      </c>
      <c r="IM1" s="177" t="s">
        <v>307</v>
      </c>
      <c r="IN1" s="177" t="s">
        <v>814</v>
      </c>
      <c r="IO1" s="177" t="s">
        <v>816</v>
      </c>
      <c r="IP1" s="177" t="s">
        <v>308</v>
      </c>
      <c r="IQ1" s="177" t="s">
        <v>818</v>
      </c>
      <c r="IR1" s="177" t="s">
        <v>820</v>
      </c>
      <c r="IS1" s="177" t="s">
        <v>822</v>
      </c>
      <c r="IT1" s="177" t="s">
        <v>824</v>
      </c>
      <c r="IU1" s="177" t="s">
        <v>309</v>
      </c>
      <c r="IV1" s="177" t="s">
        <v>826</v>
      </c>
    </row>
    <row r="2" spans="1:256" s="120" customFormat="1" ht="14.45" hidden="1" x14ac:dyDescent="0.3">
      <c r="K2" s="156"/>
      <c r="Z2" s="437"/>
      <c r="AB2" s="120" t="s">
        <v>119</v>
      </c>
      <c r="AC2" s="120" t="s">
        <v>120</v>
      </c>
    </row>
    <row r="3" spans="1:256" ht="14.45" hidden="1" x14ac:dyDescent="0.3">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256" ht="14.45" hidden="1" x14ac:dyDescent="0.3">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256" ht="14.45" x14ac:dyDescent="0.3">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256" ht="14.45" x14ac:dyDescent="0.3">
      <c r="B6" s="88"/>
      <c r="C6" s="89" t="s">
        <v>237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256" ht="14.45" x14ac:dyDescent="0.3">
      <c r="B7" s="86"/>
      <c r="C7" s="89" t="s">
        <v>76</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256" ht="14.45" x14ac:dyDescent="0.3">
      <c r="B8" s="91"/>
      <c r="C8" s="89" t="s">
        <v>1488</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256" ht="14.45" x14ac:dyDescent="0.3">
      <c r="B9" s="86"/>
      <c r="C9" s="89" t="s">
        <v>77</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256" ht="15.75" customHeight="1" thickBot="1" x14ac:dyDescent="0.35">
      <c r="K10" s="689" t="s">
        <v>383</v>
      </c>
      <c r="L10" s="689"/>
      <c r="M10" s="689"/>
      <c r="N10" s="689"/>
      <c r="O10" s="689"/>
      <c r="P10" s="689"/>
      <c r="Q10" s="689"/>
      <c r="R10" s="689"/>
      <c r="S10" s="689"/>
      <c r="T10" s="689"/>
      <c r="U10" s="689"/>
      <c r="V10" s="689"/>
      <c r="W10" s="689"/>
      <c r="X10" s="689"/>
      <c r="Y10" s="689"/>
      <c r="Z10" s="689"/>
      <c r="AA10" s="689"/>
    </row>
    <row r="11" spans="1:256" ht="79.5" thickBot="1" x14ac:dyDescent="0.3">
      <c r="A11" s="352"/>
      <c r="B11" s="303" t="s">
        <v>123</v>
      </c>
      <c r="C11" s="189" t="s">
        <v>122</v>
      </c>
      <c r="D11" s="190" t="s">
        <v>119</v>
      </c>
      <c r="E11" s="206" t="s">
        <v>1490</v>
      </c>
      <c r="F11" s="190" t="s">
        <v>238</v>
      </c>
      <c r="G11" s="190" t="s">
        <v>449</v>
      </c>
      <c r="H11" s="190" t="s">
        <v>451</v>
      </c>
      <c r="I11" s="206" t="s">
        <v>452</v>
      </c>
      <c r="J11" s="190" t="s">
        <v>450</v>
      </c>
      <c r="K11" s="321" t="s">
        <v>1345</v>
      </c>
      <c r="L11" s="321" t="s">
        <v>1347</v>
      </c>
      <c r="M11" s="321" t="s">
        <v>460</v>
      </c>
      <c r="N11" s="321" t="s">
        <v>1346</v>
      </c>
      <c r="O11" s="321" t="s">
        <v>1348</v>
      </c>
      <c r="P11" s="321" t="s">
        <v>461</v>
      </c>
      <c r="Q11" s="321" t="s">
        <v>1349</v>
      </c>
      <c r="R11" s="321" t="s">
        <v>1350</v>
      </c>
      <c r="S11" s="321" t="s">
        <v>1351</v>
      </c>
      <c r="T11" s="321" t="s">
        <v>1440</v>
      </c>
      <c r="U11" s="321" t="s">
        <v>1352</v>
      </c>
      <c r="V11" s="321" t="s">
        <v>1353</v>
      </c>
      <c r="W11" s="321" t="s">
        <v>1354</v>
      </c>
      <c r="X11" s="321" t="s">
        <v>1355</v>
      </c>
      <c r="Y11" s="321" t="s">
        <v>1356</v>
      </c>
      <c r="Z11" s="321" t="s">
        <v>1461</v>
      </c>
      <c r="AA11" s="321" t="s">
        <v>1498</v>
      </c>
      <c r="AB11" s="320" t="s">
        <v>384</v>
      </c>
      <c r="AC11" s="206" t="s">
        <v>402</v>
      </c>
      <c r="AD11" s="206" t="s">
        <v>385</v>
      </c>
      <c r="AE11" s="206" t="s">
        <v>399</v>
      </c>
      <c r="AF11" s="206" t="s">
        <v>386</v>
      </c>
      <c r="AG11" s="206" t="s">
        <v>387</v>
      </c>
      <c r="AH11" s="206" t="s">
        <v>388</v>
      </c>
      <c r="AI11" s="206" t="s">
        <v>398</v>
      </c>
      <c r="AJ11" s="206" t="s">
        <v>389</v>
      </c>
      <c r="AK11" s="206" t="s">
        <v>390</v>
      </c>
      <c r="AL11" s="206" t="s">
        <v>391</v>
      </c>
      <c r="AM11" s="206" t="s">
        <v>397</v>
      </c>
      <c r="AN11" s="206" t="s">
        <v>392</v>
      </c>
      <c r="AO11" s="206" t="s">
        <v>393</v>
      </c>
      <c r="AP11" s="206" t="s">
        <v>394</v>
      </c>
      <c r="AQ11" s="206" t="s">
        <v>396</v>
      </c>
      <c r="AR11" s="206" t="s">
        <v>395</v>
      </c>
    </row>
    <row r="12" spans="1:256" ht="14.45" x14ac:dyDescent="0.3">
      <c r="A12" s="351"/>
      <c r="B12" s="183" t="s">
        <v>241</v>
      </c>
      <c r="C12" s="184" t="s">
        <v>124</v>
      </c>
      <c r="D12" s="185">
        <f>D13+D47+D83+D89+D96</f>
        <v>4073333.333333333</v>
      </c>
      <c r="E12" s="185">
        <f>E13+E47+E83+E89+E96</f>
        <v>0</v>
      </c>
      <c r="F12" s="185">
        <f t="shared" ref="F12:F50" si="0">D12+E12</f>
        <v>4073333.333333333</v>
      </c>
      <c r="G12" s="185">
        <f>G13+G47+G83+G89+G96</f>
        <v>0</v>
      </c>
      <c r="H12" s="185">
        <f t="shared" ref="H12:H50" si="1">F12-G12</f>
        <v>4073333.333333333</v>
      </c>
      <c r="I12" s="185">
        <f>I13+I47+I83+I89+I96</f>
        <v>0</v>
      </c>
      <c r="J12" s="185">
        <f t="shared" ref="J12:J46" si="2">F12-I12</f>
        <v>4073333.333333333</v>
      </c>
      <c r="K12" s="185">
        <f t="shared" ref="K12:AD12" si="3">K13+K47+K83+K89+K96</f>
        <v>0</v>
      </c>
      <c r="L12" s="185">
        <f t="shared" si="3"/>
        <v>0</v>
      </c>
      <c r="M12" s="185">
        <f t="shared" si="3"/>
        <v>0</v>
      </c>
      <c r="N12" s="185">
        <f t="shared" si="3"/>
        <v>0</v>
      </c>
      <c r="O12" s="185">
        <f t="shared" si="3"/>
        <v>0</v>
      </c>
      <c r="P12" s="185">
        <f t="shared" si="3"/>
        <v>0</v>
      </c>
      <c r="Q12" s="185">
        <f t="shared" si="3"/>
        <v>0</v>
      </c>
      <c r="R12" s="185">
        <f t="shared" si="3"/>
        <v>0</v>
      </c>
      <c r="S12" s="185">
        <f t="shared" si="3"/>
        <v>0</v>
      </c>
      <c r="T12" s="185">
        <f>T13+T47+T83+T89+T96</f>
        <v>0</v>
      </c>
      <c r="U12" s="185">
        <f t="shared" si="3"/>
        <v>0</v>
      </c>
      <c r="V12" s="185">
        <f t="shared" si="3"/>
        <v>0</v>
      </c>
      <c r="W12" s="185">
        <f t="shared" si="3"/>
        <v>0</v>
      </c>
      <c r="X12" s="185">
        <f t="shared" si="3"/>
        <v>0</v>
      </c>
      <c r="Y12" s="185">
        <f>Y13+Y47+Y83+Y89+Y96</f>
        <v>0</v>
      </c>
      <c r="Z12" s="185">
        <f>Z13+Z47+Z83+Z89+Z96</f>
        <v>0</v>
      </c>
      <c r="AA12" s="185">
        <f t="shared" si="3"/>
        <v>4073333.333333333</v>
      </c>
      <c r="AB12" s="185">
        <f t="shared" si="3"/>
        <v>990000</v>
      </c>
      <c r="AC12" s="185">
        <f t="shared" si="3"/>
        <v>0</v>
      </c>
      <c r="AD12" s="185">
        <f t="shared" si="3"/>
        <v>3083333.333333333</v>
      </c>
      <c r="AE12" s="185">
        <f t="shared" ref="AE12:AE50" si="4">AB12+AC12+AD12</f>
        <v>4073333.333333333</v>
      </c>
      <c r="AF12" s="185">
        <f>AF13+AF47+AF83+AF89+AF96</f>
        <v>0</v>
      </c>
      <c r="AG12" s="185">
        <f>AG13+AG47+AG83+AG89+AG96</f>
        <v>0</v>
      </c>
      <c r="AH12" s="185">
        <f>AH13+AH47+AH83+AH89+AH96</f>
        <v>0</v>
      </c>
      <c r="AI12" s="185">
        <f t="shared" ref="AI12:AI50" si="5">AF12+AG12+AH12</f>
        <v>0</v>
      </c>
      <c r="AJ12" s="185">
        <f>AJ13+AJ47+AJ83+AJ89+AJ96</f>
        <v>0</v>
      </c>
      <c r="AK12" s="185">
        <f>AK13+AK47+AK83+AK89+AK96</f>
        <v>0</v>
      </c>
      <c r="AL12" s="185">
        <f>AL13+AL47+AL83+AL89+AL96</f>
        <v>0</v>
      </c>
      <c r="AM12" s="185">
        <f t="shared" ref="AM12:AM50" si="6">AJ12+AK12+AL12</f>
        <v>0</v>
      </c>
      <c r="AN12" s="185">
        <f>AN13+AN47+AN83+AN89+AN96</f>
        <v>0</v>
      </c>
      <c r="AO12" s="185">
        <f>AO13+AO47+AO83+AO89+AO96</f>
        <v>0</v>
      </c>
      <c r="AP12" s="185">
        <f>AP13+AP47+AP83+AP89+AP96</f>
        <v>0</v>
      </c>
      <c r="AQ12" s="185">
        <f t="shared" ref="AQ12:AQ50" si="7">AN12+AO12+AP12</f>
        <v>0</v>
      </c>
      <c r="AR12" s="185">
        <f t="shared" ref="AR12:AR50" si="8">AE12+AI12+AM12+AQ12</f>
        <v>4073333.333333333</v>
      </c>
    </row>
    <row r="13" spans="1:256" ht="14.45" x14ac:dyDescent="0.3">
      <c r="B13" s="186" t="s">
        <v>242</v>
      </c>
      <c r="C13" s="187" t="s">
        <v>125</v>
      </c>
      <c r="D13" s="188">
        <f>SUM(D14:D46)</f>
        <v>4073333.333333333</v>
      </c>
      <c r="E13" s="188">
        <f>SUM(E14:E46)</f>
        <v>0</v>
      </c>
      <c r="F13" s="188">
        <f t="shared" si="0"/>
        <v>4073333.333333333</v>
      </c>
      <c r="G13" s="188">
        <f>SUM(G14:G46)</f>
        <v>0</v>
      </c>
      <c r="H13" s="188">
        <f t="shared" si="1"/>
        <v>4073333.333333333</v>
      </c>
      <c r="I13" s="188">
        <f>SUM(I14:I46)</f>
        <v>0</v>
      </c>
      <c r="J13" s="188">
        <f t="shared" si="2"/>
        <v>4073333.333333333</v>
      </c>
      <c r="K13" s="188">
        <f t="shared" ref="K13:AD13" si="9">SUM(K14:K46)</f>
        <v>0</v>
      </c>
      <c r="L13" s="188">
        <f t="shared" si="9"/>
        <v>0</v>
      </c>
      <c r="M13" s="188">
        <f t="shared" si="9"/>
        <v>0</v>
      </c>
      <c r="N13" s="188">
        <f t="shared" si="9"/>
        <v>0</v>
      </c>
      <c r="O13" s="188">
        <f t="shared" si="9"/>
        <v>0</v>
      </c>
      <c r="P13" s="188">
        <f t="shared" si="9"/>
        <v>0</v>
      </c>
      <c r="Q13" s="188">
        <f t="shared" si="9"/>
        <v>0</v>
      </c>
      <c r="R13" s="188">
        <f t="shared" si="9"/>
        <v>0</v>
      </c>
      <c r="S13" s="188">
        <f t="shared" si="9"/>
        <v>0</v>
      </c>
      <c r="T13" s="188">
        <f>SUM(T14:T46)</f>
        <v>0</v>
      </c>
      <c r="U13" s="188">
        <f t="shared" si="9"/>
        <v>0</v>
      </c>
      <c r="V13" s="188">
        <f t="shared" si="9"/>
        <v>0</v>
      </c>
      <c r="W13" s="188">
        <f t="shared" si="9"/>
        <v>0</v>
      </c>
      <c r="X13" s="188">
        <f t="shared" si="9"/>
        <v>0</v>
      </c>
      <c r="Y13" s="188">
        <f>SUM(Y14:Y46)</f>
        <v>0</v>
      </c>
      <c r="Z13" s="188">
        <f>SUM(Z14:Z46)</f>
        <v>0</v>
      </c>
      <c r="AA13" s="188">
        <f t="shared" si="9"/>
        <v>4073333.333333333</v>
      </c>
      <c r="AB13" s="188">
        <f t="shared" si="9"/>
        <v>990000</v>
      </c>
      <c r="AC13" s="188">
        <f t="shared" si="9"/>
        <v>0</v>
      </c>
      <c r="AD13" s="188">
        <f t="shared" si="9"/>
        <v>3083333.333333333</v>
      </c>
      <c r="AE13" s="188">
        <f t="shared" si="4"/>
        <v>4073333.333333333</v>
      </c>
      <c r="AF13" s="188">
        <f>SUM(AF14:AF46)</f>
        <v>0</v>
      </c>
      <c r="AG13" s="188">
        <f>SUM(AG14:AG46)</f>
        <v>0</v>
      </c>
      <c r="AH13" s="188">
        <f>SUM(AH14:AH46)</f>
        <v>0</v>
      </c>
      <c r="AI13" s="188">
        <f t="shared" si="5"/>
        <v>0</v>
      </c>
      <c r="AJ13" s="188">
        <f>SUM(AJ14:AJ46)</f>
        <v>0</v>
      </c>
      <c r="AK13" s="188">
        <f>SUM(AK14:AK46)</f>
        <v>0</v>
      </c>
      <c r="AL13" s="188">
        <f>SUM(AL14:AL46)</f>
        <v>0</v>
      </c>
      <c r="AM13" s="188">
        <f t="shared" si="6"/>
        <v>0</v>
      </c>
      <c r="AN13" s="188">
        <f>SUM(AN14:AN46)</f>
        <v>0</v>
      </c>
      <c r="AO13" s="188">
        <f>SUM(AO14:AO46)</f>
        <v>0</v>
      </c>
      <c r="AP13" s="188">
        <f>SUM(AP14:AP46)</f>
        <v>0</v>
      </c>
      <c r="AQ13" s="188">
        <f t="shared" si="7"/>
        <v>0</v>
      </c>
      <c r="AR13" s="188">
        <f t="shared" si="8"/>
        <v>4073333.333333333</v>
      </c>
    </row>
    <row r="14" spans="1:256" ht="14.45" x14ac:dyDescent="0.3">
      <c r="B14" s="177" t="s">
        <v>243</v>
      </c>
      <c r="C14" s="178" t="s">
        <v>126</v>
      </c>
      <c r="D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9">
        <f t="shared" si="0"/>
        <v>0</v>
      </c>
      <c r="G14" s="179"/>
      <c r="H14" s="179">
        <f t="shared" si="1"/>
        <v>0</v>
      </c>
      <c r="I14" s="179"/>
      <c r="J14" s="179">
        <f t="shared" si="2"/>
        <v>0</v>
      </c>
      <c r="K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9">
        <f t="shared" si="4"/>
        <v>0</v>
      </c>
      <c r="AF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9">
        <f t="shared" si="5"/>
        <v>0</v>
      </c>
      <c r="AJ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9">
        <f t="shared" si="6"/>
        <v>0</v>
      </c>
      <c r="AN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9">
        <f t="shared" si="7"/>
        <v>0</v>
      </c>
      <c r="AR14" s="179">
        <f t="shared" si="8"/>
        <v>0</v>
      </c>
    </row>
    <row r="15" spans="1:256" ht="14.45" x14ac:dyDescent="0.3">
      <c r="B15" s="177" t="s">
        <v>485</v>
      </c>
      <c r="C15" s="178" t="s">
        <v>486</v>
      </c>
      <c r="D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3740000</v>
      </c>
      <c r="E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9">
        <f t="shared" si="0"/>
        <v>3740000</v>
      </c>
      <c r="G15" s="179"/>
      <c r="H15" s="179">
        <f t="shared" si="1"/>
        <v>3740000</v>
      </c>
      <c r="I15" s="179"/>
      <c r="J15" s="179">
        <f t="shared" si="2"/>
        <v>3740000</v>
      </c>
      <c r="K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3740000</v>
      </c>
      <c r="AB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990000</v>
      </c>
      <c r="AC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2750000</v>
      </c>
      <c r="AE15" s="179">
        <f t="shared" si="4"/>
        <v>3740000</v>
      </c>
      <c r="AF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9">
        <f t="shared" si="5"/>
        <v>0</v>
      </c>
      <c r="AJ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9">
        <f t="shared" si="6"/>
        <v>0</v>
      </c>
      <c r="AN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9">
        <f t="shared" si="7"/>
        <v>0</v>
      </c>
      <c r="AR15" s="179">
        <f t="shared" si="8"/>
        <v>3740000</v>
      </c>
    </row>
    <row r="16" spans="1:256" ht="14.45" x14ac:dyDescent="0.3">
      <c r="B16" s="177" t="s">
        <v>487</v>
      </c>
      <c r="C16" s="178" t="s">
        <v>488</v>
      </c>
      <c r="D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9">
        <f t="shared" si="0"/>
        <v>0</v>
      </c>
      <c r="G16" s="179"/>
      <c r="H16" s="179">
        <f t="shared" si="1"/>
        <v>0</v>
      </c>
      <c r="I16" s="179"/>
      <c r="J16" s="179">
        <f t="shared" si="2"/>
        <v>0</v>
      </c>
      <c r="K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9">
        <f t="shared" si="4"/>
        <v>0</v>
      </c>
      <c r="AF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9">
        <f t="shared" si="5"/>
        <v>0</v>
      </c>
      <c r="AJ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9">
        <f t="shared" si="6"/>
        <v>0</v>
      </c>
      <c r="AN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9">
        <f t="shared" si="7"/>
        <v>0</v>
      </c>
      <c r="AR16" s="179">
        <f t="shared" si="8"/>
        <v>0</v>
      </c>
    </row>
    <row r="17" spans="2:44" ht="14.45" x14ac:dyDescent="0.3">
      <c r="B17" s="177" t="s">
        <v>489</v>
      </c>
      <c r="C17" s="178" t="s">
        <v>490</v>
      </c>
      <c r="D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9">
        <f t="shared" si="0"/>
        <v>0</v>
      </c>
      <c r="G17" s="179"/>
      <c r="H17" s="179">
        <f t="shared" si="1"/>
        <v>0</v>
      </c>
      <c r="I17" s="179"/>
      <c r="J17" s="179">
        <f t="shared" si="2"/>
        <v>0</v>
      </c>
      <c r="K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9">
        <f t="shared" si="4"/>
        <v>0</v>
      </c>
      <c r="AF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9">
        <f t="shared" si="5"/>
        <v>0</v>
      </c>
      <c r="AJ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9">
        <f t="shared" si="6"/>
        <v>0</v>
      </c>
      <c r="AN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9">
        <f t="shared" si="7"/>
        <v>0</v>
      </c>
      <c r="AR17" s="179">
        <f t="shared" si="8"/>
        <v>0</v>
      </c>
    </row>
    <row r="18" spans="2:44" ht="14.45" x14ac:dyDescent="0.3">
      <c r="B18" s="177" t="s">
        <v>491</v>
      </c>
      <c r="C18" s="178" t="s">
        <v>492</v>
      </c>
      <c r="D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9">
        <f t="shared" si="0"/>
        <v>0</v>
      </c>
      <c r="G18" s="179"/>
      <c r="H18" s="179">
        <f t="shared" si="1"/>
        <v>0</v>
      </c>
      <c r="I18" s="179"/>
      <c r="J18" s="179">
        <f t="shared" si="2"/>
        <v>0</v>
      </c>
      <c r="K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9">
        <f t="shared" si="4"/>
        <v>0</v>
      </c>
      <c r="AF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9">
        <f t="shared" si="5"/>
        <v>0</v>
      </c>
      <c r="AJ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9">
        <f t="shared" si="6"/>
        <v>0</v>
      </c>
      <c r="AN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9">
        <f t="shared" si="7"/>
        <v>0</v>
      </c>
      <c r="AR18" s="179">
        <f t="shared" si="8"/>
        <v>0</v>
      </c>
    </row>
    <row r="19" spans="2:44" ht="14.45" x14ac:dyDescent="0.3">
      <c r="B19" s="177" t="s">
        <v>493</v>
      </c>
      <c r="C19" s="178" t="s">
        <v>494</v>
      </c>
      <c r="D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9">
        <f t="shared" si="0"/>
        <v>0</v>
      </c>
      <c r="G19" s="179"/>
      <c r="H19" s="179">
        <f t="shared" si="1"/>
        <v>0</v>
      </c>
      <c r="I19" s="179"/>
      <c r="J19" s="179">
        <f t="shared" si="2"/>
        <v>0</v>
      </c>
      <c r="K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9">
        <f t="shared" si="4"/>
        <v>0</v>
      </c>
      <c r="AF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9">
        <f t="shared" si="5"/>
        <v>0</v>
      </c>
      <c r="AJ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9">
        <f t="shared" si="6"/>
        <v>0</v>
      </c>
      <c r="AN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9">
        <f t="shared" si="7"/>
        <v>0</v>
      </c>
      <c r="AR19" s="179">
        <f t="shared" si="8"/>
        <v>0</v>
      </c>
    </row>
    <row r="20" spans="2:44" ht="14.45" x14ac:dyDescent="0.3">
      <c r="B20" s="177" t="s">
        <v>495</v>
      </c>
      <c r="C20" s="178" t="s">
        <v>496</v>
      </c>
      <c r="D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9">
        <f t="shared" si="0"/>
        <v>0</v>
      </c>
      <c r="G20" s="179"/>
      <c r="H20" s="179">
        <f t="shared" si="1"/>
        <v>0</v>
      </c>
      <c r="I20" s="179"/>
      <c r="J20" s="179">
        <f t="shared" si="2"/>
        <v>0</v>
      </c>
      <c r="K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9">
        <f t="shared" si="4"/>
        <v>0</v>
      </c>
      <c r="AF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9">
        <f t="shared" si="5"/>
        <v>0</v>
      </c>
      <c r="AJ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9">
        <f t="shared" si="6"/>
        <v>0</v>
      </c>
      <c r="AN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9">
        <f t="shared" si="7"/>
        <v>0</v>
      </c>
      <c r="AR20" s="179">
        <f t="shared" si="8"/>
        <v>0</v>
      </c>
    </row>
    <row r="21" spans="2:44" ht="14.45" x14ac:dyDescent="0.3">
      <c r="B21" s="177" t="s">
        <v>244</v>
      </c>
      <c r="C21" s="178" t="s">
        <v>127</v>
      </c>
      <c r="D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9">
        <f t="shared" si="0"/>
        <v>0</v>
      </c>
      <c r="G21" s="179"/>
      <c r="H21" s="179">
        <f t="shared" si="1"/>
        <v>0</v>
      </c>
      <c r="I21" s="179"/>
      <c r="J21" s="179">
        <f t="shared" si="2"/>
        <v>0</v>
      </c>
      <c r="K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9">
        <f t="shared" si="4"/>
        <v>0</v>
      </c>
      <c r="AF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9">
        <f t="shared" si="5"/>
        <v>0</v>
      </c>
      <c r="AJ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9">
        <f t="shared" si="6"/>
        <v>0</v>
      </c>
      <c r="AN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9">
        <f t="shared" si="7"/>
        <v>0</v>
      </c>
      <c r="AR21" s="179">
        <f t="shared" si="8"/>
        <v>0</v>
      </c>
    </row>
    <row r="22" spans="2:44" ht="14.45" x14ac:dyDescent="0.3">
      <c r="B22" s="177" t="s">
        <v>498</v>
      </c>
      <c r="C22" s="178" t="s">
        <v>497</v>
      </c>
      <c r="D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9">
        <f t="shared" si="0"/>
        <v>0</v>
      </c>
      <c r="G22" s="179"/>
      <c r="H22" s="179">
        <f t="shared" si="1"/>
        <v>0</v>
      </c>
      <c r="I22" s="179"/>
      <c r="J22" s="179">
        <f t="shared" si="2"/>
        <v>0</v>
      </c>
      <c r="K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9">
        <f t="shared" si="4"/>
        <v>0</v>
      </c>
      <c r="AF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9">
        <f t="shared" si="5"/>
        <v>0</v>
      </c>
      <c r="AJ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9">
        <f t="shared" si="6"/>
        <v>0</v>
      </c>
      <c r="AN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9">
        <f t="shared" si="7"/>
        <v>0</v>
      </c>
      <c r="AR22" s="179">
        <f t="shared" si="8"/>
        <v>0</v>
      </c>
    </row>
    <row r="23" spans="2:44" ht="14.45" x14ac:dyDescent="0.3">
      <c r="B23" s="177" t="s">
        <v>245</v>
      </c>
      <c r="C23" s="178" t="s">
        <v>128</v>
      </c>
      <c r="D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9">
        <f t="shared" si="0"/>
        <v>0</v>
      </c>
      <c r="G23" s="179"/>
      <c r="H23" s="179">
        <f t="shared" si="1"/>
        <v>0</v>
      </c>
      <c r="I23" s="179"/>
      <c r="J23" s="179">
        <f t="shared" si="2"/>
        <v>0</v>
      </c>
      <c r="K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9">
        <f t="shared" si="4"/>
        <v>0</v>
      </c>
      <c r="AF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9">
        <f t="shared" si="5"/>
        <v>0</v>
      </c>
      <c r="AJ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9">
        <f t="shared" si="6"/>
        <v>0</v>
      </c>
      <c r="AN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9">
        <f t="shared" si="7"/>
        <v>0</v>
      </c>
      <c r="AR23" s="179">
        <f t="shared" si="8"/>
        <v>0</v>
      </c>
    </row>
    <row r="24" spans="2:44" ht="14.45" x14ac:dyDescent="0.3">
      <c r="B24" s="177" t="s">
        <v>500</v>
      </c>
      <c r="C24" s="178" t="s">
        <v>499</v>
      </c>
      <c r="D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9">
        <f t="shared" si="0"/>
        <v>0</v>
      </c>
      <c r="G24" s="179"/>
      <c r="H24" s="179">
        <f t="shared" si="1"/>
        <v>0</v>
      </c>
      <c r="I24" s="179"/>
      <c r="J24" s="179">
        <f t="shared" si="2"/>
        <v>0</v>
      </c>
      <c r="K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9">
        <f t="shared" si="4"/>
        <v>0</v>
      </c>
      <c r="AF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9">
        <f t="shared" si="5"/>
        <v>0</v>
      </c>
      <c r="AJ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9">
        <f t="shared" si="6"/>
        <v>0</v>
      </c>
      <c r="AN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9">
        <f t="shared" si="7"/>
        <v>0</v>
      </c>
      <c r="AR24" s="179">
        <f t="shared" si="8"/>
        <v>0</v>
      </c>
    </row>
    <row r="25" spans="2:44" ht="14.45" x14ac:dyDescent="0.3">
      <c r="B25" s="177" t="s">
        <v>502</v>
      </c>
      <c r="C25" s="178" t="s">
        <v>501</v>
      </c>
      <c r="D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9">
        <f t="shared" si="0"/>
        <v>0</v>
      </c>
      <c r="G25" s="179"/>
      <c r="H25" s="179">
        <f t="shared" si="1"/>
        <v>0</v>
      </c>
      <c r="I25" s="179"/>
      <c r="J25" s="179">
        <f t="shared" si="2"/>
        <v>0</v>
      </c>
      <c r="K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9">
        <f t="shared" si="4"/>
        <v>0</v>
      </c>
      <c r="AF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9">
        <f t="shared" si="5"/>
        <v>0</v>
      </c>
      <c r="AJ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9">
        <f t="shared" si="6"/>
        <v>0</v>
      </c>
      <c r="AN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9">
        <f t="shared" si="7"/>
        <v>0</v>
      </c>
      <c r="AR25" s="179">
        <f t="shared" si="8"/>
        <v>0</v>
      </c>
    </row>
    <row r="26" spans="2:44" ht="14.45" x14ac:dyDescent="0.3">
      <c r="B26" s="177" t="s">
        <v>504</v>
      </c>
      <c r="C26" s="178" t="s">
        <v>503</v>
      </c>
      <c r="D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9">
        <f t="shared" si="0"/>
        <v>0</v>
      </c>
      <c r="G26" s="179"/>
      <c r="H26" s="179">
        <f t="shared" si="1"/>
        <v>0</v>
      </c>
      <c r="I26" s="179"/>
      <c r="J26" s="179">
        <f t="shared" si="2"/>
        <v>0</v>
      </c>
      <c r="K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9">
        <f t="shared" si="4"/>
        <v>0</v>
      </c>
      <c r="AF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9">
        <f t="shared" si="5"/>
        <v>0</v>
      </c>
      <c r="AJ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9">
        <f t="shared" si="6"/>
        <v>0</v>
      </c>
      <c r="AN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9">
        <f t="shared" si="7"/>
        <v>0</v>
      </c>
      <c r="AR26" s="179">
        <f t="shared" si="8"/>
        <v>0</v>
      </c>
    </row>
    <row r="27" spans="2:44" ht="14.45" x14ac:dyDescent="0.3">
      <c r="B27" s="177" t="s">
        <v>246</v>
      </c>
      <c r="C27" s="178" t="s">
        <v>129</v>
      </c>
      <c r="D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9">
        <f t="shared" si="0"/>
        <v>0</v>
      </c>
      <c r="G27" s="179"/>
      <c r="H27" s="179">
        <f t="shared" si="1"/>
        <v>0</v>
      </c>
      <c r="I27" s="179"/>
      <c r="J27" s="179">
        <f t="shared" si="2"/>
        <v>0</v>
      </c>
      <c r="K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9">
        <f t="shared" si="4"/>
        <v>0</v>
      </c>
      <c r="AF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9">
        <f t="shared" si="5"/>
        <v>0</v>
      </c>
      <c r="AJ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9">
        <f t="shared" si="6"/>
        <v>0</v>
      </c>
      <c r="AN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9">
        <f t="shared" si="7"/>
        <v>0</v>
      </c>
      <c r="AR27" s="179">
        <f t="shared" si="8"/>
        <v>0</v>
      </c>
    </row>
    <row r="28" spans="2:44" ht="14.45" x14ac:dyDescent="0.3">
      <c r="B28" s="177" t="s">
        <v>505</v>
      </c>
      <c r="C28" s="178" t="s">
        <v>506</v>
      </c>
      <c r="D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229166.66666666669</v>
      </c>
      <c r="E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9">
        <f t="shared" si="0"/>
        <v>229166.66666666669</v>
      </c>
      <c r="G28" s="179"/>
      <c r="H28" s="179">
        <f t="shared" si="1"/>
        <v>229166.66666666669</v>
      </c>
      <c r="I28" s="179"/>
      <c r="J28" s="179">
        <f t="shared" si="2"/>
        <v>229166.66666666669</v>
      </c>
      <c r="K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229166.66666666669</v>
      </c>
      <c r="AB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229166.66666666669</v>
      </c>
      <c r="AE28" s="179">
        <f t="shared" si="4"/>
        <v>229166.66666666669</v>
      </c>
      <c r="AF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9">
        <f t="shared" si="5"/>
        <v>0</v>
      </c>
      <c r="AJ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9">
        <f t="shared" si="6"/>
        <v>0</v>
      </c>
      <c r="AN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9">
        <f t="shared" si="7"/>
        <v>0</v>
      </c>
      <c r="AR28" s="179">
        <f t="shared" si="8"/>
        <v>229166.66666666669</v>
      </c>
    </row>
    <row r="29" spans="2:44" ht="14.45" x14ac:dyDescent="0.3">
      <c r="B29" s="177" t="s">
        <v>508</v>
      </c>
      <c r="C29" s="178" t="s">
        <v>507</v>
      </c>
      <c r="D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104166.66666666667</v>
      </c>
      <c r="E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9">
        <f t="shared" si="0"/>
        <v>104166.66666666667</v>
      </c>
      <c r="G29" s="179"/>
      <c r="H29" s="179">
        <f t="shared" si="1"/>
        <v>104166.66666666667</v>
      </c>
      <c r="I29" s="179"/>
      <c r="J29" s="179">
        <f t="shared" si="2"/>
        <v>104166.66666666667</v>
      </c>
      <c r="K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104166.66666666667</v>
      </c>
      <c r="AB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104166.66666666667</v>
      </c>
      <c r="AE29" s="179">
        <f t="shared" si="4"/>
        <v>104166.66666666667</v>
      </c>
      <c r="AF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9">
        <f t="shared" si="5"/>
        <v>0</v>
      </c>
      <c r="AJ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9">
        <f t="shared" si="6"/>
        <v>0</v>
      </c>
      <c r="AN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9">
        <f t="shared" si="7"/>
        <v>0</v>
      </c>
      <c r="AR29" s="179">
        <f t="shared" si="8"/>
        <v>104166.66666666667</v>
      </c>
    </row>
    <row r="30" spans="2:44" ht="14.45" x14ac:dyDescent="0.3">
      <c r="B30" s="177" t="s">
        <v>247</v>
      </c>
      <c r="C30" s="178" t="s">
        <v>130</v>
      </c>
      <c r="D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9">
        <f t="shared" si="0"/>
        <v>0</v>
      </c>
      <c r="G30" s="179"/>
      <c r="H30" s="179">
        <f t="shared" si="1"/>
        <v>0</v>
      </c>
      <c r="I30" s="179"/>
      <c r="J30" s="179">
        <f t="shared" si="2"/>
        <v>0</v>
      </c>
      <c r="K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9">
        <f t="shared" si="4"/>
        <v>0</v>
      </c>
      <c r="AF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9">
        <f t="shared" si="5"/>
        <v>0</v>
      </c>
      <c r="AJ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9">
        <f t="shared" si="6"/>
        <v>0</v>
      </c>
      <c r="AN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9">
        <f t="shared" si="7"/>
        <v>0</v>
      </c>
      <c r="AR30" s="179">
        <f t="shared" si="8"/>
        <v>0</v>
      </c>
    </row>
    <row r="31" spans="2:44" ht="14.45" x14ac:dyDescent="0.3">
      <c r="B31" s="177" t="s">
        <v>510</v>
      </c>
      <c r="C31" s="178" t="s">
        <v>509</v>
      </c>
      <c r="D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9">
        <f t="shared" si="0"/>
        <v>0</v>
      </c>
      <c r="G31" s="179"/>
      <c r="H31" s="179">
        <f t="shared" si="1"/>
        <v>0</v>
      </c>
      <c r="I31" s="179"/>
      <c r="J31" s="179">
        <f t="shared" si="2"/>
        <v>0</v>
      </c>
      <c r="K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9">
        <f t="shared" si="4"/>
        <v>0</v>
      </c>
      <c r="AF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9">
        <f t="shared" si="5"/>
        <v>0</v>
      </c>
      <c r="AJ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9">
        <f t="shared" si="6"/>
        <v>0</v>
      </c>
      <c r="AN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9">
        <f t="shared" si="7"/>
        <v>0</v>
      </c>
      <c r="AR31" s="179">
        <f t="shared" si="8"/>
        <v>0</v>
      </c>
    </row>
    <row r="32" spans="2:44" ht="14.45" x14ac:dyDescent="0.3">
      <c r="B32" s="177" t="s">
        <v>248</v>
      </c>
      <c r="C32" s="178" t="s">
        <v>131</v>
      </c>
      <c r="D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9">
        <f t="shared" si="0"/>
        <v>0</v>
      </c>
      <c r="G32" s="179"/>
      <c r="H32" s="179">
        <f t="shared" si="1"/>
        <v>0</v>
      </c>
      <c r="I32" s="179"/>
      <c r="J32" s="179">
        <f t="shared" si="2"/>
        <v>0</v>
      </c>
      <c r="K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9">
        <f t="shared" si="4"/>
        <v>0</v>
      </c>
      <c r="AF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9">
        <f t="shared" si="5"/>
        <v>0</v>
      </c>
      <c r="AJ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9">
        <f t="shared" si="6"/>
        <v>0</v>
      </c>
      <c r="AN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9">
        <f t="shared" si="7"/>
        <v>0</v>
      </c>
      <c r="AR32" s="179">
        <f t="shared" si="8"/>
        <v>0</v>
      </c>
    </row>
    <row r="33" spans="2:44" ht="14.45" x14ac:dyDescent="0.3">
      <c r="B33" s="177" t="s">
        <v>511</v>
      </c>
      <c r="C33" s="178" t="s">
        <v>513</v>
      </c>
      <c r="D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9">
        <f t="shared" si="0"/>
        <v>0</v>
      </c>
      <c r="G33" s="179"/>
      <c r="H33" s="179">
        <f t="shared" si="1"/>
        <v>0</v>
      </c>
      <c r="I33" s="179"/>
      <c r="J33" s="179">
        <f t="shared" si="2"/>
        <v>0</v>
      </c>
      <c r="K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9">
        <f t="shared" si="4"/>
        <v>0</v>
      </c>
      <c r="AF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9">
        <f t="shared" si="5"/>
        <v>0</v>
      </c>
      <c r="AJ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9">
        <f t="shared" si="6"/>
        <v>0</v>
      </c>
      <c r="AN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9">
        <f t="shared" si="7"/>
        <v>0</v>
      </c>
      <c r="AR33" s="179">
        <f t="shared" si="8"/>
        <v>0</v>
      </c>
    </row>
    <row r="34" spans="2:44" ht="14.45" x14ac:dyDescent="0.3">
      <c r="B34" s="177" t="s">
        <v>512</v>
      </c>
      <c r="C34" s="178" t="s">
        <v>514</v>
      </c>
      <c r="D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9">
        <f t="shared" si="0"/>
        <v>0</v>
      </c>
      <c r="G34" s="179"/>
      <c r="H34" s="179">
        <f t="shared" si="1"/>
        <v>0</v>
      </c>
      <c r="I34" s="179"/>
      <c r="J34" s="179">
        <f t="shared" si="2"/>
        <v>0</v>
      </c>
      <c r="K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9">
        <f t="shared" si="4"/>
        <v>0</v>
      </c>
      <c r="AF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9">
        <f t="shared" si="5"/>
        <v>0</v>
      </c>
      <c r="AJ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9">
        <f t="shared" si="6"/>
        <v>0</v>
      </c>
      <c r="AN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9">
        <f t="shared" si="7"/>
        <v>0</v>
      </c>
      <c r="AR34" s="179">
        <f t="shared" si="8"/>
        <v>0</v>
      </c>
    </row>
    <row r="35" spans="2:44" ht="14.45" x14ac:dyDescent="0.3">
      <c r="B35" s="177" t="s">
        <v>516</v>
      </c>
      <c r="C35" s="178" t="s">
        <v>515</v>
      </c>
      <c r="D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9">
        <f t="shared" si="0"/>
        <v>0</v>
      </c>
      <c r="G35" s="179"/>
      <c r="H35" s="179">
        <f t="shared" si="1"/>
        <v>0</v>
      </c>
      <c r="I35" s="179"/>
      <c r="J35" s="179">
        <f t="shared" si="2"/>
        <v>0</v>
      </c>
      <c r="K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9">
        <f t="shared" si="4"/>
        <v>0</v>
      </c>
      <c r="AF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9">
        <f t="shared" si="5"/>
        <v>0</v>
      </c>
      <c r="AJ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9">
        <f t="shared" si="6"/>
        <v>0</v>
      </c>
      <c r="AN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9">
        <f t="shared" si="7"/>
        <v>0</v>
      </c>
      <c r="AR35" s="179">
        <f t="shared" si="8"/>
        <v>0</v>
      </c>
    </row>
    <row r="36" spans="2:44" ht="14.45" x14ac:dyDescent="0.3">
      <c r="B36" s="177" t="s">
        <v>264</v>
      </c>
      <c r="C36" s="178" t="s">
        <v>148</v>
      </c>
      <c r="D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9">
        <f t="shared" si="0"/>
        <v>0</v>
      </c>
      <c r="G36" s="179"/>
      <c r="H36" s="179">
        <f t="shared" si="1"/>
        <v>0</v>
      </c>
      <c r="I36" s="179"/>
      <c r="J36" s="179">
        <f t="shared" si="2"/>
        <v>0</v>
      </c>
      <c r="K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9">
        <f t="shared" si="4"/>
        <v>0</v>
      </c>
      <c r="AF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9">
        <f t="shared" si="5"/>
        <v>0</v>
      </c>
      <c r="AJ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9">
        <f t="shared" si="6"/>
        <v>0</v>
      </c>
      <c r="AN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9">
        <f t="shared" si="7"/>
        <v>0</v>
      </c>
      <c r="AR36" s="179">
        <f t="shared" si="8"/>
        <v>0</v>
      </c>
    </row>
    <row r="37" spans="2:44" ht="14.45" x14ac:dyDescent="0.3">
      <c r="B37" s="177" t="s">
        <v>517</v>
      </c>
      <c r="C37" s="178" t="s">
        <v>518</v>
      </c>
      <c r="D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9">
        <f t="shared" si="0"/>
        <v>0</v>
      </c>
      <c r="G37" s="179"/>
      <c r="H37" s="179">
        <f t="shared" si="1"/>
        <v>0</v>
      </c>
      <c r="I37" s="179"/>
      <c r="J37" s="179">
        <f t="shared" si="2"/>
        <v>0</v>
      </c>
      <c r="K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9">
        <f t="shared" si="4"/>
        <v>0</v>
      </c>
      <c r="AF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9">
        <f t="shared" si="5"/>
        <v>0</v>
      </c>
      <c r="AJ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9">
        <f t="shared" si="6"/>
        <v>0</v>
      </c>
      <c r="AN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9">
        <f t="shared" si="7"/>
        <v>0</v>
      </c>
      <c r="AR37" s="179">
        <f t="shared" si="8"/>
        <v>0</v>
      </c>
    </row>
    <row r="38" spans="2:44" ht="14.45" x14ac:dyDescent="0.3">
      <c r="B38" s="177" t="s">
        <v>519</v>
      </c>
      <c r="C38" s="178" t="s">
        <v>520</v>
      </c>
      <c r="D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9">
        <f t="shared" si="0"/>
        <v>0</v>
      </c>
      <c r="G38" s="179"/>
      <c r="H38" s="179">
        <f t="shared" si="1"/>
        <v>0</v>
      </c>
      <c r="I38" s="179"/>
      <c r="J38" s="179">
        <f t="shared" si="2"/>
        <v>0</v>
      </c>
      <c r="K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9">
        <f t="shared" si="4"/>
        <v>0</v>
      </c>
      <c r="AF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9">
        <f t="shared" si="5"/>
        <v>0</v>
      </c>
      <c r="AJ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9">
        <f t="shared" si="6"/>
        <v>0</v>
      </c>
      <c r="AN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9">
        <f t="shared" si="7"/>
        <v>0</v>
      </c>
      <c r="AR38" s="179">
        <f t="shared" si="8"/>
        <v>0</v>
      </c>
    </row>
    <row r="39" spans="2:44" ht="14.45" x14ac:dyDescent="0.3">
      <c r="B39" s="177" t="s">
        <v>521</v>
      </c>
      <c r="C39" s="178" t="s">
        <v>522</v>
      </c>
      <c r="D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9">
        <f t="shared" si="0"/>
        <v>0</v>
      </c>
      <c r="G39" s="179"/>
      <c r="H39" s="179">
        <f t="shared" si="1"/>
        <v>0</v>
      </c>
      <c r="I39" s="179"/>
      <c r="J39" s="179">
        <f t="shared" si="2"/>
        <v>0</v>
      </c>
      <c r="K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9">
        <f t="shared" si="4"/>
        <v>0</v>
      </c>
      <c r="AF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9">
        <f t="shared" si="5"/>
        <v>0</v>
      </c>
      <c r="AJ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9">
        <f t="shared" si="6"/>
        <v>0</v>
      </c>
      <c r="AN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9">
        <f t="shared" si="7"/>
        <v>0</v>
      </c>
      <c r="AR39" s="179">
        <f t="shared" si="8"/>
        <v>0</v>
      </c>
    </row>
    <row r="40" spans="2:44" ht="14.45" x14ac:dyDescent="0.3">
      <c r="B40" s="177" t="s">
        <v>265</v>
      </c>
      <c r="C40" s="178" t="s">
        <v>149</v>
      </c>
      <c r="D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9">
        <f t="shared" si="0"/>
        <v>0</v>
      </c>
      <c r="G40" s="179"/>
      <c r="H40" s="179">
        <f t="shared" si="1"/>
        <v>0</v>
      </c>
      <c r="I40" s="179"/>
      <c r="J40" s="179">
        <f t="shared" si="2"/>
        <v>0</v>
      </c>
      <c r="K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9">
        <f t="shared" si="4"/>
        <v>0</v>
      </c>
      <c r="AF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9">
        <f t="shared" si="5"/>
        <v>0</v>
      </c>
      <c r="AJ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9">
        <f t="shared" si="6"/>
        <v>0</v>
      </c>
      <c r="AN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9">
        <f t="shared" si="7"/>
        <v>0</v>
      </c>
      <c r="AR40" s="179">
        <f t="shared" si="8"/>
        <v>0</v>
      </c>
    </row>
    <row r="41" spans="2:44" ht="14.45" x14ac:dyDescent="0.3">
      <c r="B41" s="177" t="s">
        <v>523</v>
      </c>
      <c r="C41" s="178" t="s">
        <v>524</v>
      </c>
      <c r="D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9">
        <f t="shared" si="0"/>
        <v>0</v>
      </c>
      <c r="G41" s="179"/>
      <c r="H41" s="179">
        <f t="shared" si="1"/>
        <v>0</v>
      </c>
      <c r="I41" s="179"/>
      <c r="J41" s="179">
        <f t="shared" si="2"/>
        <v>0</v>
      </c>
      <c r="K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9">
        <f t="shared" si="4"/>
        <v>0</v>
      </c>
      <c r="AF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9">
        <f t="shared" si="5"/>
        <v>0</v>
      </c>
      <c r="AJ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9">
        <f t="shared" si="6"/>
        <v>0</v>
      </c>
      <c r="AN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9">
        <f t="shared" si="7"/>
        <v>0</v>
      </c>
      <c r="AR41" s="179">
        <f t="shared" si="8"/>
        <v>0</v>
      </c>
    </row>
    <row r="42" spans="2:44" ht="14.45" x14ac:dyDescent="0.3">
      <c r="B42" s="177" t="s">
        <v>525</v>
      </c>
      <c r="C42" s="178" t="s">
        <v>526</v>
      </c>
      <c r="D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9">
        <f t="shared" si="0"/>
        <v>0</v>
      </c>
      <c r="G42" s="179"/>
      <c r="H42" s="179">
        <f t="shared" si="1"/>
        <v>0</v>
      </c>
      <c r="I42" s="179"/>
      <c r="J42" s="179">
        <f t="shared" si="2"/>
        <v>0</v>
      </c>
      <c r="K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9">
        <f t="shared" si="4"/>
        <v>0</v>
      </c>
      <c r="AF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9">
        <f t="shared" si="5"/>
        <v>0</v>
      </c>
      <c r="AJ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9">
        <f t="shared" si="6"/>
        <v>0</v>
      </c>
      <c r="AN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9">
        <f t="shared" si="7"/>
        <v>0</v>
      </c>
      <c r="AR42" s="179">
        <f t="shared" si="8"/>
        <v>0</v>
      </c>
    </row>
    <row r="43" spans="2:44" ht="14.45" x14ac:dyDescent="0.3">
      <c r="B43" s="177" t="s">
        <v>527</v>
      </c>
      <c r="C43" s="178" t="s">
        <v>528</v>
      </c>
      <c r="D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9">
        <f t="shared" si="0"/>
        <v>0</v>
      </c>
      <c r="G43" s="179"/>
      <c r="H43" s="179">
        <f t="shared" si="1"/>
        <v>0</v>
      </c>
      <c r="I43" s="179"/>
      <c r="J43" s="179">
        <f t="shared" si="2"/>
        <v>0</v>
      </c>
      <c r="K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9">
        <f t="shared" si="4"/>
        <v>0</v>
      </c>
      <c r="AF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9">
        <f t="shared" si="5"/>
        <v>0</v>
      </c>
      <c r="AJ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9">
        <f t="shared" si="6"/>
        <v>0</v>
      </c>
      <c r="AN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9">
        <f t="shared" si="7"/>
        <v>0</v>
      </c>
      <c r="AR43" s="179">
        <f t="shared" si="8"/>
        <v>0</v>
      </c>
    </row>
    <row r="44" spans="2:44" ht="14.45" x14ac:dyDescent="0.3">
      <c r="B44" s="177" t="s">
        <v>529</v>
      </c>
      <c r="C44" s="178" t="s">
        <v>530</v>
      </c>
      <c r="D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9">
        <f t="shared" si="0"/>
        <v>0</v>
      </c>
      <c r="G44" s="179"/>
      <c r="H44" s="179">
        <f t="shared" si="1"/>
        <v>0</v>
      </c>
      <c r="I44" s="179"/>
      <c r="J44" s="179">
        <f t="shared" si="2"/>
        <v>0</v>
      </c>
      <c r="K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9">
        <f t="shared" si="4"/>
        <v>0</v>
      </c>
      <c r="AF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9">
        <f t="shared" si="5"/>
        <v>0</v>
      </c>
      <c r="AJ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9">
        <f t="shared" si="6"/>
        <v>0</v>
      </c>
      <c r="AN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9">
        <f t="shared" si="7"/>
        <v>0</v>
      </c>
      <c r="AR44" s="179">
        <f t="shared" si="8"/>
        <v>0</v>
      </c>
    </row>
    <row r="45" spans="2:44" ht="14.45" x14ac:dyDescent="0.3">
      <c r="B45" s="177" t="s">
        <v>240</v>
      </c>
      <c r="C45" s="178" t="s">
        <v>132</v>
      </c>
      <c r="D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9">
        <f t="shared" si="0"/>
        <v>0</v>
      </c>
      <c r="G45" s="179"/>
      <c r="H45" s="179">
        <f t="shared" si="1"/>
        <v>0</v>
      </c>
      <c r="I45" s="179"/>
      <c r="J45" s="179">
        <f t="shared" si="2"/>
        <v>0</v>
      </c>
      <c r="K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9">
        <f t="shared" si="4"/>
        <v>0</v>
      </c>
      <c r="AF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9">
        <f t="shared" si="5"/>
        <v>0</v>
      </c>
      <c r="AJ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9">
        <f t="shared" si="6"/>
        <v>0</v>
      </c>
      <c r="AN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9">
        <f t="shared" si="7"/>
        <v>0</v>
      </c>
      <c r="AR45" s="179">
        <f t="shared" si="8"/>
        <v>0</v>
      </c>
    </row>
    <row r="46" spans="2:44" ht="14.45" x14ac:dyDescent="0.3">
      <c r="B46" s="177" t="s">
        <v>531</v>
      </c>
      <c r="C46" s="178" t="s">
        <v>532</v>
      </c>
      <c r="D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9">
        <f t="shared" si="0"/>
        <v>0</v>
      </c>
      <c r="G46" s="179"/>
      <c r="H46" s="179">
        <f t="shared" si="1"/>
        <v>0</v>
      </c>
      <c r="I46" s="179"/>
      <c r="J46" s="179">
        <f t="shared" si="2"/>
        <v>0</v>
      </c>
      <c r="K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9">
        <f t="shared" si="4"/>
        <v>0</v>
      </c>
      <c r="AF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9">
        <f t="shared" si="5"/>
        <v>0</v>
      </c>
      <c r="AJ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9">
        <f t="shared" si="6"/>
        <v>0</v>
      </c>
      <c r="AN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9">
        <f t="shared" si="7"/>
        <v>0</v>
      </c>
      <c r="AR46" s="179">
        <f t="shared" si="8"/>
        <v>0</v>
      </c>
    </row>
    <row r="47" spans="2:44" ht="14.45" x14ac:dyDescent="0.3">
      <c r="B47" s="186" t="s">
        <v>249</v>
      </c>
      <c r="C47" s="187" t="s">
        <v>133</v>
      </c>
      <c r="D47" s="188">
        <f>SUM(D48:D82)</f>
        <v>0</v>
      </c>
      <c r="E47" s="188">
        <f>SUM(E48:E82)</f>
        <v>0</v>
      </c>
      <c r="F47" s="188">
        <f t="shared" si="0"/>
        <v>0</v>
      </c>
      <c r="G47" s="188">
        <f>SUM(G48:G82)</f>
        <v>0</v>
      </c>
      <c r="H47" s="188">
        <f t="shared" si="1"/>
        <v>0</v>
      </c>
      <c r="I47" s="188">
        <f t="shared" ref="I47:AD47" si="10">SUM(I48:I82)</f>
        <v>0</v>
      </c>
      <c r="J47" s="188">
        <f t="shared" si="10"/>
        <v>0</v>
      </c>
      <c r="K47" s="188">
        <f t="shared" si="10"/>
        <v>0</v>
      </c>
      <c r="L47" s="188">
        <f t="shared" si="10"/>
        <v>0</v>
      </c>
      <c r="M47" s="188">
        <f t="shared" si="10"/>
        <v>0</v>
      </c>
      <c r="N47" s="188">
        <f t="shared" si="10"/>
        <v>0</v>
      </c>
      <c r="O47" s="188">
        <f t="shared" si="10"/>
        <v>0</v>
      </c>
      <c r="P47" s="188">
        <f t="shared" si="10"/>
        <v>0</v>
      </c>
      <c r="Q47" s="188">
        <f t="shared" si="10"/>
        <v>0</v>
      </c>
      <c r="R47" s="188">
        <f t="shared" si="10"/>
        <v>0</v>
      </c>
      <c r="S47" s="188">
        <f t="shared" si="10"/>
        <v>0</v>
      </c>
      <c r="T47" s="188">
        <f>SUM(T48:T82)</f>
        <v>0</v>
      </c>
      <c r="U47" s="188">
        <f t="shared" si="10"/>
        <v>0</v>
      </c>
      <c r="V47" s="188">
        <f t="shared" si="10"/>
        <v>0</v>
      </c>
      <c r="W47" s="188">
        <f t="shared" si="10"/>
        <v>0</v>
      </c>
      <c r="X47" s="188">
        <f t="shared" si="10"/>
        <v>0</v>
      </c>
      <c r="Y47" s="188">
        <f>SUM(Y48:Y82)</f>
        <v>0</v>
      </c>
      <c r="Z47" s="188">
        <f>SUM(Z48:Z82)</f>
        <v>0</v>
      </c>
      <c r="AA47" s="188">
        <f t="shared" si="10"/>
        <v>0</v>
      </c>
      <c r="AB47" s="188">
        <f t="shared" si="10"/>
        <v>0</v>
      </c>
      <c r="AC47" s="188">
        <f t="shared" si="10"/>
        <v>0</v>
      </c>
      <c r="AD47" s="188">
        <f t="shared" si="10"/>
        <v>0</v>
      </c>
      <c r="AE47" s="188">
        <f t="shared" si="4"/>
        <v>0</v>
      </c>
      <c r="AF47" s="188">
        <f>SUM(AF48:AF82)</f>
        <v>0</v>
      </c>
      <c r="AG47" s="188">
        <f>SUM(AG48:AG82)</f>
        <v>0</v>
      </c>
      <c r="AH47" s="188">
        <f>SUM(AH48:AH82)</f>
        <v>0</v>
      </c>
      <c r="AI47" s="188">
        <f t="shared" si="5"/>
        <v>0</v>
      </c>
      <c r="AJ47" s="188">
        <f>SUM(AJ48:AJ82)</f>
        <v>0</v>
      </c>
      <c r="AK47" s="188">
        <f>SUM(AK48:AK82)</f>
        <v>0</v>
      </c>
      <c r="AL47" s="188">
        <f>SUM(AL48:AL82)</f>
        <v>0</v>
      </c>
      <c r="AM47" s="188">
        <f t="shared" si="6"/>
        <v>0</v>
      </c>
      <c r="AN47" s="188">
        <f>SUM(AN48:AN82)</f>
        <v>0</v>
      </c>
      <c r="AO47" s="188">
        <f>SUM(AO48:AO82)</f>
        <v>0</v>
      </c>
      <c r="AP47" s="188">
        <f>SUM(AP48:AP82)</f>
        <v>0</v>
      </c>
      <c r="AQ47" s="188">
        <f t="shared" si="7"/>
        <v>0</v>
      </c>
      <c r="AR47" s="188">
        <f t="shared" si="8"/>
        <v>0</v>
      </c>
    </row>
    <row r="48" spans="2:44" ht="14.45" x14ac:dyDescent="0.3">
      <c r="B48" s="177" t="s">
        <v>533</v>
      </c>
      <c r="C48" s="178" t="s">
        <v>534</v>
      </c>
      <c r="D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9">
        <f t="shared" si="0"/>
        <v>0</v>
      </c>
      <c r="G48" s="179"/>
      <c r="H48" s="179">
        <f t="shared" si="1"/>
        <v>0</v>
      </c>
      <c r="I48" s="179"/>
      <c r="J48" s="179">
        <f>F48-I48</f>
        <v>0</v>
      </c>
      <c r="K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9">
        <f t="shared" si="4"/>
        <v>0</v>
      </c>
      <c r="AF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9">
        <f t="shared" si="5"/>
        <v>0</v>
      </c>
      <c r="AJ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9">
        <f t="shared" si="6"/>
        <v>0</v>
      </c>
      <c r="AN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9">
        <f t="shared" si="7"/>
        <v>0</v>
      </c>
      <c r="AR48" s="179">
        <f t="shared" si="8"/>
        <v>0</v>
      </c>
    </row>
    <row r="49" spans="2:44" ht="14.45" x14ac:dyDescent="0.3">
      <c r="B49" s="177" t="s">
        <v>250</v>
      </c>
      <c r="C49" s="178" t="s">
        <v>134</v>
      </c>
      <c r="D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9">
        <f t="shared" si="0"/>
        <v>0</v>
      </c>
      <c r="G49" s="179"/>
      <c r="H49" s="179">
        <f t="shared" si="1"/>
        <v>0</v>
      </c>
      <c r="I49" s="179"/>
      <c r="J49" s="179">
        <f>F49-I49</f>
        <v>0</v>
      </c>
      <c r="K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9">
        <f t="shared" si="4"/>
        <v>0</v>
      </c>
      <c r="AF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9">
        <f t="shared" si="5"/>
        <v>0</v>
      </c>
      <c r="AJ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9">
        <f t="shared" si="6"/>
        <v>0</v>
      </c>
      <c r="AN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9">
        <f t="shared" si="7"/>
        <v>0</v>
      </c>
      <c r="AR49" s="179">
        <f t="shared" si="8"/>
        <v>0</v>
      </c>
    </row>
    <row r="50" spans="2:44" ht="14.45" x14ac:dyDescent="0.3">
      <c r="B50" s="177" t="s">
        <v>535</v>
      </c>
      <c r="C50" s="178" t="s">
        <v>536</v>
      </c>
      <c r="D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9">
        <f t="shared" si="0"/>
        <v>0</v>
      </c>
      <c r="G50" s="179"/>
      <c r="H50" s="179">
        <f t="shared" si="1"/>
        <v>0</v>
      </c>
      <c r="I50" s="179"/>
      <c r="J50" s="179">
        <f>F50-I50</f>
        <v>0</v>
      </c>
      <c r="K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9">
        <f t="shared" si="4"/>
        <v>0</v>
      </c>
      <c r="AF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9">
        <f t="shared" si="5"/>
        <v>0</v>
      </c>
      <c r="AJ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9">
        <f t="shared" si="6"/>
        <v>0</v>
      </c>
      <c r="AN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9">
        <f t="shared" si="7"/>
        <v>0</v>
      </c>
      <c r="AR50" s="179">
        <f t="shared" si="8"/>
        <v>0</v>
      </c>
    </row>
    <row r="51" spans="2:44" ht="14.45" x14ac:dyDescent="0.3">
      <c r="B51" s="177" t="s">
        <v>537</v>
      </c>
      <c r="C51" s="178" t="s">
        <v>538</v>
      </c>
      <c r="D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9">
        <f t="shared" ref="F51:F69" si="11">D51+E51</f>
        <v>0</v>
      </c>
      <c r="G51" s="179"/>
      <c r="H51" s="179">
        <f t="shared" ref="H51:H69" si="12">F51-G51</f>
        <v>0</v>
      </c>
      <c r="I51" s="179"/>
      <c r="J51" s="179">
        <f t="shared" ref="J51:J69" si="13">F51-I51</f>
        <v>0</v>
      </c>
      <c r="K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9">
        <f t="shared" ref="AE51:AE69" si="14">AB51+AC51+AD51</f>
        <v>0</v>
      </c>
      <c r="AF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9">
        <f t="shared" ref="AI51:AI69" si="15">AF51+AG51+AH51</f>
        <v>0</v>
      </c>
      <c r="AJ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9">
        <f t="shared" ref="AM51:AM69" si="16">AJ51+AK51+AL51</f>
        <v>0</v>
      </c>
      <c r="AN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9">
        <f t="shared" ref="AQ51:AQ69" si="17">AN51+AO51+AP51</f>
        <v>0</v>
      </c>
      <c r="AR51" s="179">
        <f t="shared" ref="AR51:AR69" si="18">AE51+AI51+AM51+AQ51</f>
        <v>0</v>
      </c>
    </row>
    <row r="52" spans="2:44" ht="14.45" x14ac:dyDescent="0.3">
      <c r="B52" s="177" t="s">
        <v>251</v>
      </c>
      <c r="C52" s="178" t="s">
        <v>135</v>
      </c>
      <c r="D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9">
        <f t="shared" si="11"/>
        <v>0</v>
      </c>
      <c r="G52" s="179"/>
      <c r="H52" s="179">
        <f t="shared" si="12"/>
        <v>0</v>
      </c>
      <c r="I52" s="179"/>
      <c r="J52" s="179">
        <f t="shared" si="13"/>
        <v>0</v>
      </c>
      <c r="K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9">
        <f t="shared" si="14"/>
        <v>0</v>
      </c>
      <c r="AF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9">
        <f t="shared" si="15"/>
        <v>0</v>
      </c>
      <c r="AJ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9">
        <f t="shared" si="16"/>
        <v>0</v>
      </c>
      <c r="AN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9">
        <f t="shared" si="17"/>
        <v>0</v>
      </c>
      <c r="AR52" s="179">
        <f t="shared" si="18"/>
        <v>0</v>
      </c>
    </row>
    <row r="53" spans="2:44" ht="14.45" x14ac:dyDescent="0.3">
      <c r="B53" s="177" t="s">
        <v>539</v>
      </c>
      <c r="C53" s="178" t="s">
        <v>540</v>
      </c>
      <c r="D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9">
        <f>D53+E53</f>
        <v>0</v>
      </c>
      <c r="G53" s="179"/>
      <c r="H53" s="179">
        <f>F53-G53</f>
        <v>0</v>
      </c>
      <c r="I53" s="179"/>
      <c r="J53" s="179">
        <f>F53-I53</f>
        <v>0</v>
      </c>
      <c r="K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9">
        <f>AB53+AC53+AD53</f>
        <v>0</v>
      </c>
      <c r="AF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9">
        <f>AF53+AG53+AH53</f>
        <v>0</v>
      </c>
      <c r="AJ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9">
        <f>AJ53+AK53+AL53</f>
        <v>0</v>
      </c>
      <c r="AN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9">
        <f>AN53+AO53+AP53</f>
        <v>0</v>
      </c>
      <c r="AR53" s="179">
        <f>AE53+AI53+AM53+AQ53</f>
        <v>0</v>
      </c>
    </row>
    <row r="54" spans="2:44" ht="14.45" x14ac:dyDescent="0.3">
      <c r="B54" s="177" t="s">
        <v>541</v>
      </c>
      <c r="C54" s="178" t="s">
        <v>507</v>
      </c>
      <c r="D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9">
        <f t="shared" si="11"/>
        <v>0</v>
      </c>
      <c r="G54" s="179"/>
      <c r="H54" s="179">
        <f t="shared" si="12"/>
        <v>0</v>
      </c>
      <c r="I54" s="179"/>
      <c r="J54" s="179">
        <f t="shared" si="13"/>
        <v>0</v>
      </c>
      <c r="K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9">
        <f t="shared" si="14"/>
        <v>0</v>
      </c>
      <c r="AF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9">
        <f t="shared" si="15"/>
        <v>0</v>
      </c>
      <c r="AJ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9">
        <f t="shared" si="16"/>
        <v>0</v>
      </c>
      <c r="AN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9">
        <f t="shared" si="17"/>
        <v>0</v>
      </c>
      <c r="AR54" s="179">
        <f t="shared" si="18"/>
        <v>0</v>
      </c>
    </row>
    <row r="55" spans="2:44" ht="14.45" x14ac:dyDescent="0.3">
      <c r="B55" s="177" t="s">
        <v>252</v>
      </c>
      <c r="C55" s="178" t="s">
        <v>136</v>
      </c>
      <c r="D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9">
        <f>D55+E55</f>
        <v>0</v>
      </c>
      <c r="G55" s="179"/>
      <c r="H55" s="179">
        <f>F55-G55</f>
        <v>0</v>
      </c>
      <c r="I55" s="179"/>
      <c r="J55" s="179">
        <f>F55-I55</f>
        <v>0</v>
      </c>
      <c r="K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9">
        <f>AB55+AC55+AD55</f>
        <v>0</v>
      </c>
      <c r="AF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9">
        <f>AF55+AG55+AH55</f>
        <v>0</v>
      </c>
      <c r="AJ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9">
        <f>AJ55+AK55+AL55</f>
        <v>0</v>
      </c>
      <c r="AN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9">
        <f>AN55+AO55+AP55</f>
        <v>0</v>
      </c>
      <c r="AR55" s="179">
        <f>AE55+AI55+AM55+AQ55</f>
        <v>0</v>
      </c>
    </row>
    <row r="56" spans="2:44" ht="14.45" x14ac:dyDescent="0.3">
      <c r="B56" s="177" t="s">
        <v>542</v>
      </c>
      <c r="C56" s="178" t="s">
        <v>543</v>
      </c>
      <c r="D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9">
        <f t="shared" si="11"/>
        <v>0</v>
      </c>
      <c r="G56" s="179"/>
      <c r="H56" s="179">
        <f t="shared" si="12"/>
        <v>0</v>
      </c>
      <c r="I56" s="179"/>
      <c r="J56" s="179">
        <f t="shared" si="13"/>
        <v>0</v>
      </c>
      <c r="K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9">
        <f t="shared" si="14"/>
        <v>0</v>
      </c>
      <c r="AF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9">
        <f t="shared" si="15"/>
        <v>0</v>
      </c>
      <c r="AJ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9">
        <f t="shared" si="16"/>
        <v>0</v>
      </c>
      <c r="AN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9">
        <f t="shared" si="17"/>
        <v>0</v>
      </c>
      <c r="AR56" s="179">
        <f t="shared" si="18"/>
        <v>0</v>
      </c>
    </row>
    <row r="57" spans="2:44" ht="14.45" x14ac:dyDescent="0.3">
      <c r="B57" s="177" t="s">
        <v>544</v>
      </c>
      <c r="C57" s="178" t="s">
        <v>514</v>
      </c>
      <c r="D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9">
        <f>D57+E57</f>
        <v>0</v>
      </c>
      <c r="G57" s="179"/>
      <c r="H57" s="179">
        <f>F57-G57</f>
        <v>0</v>
      </c>
      <c r="I57" s="179"/>
      <c r="J57" s="179">
        <f>F57-I57</f>
        <v>0</v>
      </c>
      <c r="K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9">
        <f>AB57+AC57+AD57</f>
        <v>0</v>
      </c>
      <c r="AF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9">
        <f>AF57+AG57+AH57</f>
        <v>0</v>
      </c>
      <c r="AJ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9">
        <f>AJ57+AK57+AL57</f>
        <v>0</v>
      </c>
      <c r="AN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9">
        <f>AN57+AO57+AP57</f>
        <v>0</v>
      </c>
      <c r="AR57" s="179">
        <f>AE57+AI57+AM57+AQ57</f>
        <v>0</v>
      </c>
    </row>
    <row r="58" spans="2:44" ht="14.45" x14ac:dyDescent="0.3">
      <c r="B58" s="177" t="s">
        <v>545</v>
      </c>
      <c r="C58" s="178" t="s">
        <v>515</v>
      </c>
      <c r="D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9">
        <f t="shared" si="11"/>
        <v>0</v>
      </c>
      <c r="G58" s="179"/>
      <c r="H58" s="179">
        <f t="shared" si="12"/>
        <v>0</v>
      </c>
      <c r="I58" s="179"/>
      <c r="J58" s="179">
        <f t="shared" si="13"/>
        <v>0</v>
      </c>
      <c r="K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9">
        <f t="shared" si="14"/>
        <v>0</v>
      </c>
      <c r="AF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9">
        <f t="shared" si="15"/>
        <v>0</v>
      </c>
      <c r="AJ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9">
        <f t="shared" si="16"/>
        <v>0</v>
      </c>
      <c r="AN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9">
        <f t="shared" si="17"/>
        <v>0</v>
      </c>
      <c r="AR58" s="179">
        <f t="shared" si="18"/>
        <v>0</v>
      </c>
    </row>
    <row r="59" spans="2:44" ht="14.45" x14ac:dyDescent="0.3">
      <c r="B59" s="177" t="s">
        <v>546</v>
      </c>
      <c r="C59" s="178" t="s">
        <v>547</v>
      </c>
      <c r="D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9">
        <f>D59+E59</f>
        <v>0</v>
      </c>
      <c r="G59" s="179"/>
      <c r="H59" s="179">
        <f>F59-G59</f>
        <v>0</v>
      </c>
      <c r="I59" s="179"/>
      <c r="J59" s="179">
        <f>F59-I59</f>
        <v>0</v>
      </c>
      <c r="K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9">
        <f>AB59+AC59+AD59</f>
        <v>0</v>
      </c>
      <c r="AF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9">
        <f>AF59+AG59+AH59</f>
        <v>0</v>
      </c>
      <c r="AJ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9">
        <f>AJ59+AK59+AL59</f>
        <v>0</v>
      </c>
      <c r="AN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9">
        <f>AN59+AO59+AP59</f>
        <v>0</v>
      </c>
      <c r="AR59" s="179">
        <f>AE59+AI59+AM59+AQ59</f>
        <v>0</v>
      </c>
    </row>
    <row r="60" spans="2:44" ht="14.45" x14ac:dyDescent="0.3">
      <c r="B60" s="177" t="s">
        <v>548</v>
      </c>
      <c r="C60" s="178" t="s">
        <v>549</v>
      </c>
      <c r="D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9">
        <f t="shared" si="11"/>
        <v>0</v>
      </c>
      <c r="G60" s="179"/>
      <c r="H60" s="179">
        <f t="shared" si="12"/>
        <v>0</v>
      </c>
      <c r="I60" s="179"/>
      <c r="J60" s="179">
        <f t="shared" si="13"/>
        <v>0</v>
      </c>
      <c r="K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9">
        <f t="shared" si="14"/>
        <v>0</v>
      </c>
      <c r="AF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9">
        <f t="shared" si="15"/>
        <v>0</v>
      </c>
      <c r="AJ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9">
        <f t="shared" si="16"/>
        <v>0</v>
      </c>
      <c r="AN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9">
        <f t="shared" si="17"/>
        <v>0</v>
      </c>
      <c r="AR60" s="179">
        <f t="shared" si="18"/>
        <v>0</v>
      </c>
    </row>
    <row r="61" spans="2:44" ht="14.45" x14ac:dyDescent="0.3">
      <c r="B61" s="177" t="s">
        <v>550</v>
      </c>
      <c r="C61" s="178" t="s">
        <v>522</v>
      </c>
      <c r="D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9">
        <f>D61+E61</f>
        <v>0</v>
      </c>
      <c r="G61" s="179"/>
      <c r="H61" s="179">
        <f>F61-G61</f>
        <v>0</v>
      </c>
      <c r="I61" s="179"/>
      <c r="J61" s="179">
        <f>F61-I61</f>
        <v>0</v>
      </c>
      <c r="K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9">
        <f>AB61+AC61+AD61</f>
        <v>0</v>
      </c>
      <c r="AF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9">
        <f>AF61+AG61+AH61</f>
        <v>0</v>
      </c>
      <c r="AJ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9">
        <f>AJ61+AK61+AL61</f>
        <v>0</v>
      </c>
      <c r="AN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9">
        <f>AN61+AO61+AP61</f>
        <v>0</v>
      </c>
      <c r="AR61" s="179">
        <f>AE61+AI61+AM61+AQ61</f>
        <v>0</v>
      </c>
    </row>
    <row r="62" spans="2:44" ht="14.45" x14ac:dyDescent="0.3">
      <c r="B62" s="177" t="s">
        <v>551</v>
      </c>
      <c r="C62" s="178" t="s">
        <v>552</v>
      </c>
      <c r="D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9">
        <f t="shared" si="11"/>
        <v>0</v>
      </c>
      <c r="G62" s="179"/>
      <c r="H62" s="179">
        <f t="shared" si="12"/>
        <v>0</v>
      </c>
      <c r="I62" s="179"/>
      <c r="J62" s="179">
        <f t="shared" si="13"/>
        <v>0</v>
      </c>
      <c r="K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9">
        <f t="shared" si="14"/>
        <v>0</v>
      </c>
      <c r="AF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9">
        <f t="shared" si="15"/>
        <v>0</v>
      </c>
      <c r="AJ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9">
        <f t="shared" si="16"/>
        <v>0</v>
      </c>
      <c r="AN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9">
        <f t="shared" si="17"/>
        <v>0</v>
      </c>
      <c r="AR62" s="179">
        <f t="shared" si="18"/>
        <v>0</v>
      </c>
    </row>
    <row r="63" spans="2:44" ht="14.45" x14ac:dyDescent="0.3">
      <c r="B63" s="177" t="s">
        <v>253</v>
      </c>
      <c r="C63" s="178" t="s">
        <v>137</v>
      </c>
      <c r="D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9">
        <f t="shared" si="11"/>
        <v>0</v>
      </c>
      <c r="G63" s="179"/>
      <c r="H63" s="179">
        <f t="shared" si="12"/>
        <v>0</v>
      </c>
      <c r="I63" s="179"/>
      <c r="J63" s="179">
        <f t="shared" si="13"/>
        <v>0</v>
      </c>
      <c r="K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9">
        <f t="shared" si="14"/>
        <v>0</v>
      </c>
      <c r="AF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9">
        <f t="shared" si="15"/>
        <v>0</v>
      </c>
      <c r="AJ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9">
        <f t="shared" si="16"/>
        <v>0</v>
      </c>
      <c r="AN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9">
        <f t="shared" si="17"/>
        <v>0</v>
      </c>
      <c r="AR63" s="179">
        <f t="shared" si="18"/>
        <v>0</v>
      </c>
    </row>
    <row r="64" spans="2:44" ht="14.45" x14ac:dyDescent="0.3">
      <c r="B64" s="177" t="s">
        <v>553</v>
      </c>
      <c r="C64" s="178" t="s">
        <v>554</v>
      </c>
      <c r="D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9">
        <f>D64+E64</f>
        <v>0</v>
      </c>
      <c r="G64" s="179"/>
      <c r="H64" s="179">
        <f>F64-G64</f>
        <v>0</v>
      </c>
      <c r="I64" s="179"/>
      <c r="J64" s="179">
        <f>F64-I64</f>
        <v>0</v>
      </c>
      <c r="K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9">
        <f>AB64+AC64+AD64</f>
        <v>0</v>
      </c>
      <c r="AF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9">
        <f>AF64+AG64+AH64</f>
        <v>0</v>
      </c>
      <c r="AJ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9">
        <f>AJ64+AK64+AL64</f>
        <v>0</v>
      </c>
      <c r="AN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9">
        <f>AN64+AO64+AP64</f>
        <v>0</v>
      </c>
      <c r="AR64" s="179">
        <f>AE64+AI64+AM64+AQ64</f>
        <v>0</v>
      </c>
    </row>
    <row r="65" spans="2:44" ht="14.45" x14ac:dyDescent="0.3">
      <c r="B65" s="177" t="s">
        <v>555</v>
      </c>
      <c r="C65" s="178" t="s">
        <v>556</v>
      </c>
      <c r="D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9">
        <f t="shared" si="11"/>
        <v>0</v>
      </c>
      <c r="G65" s="179"/>
      <c r="H65" s="179">
        <f t="shared" si="12"/>
        <v>0</v>
      </c>
      <c r="I65" s="179"/>
      <c r="J65" s="179">
        <f t="shared" si="13"/>
        <v>0</v>
      </c>
      <c r="K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9">
        <f t="shared" si="14"/>
        <v>0</v>
      </c>
      <c r="AF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9">
        <f t="shared" si="15"/>
        <v>0</v>
      </c>
      <c r="AJ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9">
        <f t="shared" si="16"/>
        <v>0</v>
      </c>
      <c r="AN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9">
        <f t="shared" si="17"/>
        <v>0</v>
      </c>
      <c r="AR65" s="179">
        <f t="shared" si="18"/>
        <v>0</v>
      </c>
    </row>
    <row r="66" spans="2:44" x14ac:dyDescent="0.25">
      <c r="B66" s="177" t="s">
        <v>557</v>
      </c>
      <c r="C66" s="178" t="s">
        <v>558</v>
      </c>
      <c r="D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9">
        <f>D66+E66</f>
        <v>0</v>
      </c>
      <c r="G66" s="179"/>
      <c r="H66" s="179">
        <f>F66-G66</f>
        <v>0</v>
      </c>
      <c r="I66" s="179"/>
      <c r="J66" s="179">
        <f>F66-I66</f>
        <v>0</v>
      </c>
      <c r="K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9">
        <f>AB66+AC66+AD66</f>
        <v>0</v>
      </c>
      <c r="AF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9">
        <f>AF66+AG66+AH66</f>
        <v>0</v>
      </c>
      <c r="AJ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9">
        <f>AJ66+AK66+AL66</f>
        <v>0</v>
      </c>
      <c r="AN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9">
        <f>AN66+AO66+AP66</f>
        <v>0</v>
      </c>
      <c r="AR66" s="179">
        <f>AE66+AI66+AM66+AQ66</f>
        <v>0</v>
      </c>
    </row>
    <row r="67" spans="2:44" ht="14.45" x14ac:dyDescent="0.3">
      <c r="B67" s="177" t="s">
        <v>559</v>
      </c>
      <c r="C67" s="178" t="s">
        <v>560</v>
      </c>
      <c r="D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9">
        <f t="shared" si="11"/>
        <v>0</v>
      </c>
      <c r="G67" s="179"/>
      <c r="H67" s="179">
        <f t="shared" si="12"/>
        <v>0</v>
      </c>
      <c r="I67" s="179"/>
      <c r="J67" s="179">
        <f t="shared" si="13"/>
        <v>0</v>
      </c>
      <c r="K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9">
        <f t="shared" si="14"/>
        <v>0</v>
      </c>
      <c r="AF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9">
        <f t="shared" si="15"/>
        <v>0</v>
      </c>
      <c r="AJ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9">
        <f t="shared" si="16"/>
        <v>0</v>
      </c>
      <c r="AN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9">
        <f t="shared" si="17"/>
        <v>0</v>
      </c>
      <c r="AR67" s="179">
        <f t="shared" si="18"/>
        <v>0</v>
      </c>
    </row>
    <row r="68" spans="2:44" ht="14.45" x14ac:dyDescent="0.3">
      <c r="B68" s="177" t="s">
        <v>561</v>
      </c>
      <c r="C68" s="178" t="s">
        <v>562</v>
      </c>
      <c r="D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9">
        <f>D68+E68</f>
        <v>0</v>
      </c>
      <c r="G68" s="179"/>
      <c r="H68" s="179">
        <f>F68-G68</f>
        <v>0</v>
      </c>
      <c r="I68" s="179"/>
      <c r="J68" s="179">
        <f>F68-I68</f>
        <v>0</v>
      </c>
      <c r="K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9">
        <f>AB68+AC68+AD68</f>
        <v>0</v>
      </c>
      <c r="AF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9">
        <f>AF68+AG68+AH68</f>
        <v>0</v>
      </c>
      <c r="AJ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9">
        <f>AJ68+AK68+AL68</f>
        <v>0</v>
      </c>
      <c r="AN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9">
        <f>AN68+AO68+AP68</f>
        <v>0</v>
      </c>
      <c r="AR68" s="179">
        <f>AE68+AI68+AM68+AQ68</f>
        <v>0</v>
      </c>
    </row>
    <row r="69" spans="2:44" ht="14.45" x14ac:dyDescent="0.3">
      <c r="B69" s="177" t="s">
        <v>563</v>
      </c>
      <c r="C69" s="178" t="s">
        <v>564</v>
      </c>
      <c r="D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9">
        <f t="shared" si="11"/>
        <v>0</v>
      </c>
      <c r="G69" s="179"/>
      <c r="H69" s="179">
        <f t="shared" si="12"/>
        <v>0</v>
      </c>
      <c r="I69" s="179"/>
      <c r="J69" s="179">
        <f t="shared" si="13"/>
        <v>0</v>
      </c>
      <c r="K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9">
        <f t="shared" si="14"/>
        <v>0</v>
      </c>
      <c r="AF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9">
        <f t="shared" si="15"/>
        <v>0</v>
      </c>
      <c r="AJ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9">
        <f t="shared" si="16"/>
        <v>0</v>
      </c>
      <c r="AN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9">
        <f t="shared" si="17"/>
        <v>0</v>
      </c>
      <c r="AR69" s="179">
        <f t="shared" si="18"/>
        <v>0</v>
      </c>
    </row>
    <row r="70" spans="2:44" ht="14.45" x14ac:dyDescent="0.3">
      <c r="B70" s="177" t="s">
        <v>565</v>
      </c>
      <c r="C70" s="178" t="s">
        <v>566</v>
      </c>
      <c r="D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9">
        <f>D70+E70</f>
        <v>0</v>
      </c>
      <c r="G70" s="179"/>
      <c r="H70" s="179">
        <f>F70-G70</f>
        <v>0</v>
      </c>
      <c r="I70" s="179"/>
      <c r="J70" s="179">
        <f>F70-I70</f>
        <v>0</v>
      </c>
      <c r="K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9">
        <f>AB70+AC70+AD70</f>
        <v>0</v>
      </c>
      <c r="AF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9">
        <f>AF70+AG70+AH70</f>
        <v>0</v>
      </c>
      <c r="AJ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9">
        <f>AJ70+AK70+AL70</f>
        <v>0</v>
      </c>
      <c r="AN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9">
        <f>AN70+AO70+AP70</f>
        <v>0</v>
      </c>
      <c r="AR70" s="179">
        <f>AE70+AI70+AM70+AQ70</f>
        <v>0</v>
      </c>
    </row>
    <row r="71" spans="2:44" ht="14.45" x14ac:dyDescent="0.3">
      <c r="B71" s="177" t="s">
        <v>567</v>
      </c>
      <c r="C71" s="178" t="s">
        <v>568</v>
      </c>
      <c r="D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9">
        <f t="shared" ref="F71:F82" si="19">D71+E71</f>
        <v>0</v>
      </c>
      <c r="G71" s="179"/>
      <c r="H71" s="179">
        <f t="shared" ref="H71:H82" si="20">F71-G71</f>
        <v>0</v>
      </c>
      <c r="I71" s="179"/>
      <c r="J71" s="179">
        <f t="shared" ref="J71:J82" si="21">F71-I71</f>
        <v>0</v>
      </c>
      <c r="K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9">
        <f t="shared" ref="AE71:AE82" si="22">AB71+AC71+AD71</f>
        <v>0</v>
      </c>
      <c r="AF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9">
        <f t="shared" ref="AI71:AI82" si="23">AF71+AG71+AH71</f>
        <v>0</v>
      </c>
      <c r="AJ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9">
        <f t="shared" ref="AM71:AM82" si="24">AJ71+AK71+AL71</f>
        <v>0</v>
      </c>
      <c r="AN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9">
        <f t="shared" ref="AQ71:AQ82" si="25">AN71+AO71+AP71</f>
        <v>0</v>
      </c>
      <c r="AR71" s="179">
        <f t="shared" ref="AR71:AR82" si="26">AE71+AI71+AM71+AQ71</f>
        <v>0</v>
      </c>
    </row>
    <row r="72" spans="2:44" ht="14.45" x14ac:dyDescent="0.3">
      <c r="B72" s="177" t="s">
        <v>266</v>
      </c>
      <c r="C72" s="178" t="s">
        <v>150</v>
      </c>
      <c r="D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9">
        <f t="shared" si="19"/>
        <v>0</v>
      </c>
      <c r="G72" s="179"/>
      <c r="H72" s="179">
        <f t="shared" si="20"/>
        <v>0</v>
      </c>
      <c r="I72" s="179"/>
      <c r="J72" s="179">
        <f t="shared" si="21"/>
        <v>0</v>
      </c>
      <c r="K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9">
        <f t="shared" si="22"/>
        <v>0</v>
      </c>
      <c r="AF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9">
        <f t="shared" si="23"/>
        <v>0</v>
      </c>
      <c r="AJ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9">
        <f t="shared" si="24"/>
        <v>0</v>
      </c>
      <c r="AN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9">
        <f t="shared" si="25"/>
        <v>0</v>
      </c>
      <c r="AR72" s="179">
        <f t="shared" si="26"/>
        <v>0</v>
      </c>
    </row>
    <row r="73" spans="2:44" ht="14.45" x14ac:dyDescent="0.3">
      <c r="B73" s="177" t="s">
        <v>569</v>
      </c>
      <c r="C73" s="178" t="s">
        <v>570</v>
      </c>
      <c r="D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9">
        <f t="shared" si="19"/>
        <v>0</v>
      </c>
      <c r="G73" s="179"/>
      <c r="H73" s="179">
        <f t="shared" si="20"/>
        <v>0</v>
      </c>
      <c r="I73" s="179"/>
      <c r="J73" s="179">
        <f t="shared" si="21"/>
        <v>0</v>
      </c>
      <c r="K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9">
        <f t="shared" si="22"/>
        <v>0</v>
      </c>
      <c r="AF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9">
        <f t="shared" si="23"/>
        <v>0</v>
      </c>
      <c r="AJ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9">
        <f t="shared" si="24"/>
        <v>0</v>
      </c>
      <c r="AN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9">
        <f t="shared" si="25"/>
        <v>0</v>
      </c>
      <c r="AR73" s="179">
        <f t="shared" si="26"/>
        <v>0</v>
      </c>
    </row>
    <row r="74" spans="2:44" ht="14.45" x14ac:dyDescent="0.3">
      <c r="B74" s="177" t="s">
        <v>571</v>
      </c>
      <c r="C74" s="178" t="s">
        <v>572</v>
      </c>
      <c r="D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9">
        <f t="shared" si="19"/>
        <v>0</v>
      </c>
      <c r="G74" s="179"/>
      <c r="H74" s="179">
        <f t="shared" si="20"/>
        <v>0</v>
      </c>
      <c r="I74" s="179"/>
      <c r="J74" s="179">
        <f t="shared" si="21"/>
        <v>0</v>
      </c>
      <c r="K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9">
        <f t="shared" si="22"/>
        <v>0</v>
      </c>
      <c r="AF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9">
        <f t="shared" si="23"/>
        <v>0</v>
      </c>
      <c r="AJ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9">
        <f t="shared" si="24"/>
        <v>0</v>
      </c>
      <c r="AN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9">
        <f t="shared" si="25"/>
        <v>0</v>
      </c>
      <c r="AR74" s="179">
        <f t="shared" si="26"/>
        <v>0</v>
      </c>
    </row>
    <row r="75" spans="2:44" ht="14.45" x14ac:dyDescent="0.3">
      <c r="B75" s="177" t="s">
        <v>573</v>
      </c>
      <c r="C75" s="178" t="s">
        <v>574</v>
      </c>
      <c r="D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9">
        <f t="shared" si="19"/>
        <v>0</v>
      </c>
      <c r="G75" s="179"/>
      <c r="H75" s="179">
        <f t="shared" si="20"/>
        <v>0</v>
      </c>
      <c r="I75" s="179"/>
      <c r="J75" s="179">
        <f t="shared" si="21"/>
        <v>0</v>
      </c>
      <c r="K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9">
        <f t="shared" si="22"/>
        <v>0</v>
      </c>
      <c r="AF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9">
        <f t="shared" si="23"/>
        <v>0</v>
      </c>
      <c r="AJ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9">
        <f t="shared" si="24"/>
        <v>0</v>
      </c>
      <c r="AN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9">
        <f t="shared" si="25"/>
        <v>0</v>
      </c>
      <c r="AR75" s="179">
        <f t="shared" si="26"/>
        <v>0</v>
      </c>
    </row>
    <row r="76" spans="2:44" ht="14.45" x14ac:dyDescent="0.3">
      <c r="B76" s="177" t="s">
        <v>575</v>
      </c>
      <c r="C76" s="178" t="s">
        <v>576</v>
      </c>
      <c r="D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9">
        <f t="shared" si="19"/>
        <v>0</v>
      </c>
      <c r="G76" s="179"/>
      <c r="H76" s="179">
        <f t="shared" si="20"/>
        <v>0</v>
      </c>
      <c r="I76" s="179"/>
      <c r="J76" s="179">
        <f t="shared" si="21"/>
        <v>0</v>
      </c>
      <c r="K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9">
        <f t="shared" si="22"/>
        <v>0</v>
      </c>
      <c r="AF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9">
        <f t="shared" si="23"/>
        <v>0</v>
      </c>
      <c r="AJ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9">
        <f t="shared" si="24"/>
        <v>0</v>
      </c>
      <c r="AN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9">
        <f t="shared" si="25"/>
        <v>0</v>
      </c>
      <c r="AR76" s="179">
        <f t="shared" si="26"/>
        <v>0</v>
      </c>
    </row>
    <row r="77" spans="2:44" ht="14.45" x14ac:dyDescent="0.3">
      <c r="B77" s="177" t="s">
        <v>577</v>
      </c>
      <c r="C77" s="178" t="s">
        <v>578</v>
      </c>
      <c r="D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9">
        <f t="shared" si="19"/>
        <v>0</v>
      </c>
      <c r="G77" s="179"/>
      <c r="H77" s="179">
        <f t="shared" si="20"/>
        <v>0</v>
      </c>
      <c r="I77" s="179"/>
      <c r="J77" s="179">
        <f t="shared" si="21"/>
        <v>0</v>
      </c>
      <c r="K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9">
        <f t="shared" si="22"/>
        <v>0</v>
      </c>
      <c r="AF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9">
        <f t="shared" si="23"/>
        <v>0</v>
      </c>
      <c r="AJ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9">
        <f t="shared" si="24"/>
        <v>0</v>
      </c>
      <c r="AN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9">
        <f t="shared" si="25"/>
        <v>0</v>
      </c>
      <c r="AR77" s="179">
        <f t="shared" si="26"/>
        <v>0</v>
      </c>
    </row>
    <row r="78" spans="2:44" ht="14.45" x14ac:dyDescent="0.3">
      <c r="B78" s="177" t="s">
        <v>579</v>
      </c>
      <c r="C78" s="178" t="s">
        <v>580</v>
      </c>
      <c r="D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9">
        <f t="shared" si="19"/>
        <v>0</v>
      </c>
      <c r="G78" s="179"/>
      <c r="H78" s="179">
        <f t="shared" si="20"/>
        <v>0</v>
      </c>
      <c r="I78" s="179"/>
      <c r="J78" s="179">
        <f t="shared" si="21"/>
        <v>0</v>
      </c>
      <c r="K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9">
        <f t="shared" si="22"/>
        <v>0</v>
      </c>
      <c r="AF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9">
        <f t="shared" si="23"/>
        <v>0</v>
      </c>
      <c r="AJ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9">
        <f t="shared" si="24"/>
        <v>0</v>
      </c>
      <c r="AN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9">
        <f t="shared" si="25"/>
        <v>0</v>
      </c>
      <c r="AR78" s="179">
        <f t="shared" si="26"/>
        <v>0</v>
      </c>
    </row>
    <row r="79" spans="2:44" x14ac:dyDescent="0.25">
      <c r="B79" s="177" t="s">
        <v>581</v>
      </c>
      <c r="C79" s="178" t="s">
        <v>582</v>
      </c>
      <c r="D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9">
        <f t="shared" si="19"/>
        <v>0</v>
      </c>
      <c r="G79" s="179"/>
      <c r="H79" s="179">
        <f t="shared" si="20"/>
        <v>0</v>
      </c>
      <c r="I79" s="179"/>
      <c r="J79" s="179">
        <f t="shared" si="21"/>
        <v>0</v>
      </c>
      <c r="K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9">
        <f t="shared" si="22"/>
        <v>0</v>
      </c>
      <c r="AF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9">
        <f t="shared" si="23"/>
        <v>0</v>
      </c>
      <c r="AJ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9">
        <f t="shared" si="24"/>
        <v>0</v>
      </c>
      <c r="AN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9">
        <f t="shared" si="25"/>
        <v>0</v>
      </c>
      <c r="AR79" s="179">
        <f t="shared" si="26"/>
        <v>0</v>
      </c>
    </row>
    <row r="80" spans="2:44" ht="14.45" x14ac:dyDescent="0.3">
      <c r="B80" s="177" t="s">
        <v>583</v>
      </c>
      <c r="C80" s="178" t="s">
        <v>584</v>
      </c>
      <c r="D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9">
        <f t="shared" si="19"/>
        <v>0</v>
      </c>
      <c r="G80" s="179"/>
      <c r="H80" s="179">
        <f t="shared" si="20"/>
        <v>0</v>
      </c>
      <c r="I80" s="179"/>
      <c r="J80" s="179">
        <f t="shared" si="21"/>
        <v>0</v>
      </c>
      <c r="K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9">
        <f t="shared" si="22"/>
        <v>0</v>
      </c>
      <c r="AF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9">
        <f t="shared" si="23"/>
        <v>0</v>
      </c>
      <c r="AJ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9">
        <f t="shared" si="24"/>
        <v>0</v>
      </c>
      <c r="AN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9">
        <f t="shared" si="25"/>
        <v>0</v>
      </c>
      <c r="AR80" s="179">
        <f t="shared" si="26"/>
        <v>0</v>
      </c>
    </row>
    <row r="81" spans="2:44" ht="14.45" x14ac:dyDescent="0.3">
      <c r="B81" s="177" t="s">
        <v>585</v>
      </c>
      <c r="C81" s="178" t="s">
        <v>586</v>
      </c>
      <c r="D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9">
        <f t="shared" si="19"/>
        <v>0</v>
      </c>
      <c r="G81" s="179"/>
      <c r="H81" s="179">
        <f t="shared" si="20"/>
        <v>0</v>
      </c>
      <c r="I81" s="179"/>
      <c r="J81" s="179">
        <f t="shared" si="21"/>
        <v>0</v>
      </c>
      <c r="K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9">
        <f t="shared" si="22"/>
        <v>0</v>
      </c>
      <c r="AF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9">
        <f t="shared" si="23"/>
        <v>0</v>
      </c>
      <c r="AJ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9">
        <f t="shared" si="24"/>
        <v>0</v>
      </c>
      <c r="AN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9">
        <f t="shared" si="25"/>
        <v>0</v>
      </c>
      <c r="AR81" s="179">
        <f t="shared" si="26"/>
        <v>0</v>
      </c>
    </row>
    <row r="82" spans="2:44" ht="14.45" x14ac:dyDescent="0.3">
      <c r="B82" s="177" t="s">
        <v>587</v>
      </c>
      <c r="C82" s="178" t="s">
        <v>588</v>
      </c>
      <c r="D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9">
        <f t="shared" si="19"/>
        <v>0</v>
      </c>
      <c r="G82" s="179"/>
      <c r="H82" s="179">
        <f t="shared" si="20"/>
        <v>0</v>
      </c>
      <c r="I82" s="179"/>
      <c r="J82" s="179">
        <f t="shared" si="21"/>
        <v>0</v>
      </c>
      <c r="K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9">
        <f t="shared" si="22"/>
        <v>0</v>
      </c>
      <c r="AF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9">
        <f t="shared" si="23"/>
        <v>0</v>
      </c>
      <c r="AJ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9">
        <f t="shared" si="24"/>
        <v>0</v>
      </c>
      <c r="AN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9">
        <f t="shared" si="25"/>
        <v>0</v>
      </c>
      <c r="AR82" s="179">
        <f t="shared" si="26"/>
        <v>0</v>
      </c>
    </row>
    <row r="83" spans="2:44" ht="14.45" x14ac:dyDescent="0.3">
      <c r="B83" s="186" t="s">
        <v>254</v>
      </c>
      <c r="C83" s="187" t="s">
        <v>138</v>
      </c>
      <c r="D83" s="188">
        <f>SUM(D84:D88)</f>
        <v>0</v>
      </c>
      <c r="E83" s="188">
        <f>SUM(E84:E88)</f>
        <v>0</v>
      </c>
      <c r="F83" s="188">
        <f t="shared" ref="F83:F89" si="27">D83+E83</f>
        <v>0</v>
      </c>
      <c r="G83" s="188">
        <f>SUM(G84:G88)</f>
        <v>0</v>
      </c>
      <c r="H83" s="188">
        <f t="shared" ref="H83:H89" si="28">F83-G83</f>
        <v>0</v>
      </c>
      <c r="I83" s="188">
        <f>SUM(I84:I88)</f>
        <v>0</v>
      </c>
      <c r="J83" s="188">
        <f t="shared" ref="J83:J89" si="29">F83-I83</f>
        <v>0</v>
      </c>
      <c r="K83" s="188">
        <f t="shared" ref="K83:AD83" si="30">SUM(K84:K88)</f>
        <v>0</v>
      </c>
      <c r="L83" s="188">
        <f t="shared" si="30"/>
        <v>0</v>
      </c>
      <c r="M83" s="188">
        <f t="shared" si="30"/>
        <v>0</v>
      </c>
      <c r="N83" s="188">
        <f t="shared" si="30"/>
        <v>0</v>
      </c>
      <c r="O83" s="188">
        <f t="shared" si="30"/>
        <v>0</v>
      </c>
      <c r="P83" s="188">
        <f>SUM(P84:P88)</f>
        <v>0</v>
      </c>
      <c r="Q83" s="188">
        <f>SUM(Q84:Q88)</f>
        <v>0</v>
      </c>
      <c r="R83" s="188">
        <f t="shared" si="30"/>
        <v>0</v>
      </c>
      <c r="S83" s="188">
        <f t="shared" si="30"/>
        <v>0</v>
      </c>
      <c r="T83" s="188">
        <f>SUM(T84:T88)</f>
        <v>0</v>
      </c>
      <c r="U83" s="188">
        <f t="shared" si="30"/>
        <v>0</v>
      </c>
      <c r="V83" s="188">
        <f t="shared" si="30"/>
        <v>0</v>
      </c>
      <c r="W83" s="188">
        <f>SUM(W84:W88)</f>
        <v>0</v>
      </c>
      <c r="X83" s="188">
        <f t="shared" si="30"/>
        <v>0</v>
      </c>
      <c r="Y83" s="188">
        <f>SUM(Y84:Y88)</f>
        <v>0</v>
      </c>
      <c r="Z83" s="188">
        <f>SUM(Z84:Z88)</f>
        <v>0</v>
      </c>
      <c r="AA83" s="188">
        <f t="shared" si="30"/>
        <v>0</v>
      </c>
      <c r="AB83" s="188">
        <f t="shared" si="30"/>
        <v>0</v>
      </c>
      <c r="AC83" s="188">
        <f t="shared" si="30"/>
        <v>0</v>
      </c>
      <c r="AD83" s="188">
        <f t="shared" si="30"/>
        <v>0</v>
      </c>
      <c r="AE83" s="188">
        <f t="shared" ref="AE83:AE89" si="31">AB83+AC83+AD83</f>
        <v>0</v>
      </c>
      <c r="AF83" s="188">
        <f>SUM(AF84:AF88)</f>
        <v>0</v>
      </c>
      <c r="AG83" s="188">
        <f>SUM(AG84:AG88)</f>
        <v>0</v>
      </c>
      <c r="AH83" s="188">
        <f>SUM(AH84:AH88)</f>
        <v>0</v>
      </c>
      <c r="AI83" s="188">
        <f t="shared" ref="AI83:AI89" si="32">AF83+AG83+AH83</f>
        <v>0</v>
      </c>
      <c r="AJ83" s="188">
        <f>SUM(AJ84:AJ88)</f>
        <v>0</v>
      </c>
      <c r="AK83" s="188">
        <f>SUM(AK84:AK88)</f>
        <v>0</v>
      </c>
      <c r="AL83" s="188">
        <f>SUM(AL84:AL88)</f>
        <v>0</v>
      </c>
      <c r="AM83" s="188">
        <f t="shared" ref="AM83:AM89" si="33">AJ83+AK83+AL83</f>
        <v>0</v>
      </c>
      <c r="AN83" s="188">
        <f>SUM(AN84:AN88)</f>
        <v>0</v>
      </c>
      <c r="AO83" s="188">
        <f>SUM(AO84:AO88)</f>
        <v>0</v>
      </c>
      <c r="AP83" s="188">
        <f>SUM(AP84:AP88)</f>
        <v>0</v>
      </c>
      <c r="AQ83" s="188">
        <f t="shared" ref="AQ83:AQ89" si="34">AN83+AO83+AP83</f>
        <v>0</v>
      </c>
      <c r="AR83" s="188">
        <f t="shared" ref="AR83:AR89" si="35">AE83+AI83+AM83+AQ83</f>
        <v>0</v>
      </c>
    </row>
    <row r="84" spans="2:44" ht="14.45" x14ac:dyDescent="0.3">
      <c r="B84" s="177" t="s">
        <v>255</v>
      </c>
      <c r="C84" s="178" t="s">
        <v>139</v>
      </c>
      <c r="D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9">
        <f t="shared" si="27"/>
        <v>0</v>
      </c>
      <c r="G84" s="179"/>
      <c r="H84" s="179">
        <f t="shared" si="28"/>
        <v>0</v>
      </c>
      <c r="I84" s="179"/>
      <c r="J84" s="179">
        <f t="shared" si="29"/>
        <v>0</v>
      </c>
      <c r="K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9">
        <f t="shared" si="31"/>
        <v>0</v>
      </c>
      <c r="AF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9">
        <f t="shared" si="32"/>
        <v>0</v>
      </c>
      <c r="AJ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9">
        <f t="shared" si="33"/>
        <v>0</v>
      </c>
      <c r="AN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9">
        <f t="shared" si="34"/>
        <v>0</v>
      </c>
      <c r="AR84" s="179">
        <f t="shared" si="35"/>
        <v>0</v>
      </c>
    </row>
    <row r="85" spans="2:44" ht="14.45" x14ac:dyDescent="0.3">
      <c r="B85" s="177" t="s">
        <v>589</v>
      </c>
      <c r="C85" s="178" t="s">
        <v>590</v>
      </c>
      <c r="D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9">
        <f t="shared" si="27"/>
        <v>0</v>
      </c>
      <c r="G85" s="179"/>
      <c r="H85" s="179">
        <f t="shared" si="28"/>
        <v>0</v>
      </c>
      <c r="I85" s="179"/>
      <c r="J85" s="179">
        <f t="shared" si="29"/>
        <v>0</v>
      </c>
      <c r="K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9">
        <f t="shared" si="31"/>
        <v>0</v>
      </c>
      <c r="AF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9">
        <f t="shared" si="32"/>
        <v>0</v>
      </c>
      <c r="AJ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9">
        <f t="shared" si="33"/>
        <v>0</v>
      </c>
      <c r="AN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9">
        <f t="shared" si="34"/>
        <v>0</v>
      </c>
      <c r="AR85" s="179">
        <f t="shared" si="35"/>
        <v>0</v>
      </c>
    </row>
    <row r="86" spans="2:44" ht="14.45" x14ac:dyDescent="0.3">
      <c r="B86" s="177" t="s">
        <v>256</v>
      </c>
      <c r="C86" s="178" t="s">
        <v>140</v>
      </c>
      <c r="D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9">
        <f t="shared" si="27"/>
        <v>0</v>
      </c>
      <c r="G86" s="179"/>
      <c r="H86" s="179">
        <f t="shared" si="28"/>
        <v>0</v>
      </c>
      <c r="I86" s="179"/>
      <c r="J86" s="179">
        <f t="shared" si="29"/>
        <v>0</v>
      </c>
      <c r="K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9">
        <f t="shared" si="31"/>
        <v>0</v>
      </c>
      <c r="AF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9">
        <f t="shared" si="32"/>
        <v>0</v>
      </c>
      <c r="AJ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9">
        <f t="shared" si="33"/>
        <v>0</v>
      </c>
      <c r="AN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9">
        <f t="shared" si="34"/>
        <v>0</v>
      </c>
      <c r="AR86" s="179">
        <f t="shared" si="35"/>
        <v>0</v>
      </c>
    </row>
    <row r="87" spans="2:44" ht="14.45" x14ac:dyDescent="0.3">
      <c r="B87" s="177" t="s">
        <v>591</v>
      </c>
      <c r="C87" s="178" t="s">
        <v>592</v>
      </c>
      <c r="D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9">
        <f t="shared" si="27"/>
        <v>0</v>
      </c>
      <c r="G87" s="179"/>
      <c r="H87" s="179">
        <f t="shared" si="28"/>
        <v>0</v>
      </c>
      <c r="I87" s="179"/>
      <c r="J87" s="179">
        <f t="shared" si="29"/>
        <v>0</v>
      </c>
      <c r="K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9">
        <f t="shared" si="31"/>
        <v>0</v>
      </c>
      <c r="AF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9">
        <f t="shared" si="32"/>
        <v>0</v>
      </c>
      <c r="AJ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9">
        <f t="shared" si="33"/>
        <v>0</v>
      </c>
      <c r="AN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9">
        <f t="shared" si="34"/>
        <v>0</v>
      </c>
      <c r="AR87" s="179">
        <f t="shared" si="35"/>
        <v>0</v>
      </c>
    </row>
    <row r="88" spans="2:44" ht="14.45" x14ac:dyDescent="0.3">
      <c r="B88" s="177" t="s">
        <v>593</v>
      </c>
      <c r="C88" s="178" t="s">
        <v>594</v>
      </c>
      <c r="D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9">
        <f t="shared" si="27"/>
        <v>0</v>
      </c>
      <c r="G88" s="179"/>
      <c r="H88" s="179">
        <f t="shared" si="28"/>
        <v>0</v>
      </c>
      <c r="I88" s="179"/>
      <c r="J88" s="179">
        <f t="shared" si="29"/>
        <v>0</v>
      </c>
      <c r="K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9">
        <f t="shared" si="31"/>
        <v>0</v>
      </c>
      <c r="AF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9">
        <f t="shared" si="32"/>
        <v>0</v>
      </c>
      <c r="AJ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9">
        <f t="shared" si="33"/>
        <v>0</v>
      </c>
      <c r="AN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9">
        <f t="shared" si="34"/>
        <v>0</v>
      </c>
      <c r="AR88" s="179">
        <f t="shared" si="35"/>
        <v>0</v>
      </c>
    </row>
    <row r="89" spans="2:44" ht="14.45" x14ac:dyDescent="0.3">
      <c r="B89" s="186" t="s">
        <v>257</v>
      </c>
      <c r="C89" s="187" t="s">
        <v>141</v>
      </c>
      <c r="D89" s="188">
        <f>SUM(D90:D95)</f>
        <v>0</v>
      </c>
      <c r="E89" s="188">
        <f>SUM(E90:E95)</f>
        <v>0</v>
      </c>
      <c r="F89" s="188">
        <f t="shared" si="27"/>
        <v>0</v>
      </c>
      <c r="G89" s="188">
        <f>SUM(G90:G95)</f>
        <v>0</v>
      </c>
      <c r="H89" s="188">
        <f t="shared" si="28"/>
        <v>0</v>
      </c>
      <c r="I89" s="188">
        <f>SUM(I90:I95)</f>
        <v>0</v>
      </c>
      <c r="J89" s="188">
        <f t="shared" si="29"/>
        <v>0</v>
      </c>
      <c r="K89" s="188">
        <f t="shared" ref="K89:AP89" si="36">SUM(K90:K95)</f>
        <v>0</v>
      </c>
      <c r="L89" s="188">
        <f t="shared" si="36"/>
        <v>0</v>
      </c>
      <c r="M89" s="188">
        <f t="shared" si="36"/>
        <v>0</v>
      </c>
      <c r="N89" s="188">
        <f t="shared" si="36"/>
        <v>0</v>
      </c>
      <c r="O89" s="188">
        <f t="shared" si="36"/>
        <v>0</v>
      </c>
      <c r="P89" s="188">
        <f>SUM(P90:P95)</f>
        <v>0</v>
      </c>
      <c r="Q89" s="188">
        <f>SUM(Q90:Q95)</f>
        <v>0</v>
      </c>
      <c r="R89" s="188">
        <f t="shared" si="36"/>
        <v>0</v>
      </c>
      <c r="S89" s="188">
        <f t="shared" si="36"/>
        <v>0</v>
      </c>
      <c r="T89" s="188">
        <f>SUM(T90:T95)</f>
        <v>0</v>
      </c>
      <c r="U89" s="188">
        <f t="shared" si="36"/>
        <v>0</v>
      </c>
      <c r="V89" s="188">
        <f t="shared" si="36"/>
        <v>0</v>
      </c>
      <c r="W89" s="188">
        <f>SUM(W90:W95)</f>
        <v>0</v>
      </c>
      <c r="X89" s="188">
        <f t="shared" si="36"/>
        <v>0</v>
      </c>
      <c r="Y89" s="188">
        <f>SUM(Y90:Y95)</f>
        <v>0</v>
      </c>
      <c r="Z89" s="188">
        <f>SUM(Z90:Z95)</f>
        <v>0</v>
      </c>
      <c r="AA89" s="188">
        <f t="shared" si="36"/>
        <v>0</v>
      </c>
      <c r="AB89" s="188">
        <f t="shared" si="36"/>
        <v>0</v>
      </c>
      <c r="AC89" s="188">
        <f t="shared" si="36"/>
        <v>0</v>
      </c>
      <c r="AD89" s="188">
        <f t="shared" si="36"/>
        <v>0</v>
      </c>
      <c r="AE89" s="188">
        <f t="shared" si="31"/>
        <v>0</v>
      </c>
      <c r="AF89" s="188">
        <f t="shared" si="36"/>
        <v>0</v>
      </c>
      <c r="AG89" s="188">
        <f t="shared" si="36"/>
        <v>0</v>
      </c>
      <c r="AH89" s="188">
        <f t="shared" si="36"/>
        <v>0</v>
      </c>
      <c r="AI89" s="188">
        <f t="shared" si="32"/>
        <v>0</v>
      </c>
      <c r="AJ89" s="188">
        <f t="shared" si="36"/>
        <v>0</v>
      </c>
      <c r="AK89" s="188">
        <f t="shared" si="36"/>
        <v>0</v>
      </c>
      <c r="AL89" s="188">
        <f t="shared" si="36"/>
        <v>0</v>
      </c>
      <c r="AM89" s="188">
        <f t="shared" si="33"/>
        <v>0</v>
      </c>
      <c r="AN89" s="188">
        <f t="shared" si="36"/>
        <v>0</v>
      </c>
      <c r="AO89" s="188">
        <f t="shared" si="36"/>
        <v>0</v>
      </c>
      <c r="AP89" s="188">
        <f t="shared" si="36"/>
        <v>0</v>
      </c>
      <c r="AQ89" s="188">
        <f t="shared" si="34"/>
        <v>0</v>
      </c>
      <c r="AR89" s="188">
        <f t="shared" si="35"/>
        <v>0</v>
      </c>
    </row>
    <row r="90" spans="2:44" ht="14.45" x14ac:dyDescent="0.3">
      <c r="B90" s="177" t="s">
        <v>258</v>
      </c>
      <c r="C90" s="178" t="s">
        <v>142</v>
      </c>
      <c r="D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9">
        <f t="shared" ref="F90:F95" si="37">D90+E90</f>
        <v>0</v>
      </c>
      <c r="G90" s="179"/>
      <c r="H90" s="179">
        <f t="shared" ref="H90:H95" si="38">F90-G90</f>
        <v>0</v>
      </c>
      <c r="I90" s="179"/>
      <c r="J90" s="179">
        <f t="shared" ref="J90:J95" si="39">F90-I90</f>
        <v>0</v>
      </c>
      <c r="K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9">
        <f t="shared" ref="AE90:AE95" si="40">AB90+AC90+AD90</f>
        <v>0</v>
      </c>
      <c r="AF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9">
        <f t="shared" ref="AI90:AI95" si="41">AF90+AG90+AH90</f>
        <v>0</v>
      </c>
      <c r="AJ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9">
        <f t="shared" ref="AM90:AM95" si="42">AJ90+AK90+AL90</f>
        <v>0</v>
      </c>
      <c r="AN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9">
        <f t="shared" ref="AQ90:AQ95" si="43">AN90+AO90+AP90</f>
        <v>0</v>
      </c>
      <c r="AR90" s="179">
        <f t="shared" ref="AR90:AR95" si="44">AE90+AI90+AM90+AQ90</f>
        <v>0</v>
      </c>
    </row>
    <row r="91" spans="2:44" ht="14.45" x14ac:dyDescent="0.3">
      <c r="B91" s="177" t="s">
        <v>595</v>
      </c>
      <c r="C91" s="178" t="s">
        <v>596</v>
      </c>
      <c r="D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9">
        <f t="shared" si="37"/>
        <v>0</v>
      </c>
      <c r="G91" s="179"/>
      <c r="H91" s="179">
        <f t="shared" si="38"/>
        <v>0</v>
      </c>
      <c r="I91" s="179"/>
      <c r="J91" s="179">
        <f t="shared" si="39"/>
        <v>0</v>
      </c>
      <c r="K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9">
        <f t="shared" si="40"/>
        <v>0</v>
      </c>
      <c r="AF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9">
        <f t="shared" si="41"/>
        <v>0</v>
      </c>
      <c r="AJ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9">
        <f t="shared" si="42"/>
        <v>0</v>
      </c>
      <c r="AN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9">
        <f t="shared" si="43"/>
        <v>0</v>
      </c>
      <c r="AR91" s="179">
        <f t="shared" si="44"/>
        <v>0</v>
      </c>
    </row>
    <row r="92" spans="2:44" ht="14.45" x14ac:dyDescent="0.3">
      <c r="B92" s="177" t="s">
        <v>259</v>
      </c>
      <c r="C92" s="178" t="s">
        <v>143</v>
      </c>
      <c r="D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9">
        <f>D92+E92</f>
        <v>0</v>
      </c>
      <c r="G92" s="179"/>
      <c r="H92" s="179">
        <f>F92-G92</f>
        <v>0</v>
      </c>
      <c r="I92" s="179"/>
      <c r="J92" s="179">
        <f>F92-I92</f>
        <v>0</v>
      </c>
      <c r="K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9">
        <f>AB92+AC92+AD92</f>
        <v>0</v>
      </c>
      <c r="AF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9">
        <f>AF92+AG92+AH92</f>
        <v>0</v>
      </c>
      <c r="AJ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9">
        <f>AJ92+AK92+AL92</f>
        <v>0</v>
      </c>
      <c r="AN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9">
        <f>AN92+AO92+AP92</f>
        <v>0</v>
      </c>
      <c r="AR92" s="179">
        <f>AE92+AI92+AM92+AQ92</f>
        <v>0</v>
      </c>
    </row>
    <row r="93" spans="2:44" x14ac:dyDescent="0.25">
      <c r="B93" s="177" t="s">
        <v>597</v>
      </c>
      <c r="C93" s="178" t="s">
        <v>598</v>
      </c>
      <c r="D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9">
        <f>D93+E93</f>
        <v>0</v>
      </c>
      <c r="G93" s="179"/>
      <c r="H93" s="179">
        <f>F93-G93</f>
        <v>0</v>
      </c>
      <c r="I93" s="179"/>
      <c r="J93" s="179">
        <f>F93-I93</f>
        <v>0</v>
      </c>
      <c r="K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9">
        <f>AB93+AC93+AD93</f>
        <v>0</v>
      </c>
      <c r="AF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9">
        <f>AF93+AG93+AH93</f>
        <v>0</v>
      </c>
      <c r="AJ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9">
        <f>AJ93+AK93+AL93</f>
        <v>0</v>
      </c>
      <c r="AN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9">
        <f>AN93+AO93+AP93</f>
        <v>0</v>
      </c>
      <c r="AR93" s="179">
        <f>AE93+AI93+AM93+AQ93</f>
        <v>0</v>
      </c>
    </row>
    <row r="94" spans="2:44" ht="14.45" x14ac:dyDescent="0.3">
      <c r="B94" s="177" t="s">
        <v>599</v>
      </c>
      <c r="C94" s="178" t="s">
        <v>600</v>
      </c>
      <c r="D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9">
        <f>D94+E94</f>
        <v>0</v>
      </c>
      <c r="G94" s="179"/>
      <c r="H94" s="179">
        <f>F94-G94</f>
        <v>0</v>
      </c>
      <c r="I94" s="179"/>
      <c r="J94" s="179">
        <f>F94-I94</f>
        <v>0</v>
      </c>
      <c r="K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9">
        <f>AB94+AC94+AD94</f>
        <v>0</v>
      </c>
      <c r="AF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9">
        <f>AF94+AG94+AH94</f>
        <v>0</v>
      </c>
      <c r="AJ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9">
        <f>AJ94+AK94+AL94</f>
        <v>0</v>
      </c>
      <c r="AN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9">
        <f>AN94+AO94+AP94</f>
        <v>0</v>
      </c>
      <c r="AR94" s="179">
        <f>AE94+AI94+AM94+AQ94</f>
        <v>0</v>
      </c>
    </row>
    <row r="95" spans="2:44" ht="14.45" x14ac:dyDescent="0.3">
      <c r="B95" s="177" t="s">
        <v>601</v>
      </c>
      <c r="C95" s="178" t="s">
        <v>602</v>
      </c>
      <c r="D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9">
        <f t="shared" si="37"/>
        <v>0</v>
      </c>
      <c r="G95" s="179"/>
      <c r="H95" s="179">
        <f t="shared" si="38"/>
        <v>0</v>
      </c>
      <c r="I95" s="179"/>
      <c r="J95" s="179">
        <f t="shared" si="39"/>
        <v>0</v>
      </c>
      <c r="K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9">
        <f t="shared" si="40"/>
        <v>0</v>
      </c>
      <c r="AF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9">
        <f t="shared" si="41"/>
        <v>0</v>
      </c>
      <c r="AJ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9">
        <f t="shared" si="42"/>
        <v>0</v>
      </c>
      <c r="AN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9">
        <f t="shared" si="43"/>
        <v>0</v>
      </c>
      <c r="AR95" s="179">
        <f t="shared" si="44"/>
        <v>0</v>
      </c>
    </row>
    <row r="96" spans="2:44" ht="14.45" x14ac:dyDescent="0.3">
      <c r="B96" s="186" t="s">
        <v>260</v>
      </c>
      <c r="C96" s="187" t="s">
        <v>144</v>
      </c>
      <c r="D96" s="188">
        <f>SUM(D97:D105)</f>
        <v>0</v>
      </c>
      <c r="E96" s="188">
        <f>SUM(E97:E105)</f>
        <v>0</v>
      </c>
      <c r="F96" s="188">
        <f t="shared" ref="F96:F119" si="45">D96+E96</f>
        <v>0</v>
      </c>
      <c r="G96" s="188">
        <f>SUM(G97:G105)</f>
        <v>0</v>
      </c>
      <c r="H96" s="188">
        <f t="shared" ref="H96:H107" si="46">F96-G96</f>
        <v>0</v>
      </c>
      <c r="I96" s="188">
        <f>SUM(I97:I105)</f>
        <v>0</v>
      </c>
      <c r="J96" s="188">
        <f t="shared" ref="J96:J107" si="47">F96-I96</f>
        <v>0</v>
      </c>
      <c r="K96" s="188">
        <f t="shared" ref="K96:AD96" si="48">SUM(K97:K105)</f>
        <v>0</v>
      </c>
      <c r="L96" s="188">
        <f t="shared" si="48"/>
        <v>0</v>
      </c>
      <c r="M96" s="188">
        <f t="shared" si="48"/>
        <v>0</v>
      </c>
      <c r="N96" s="188">
        <f t="shared" si="48"/>
        <v>0</v>
      </c>
      <c r="O96" s="188">
        <f t="shared" si="48"/>
        <v>0</v>
      </c>
      <c r="P96" s="188">
        <f>SUM(P97:P105)</f>
        <v>0</v>
      </c>
      <c r="Q96" s="188">
        <f>SUM(Q97:Q105)</f>
        <v>0</v>
      </c>
      <c r="R96" s="188">
        <f t="shared" si="48"/>
        <v>0</v>
      </c>
      <c r="S96" s="188">
        <f t="shared" si="48"/>
        <v>0</v>
      </c>
      <c r="T96" s="188">
        <f>SUM(T97:T105)</f>
        <v>0</v>
      </c>
      <c r="U96" s="188">
        <f t="shared" si="48"/>
        <v>0</v>
      </c>
      <c r="V96" s="188">
        <f t="shared" si="48"/>
        <v>0</v>
      </c>
      <c r="W96" s="188">
        <f>SUM(W97:W105)</f>
        <v>0</v>
      </c>
      <c r="X96" s="188">
        <f t="shared" si="48"/>
        <v>0</v>
      </c>
      <c r="Y96" s="188">
        <f>SUM(Y97:Y105)</f>
        <v>0</v>
      </c>
      <c r="Z96" s="188">
        <f>SUM(Z97:Z105)</f>
        <v>0</v>
      </c>
      <c r="AA96" s="188">
        <f t="shared" si="48"/>
        <v>0</v>
      </c>
      <c r="AB96" s="188">
        <f t="shared" si="48"/>
        <v>0</v>
      </c>
      <c r="AC96" s="188">
        <f t="shared" si="48"/>
        <v>0</v>
      </c>
      <c r="AD96" s="188">
        <f t="shared" si="48"/>
        <v>0</v>
      </c>
      <c r="AE96" s="188">
        <f t="shared" ref="AE96:AE107" si="49">AB96+AC96+AD96</f>
        <v>0</v>
      </c>
      <c r="AF96" s="188">
        <f>SUM(AF97:AF105)</f>
        <v>0</v>
      </c>
      <c r="AG96" s="188">
        <f>SUM(AG97:AG105)</f>
        <v>0</v>
      </c>
      <c r="AH96" s="188">
        <f>SUM(AH97:AH105)</f>
        <v>0</v>
      </c>
      <c r="AI96" s="188">
        <f t="shared" ref="AI96:AI107" si="50">AF96+AG96+AH96</f>
        <v>0</v>
      </c>
      <c r="AJ96" s="188">
        <f>SUM(AJ97:AJ105)</f>
        <v>0</v>
      </c>
      <c r="AK96" s="188">
        <f>SUM(AK97:AK105)</f>
        <v>0</v>
      </c>
      <c r="AL96" s="188">
        <f>SUM(AL97:AL105)</f>
        <v>0</v>
      </c>
      <c r="AM96" s="188">
        <f t="shared" ref="AM96:AM107" si="51">AJ96+AK96+AL96</f>
        <v>0</v>
      </c>
      <c r="AN96" s="188">
        <f>SUM(AN97:AN105)</f>
        <v>0</v>
      </c>
      <c r="AO96" s="188">
        <f>SUM(AO97:AO105)</f>
        <v>0</v>
      </c>
      <c r="AP96" s="188">
        <f>SUM(AP97:AP105)</f>
        <v>0</v>
      </c>
      <c r="AQ96" s="188">
        <f t="shared" ref="AQ96:AQ107" si="52">AN96+AO96+AP96</f>
        <v>0</v>
      </c>
      <c r="AR96" s="188">
        <f t="shared" ref="AR96:AR107" si="53">AE96+AI96+AM96+AQ96</f>
        <v>0</v>
      </c>
    </row>
    <row r="97" spans="2:44" ht="14.45" x14ac:dyDescent="0.3">
      <c r="B97" s="177" t="s">
        <v>607</v>
      </c>
      <c r="C97" s="178" t="s">
        <v>608</v>
      </c>
      <c r="D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9">
        <f t="shared" si="45"/>
        <v>0</v>
      </c>
      <c r="G97" s="179"/>
      <c r="H97" s="179">
        <f t="shared" si="46"/>
        <v>0</v>
      </c>
      <c r="I97" s="179"/>
      <c r="J97" s="179">
        <f t="shared" si="47"/>
        <v>0</v>
      </c>
      <c r="K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9">
        <f t="shared" si="49"/>
        <v>0</v>
      </c>
      <c r="AF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9">
        <f t="shared" si="50"/>
        <v>0</v>
      </c>
      <c r="AJ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9">
        <f t="shared" si="51"/>
        <v>0</v>
      </c>
      <c r="AN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9">
        <f t="shared" si="52"/>
        <v>0</v>
      </c>
      <c r="AR97" s="179">
        <f t="shared" si="53"/>
        <v>0</v>
      </c>
    </row>
    <row r="98" spans="2:44" ht="14.45" x14ac:dyDescent="0.3">
      <c r="B98" s="177" t="s">
        <v>609</v>
      </c>
      <c r="C98" s="178" t="s">
        <v>610</v>
      </c>
      <c r="D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9">
        <f t="shared" si="45"/>
        <v>0</v>
      </c>
      <c r="G98" s="179"/>
      <c r="H98" s="179">
        <f t="shared" si="46"/>
        <v>0</v>
      </c>
      <c r="I98" s="179"/>
      <c r="J98" s="179">
        <f t="shared" si="47"/>
        <v>0</v>
      </c>
      <c r="K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9">
        <f t="shared" si="49"/>
        <v>0</v>
      </c>
      <c r="AF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9">
        <f t="shared" si="50"/>
        <v>0</v>
      </c>
      <c r="AJ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9">
        <f t="shared" si="51"/>
        <v>0</v>
      </c>
      <c r="AN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9">
        <f t="shared" si="52"/>
        <v>0</v>
      </c>
      <c r="AR98" s="179">
        <f t="shared" si="53"/>
        <v>0</v>
      </c>
    </row>
    <row r="99" spans="2:44" ht="14.45" x14ac:dyDescent="0.3">
      <c r="B99" s="177" t="s">
        <v>261</v>
      </c>
      <c r="C99" s="178" t="s">
        <v>145</v>
      </c>
      <c r="D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9">
        <f t="shared" si="45"/>
        <v>0</v>
      </c>
      <c r="G99" s="179"/>
      <c r="H99" s="179">
        <f t="shared" si="46"/>
        <v>0</v>
      </c>
      <c r="I99" s="179"/>
      <c r="J99" s="179">
        <f t="shared" si="47"/>
        <v>0</v>
      </c>
      <c r="K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9">
        <f t="shared" si="49"/>
        <v>0</v>
      </c>
      <c r="AF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9">
        <f t="shared" si="50"/>
        <v>0</v>
      </c>
      <c r="AJ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9">
        <f t="shared" si="51"/>
        <v>0</v>
      </c>
      <c r="AN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9">
        <f t="shared" si="52"/>
        <v>0</v>
      </c>
      <c r="AR99" s="179">
        <f t="shared" si="53"/>
        <v>0</v>
      </c>
    </row>
    <row r="100" spans="2:44" ht="14.45" x14ac:dyDescent="0.3">
      <c r="B100" s="177" t="s">
        <v>603</v>
      </c>
      <c r="C100" s="178" t="s">
        <v>604</v>
      </c>
      <c r="D1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9">
        <f t="shared" si="45"/>
        <v>0</v>
      </c>
      <c r="G100" s="179"/>
      <c r="H100" s="179">
        <f t="shared" si="46"/>
        <v>0</v>
      </c>
      <c r="I100" s="179"/>
      <c r="J100" s="179">
        <f t="shared" si="47"/>
        <v>0</v>
      </c>
      <c r="K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9">
        <f t="shared" si="49"/>
        <v>0</v>
      </c>
      <c r="AF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9">
        <f t="shared" si="50"/>
        <v>0</v>
      </c>
      <c r="AJ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9">
        <f t="shared" si="51"/>
        <v>0</v>
      </c>
      <c r="AN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9">
        <f t="shared" si="52"/>
        <v>0</v>
      </c>
      <c r="AR100" s="179">
        <f t="shared" si="53"/>
        <v>0</v>
      </c>
    </row>
    <row r="101" spans="2:44" ht="14.45" x14ac:dyDescent="0.3">
      <c r="B101" s="177" t="s">
        <v>605</v>
      </c>
      <c r="C101" s="178" t="s">
        <v>606</v>
      </c>
      <c r="D1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9">
        <f t="shared" si="45"/>
        <v>0</v>
      </c>
      <c r="G101" s="179"/>
      <c r="H101" s="179">
        <f t="shared" si="46"/>
        <v>0</v>
      </c>
      <c r="I101" s="179"/>
      <c r="J101" s="179">
        <f t="shared" si="47"/>
        <v>0</v>
      </c>
      <c r="K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9">
        <f t="shared" si="49"/>
        <v>0</v>
      </c>
      <c r="AF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9">
        <f t="shared" si="50"/>
        <v>0</v>
      </c>
      <c r="AJ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9">
        <f t="shared" si="51"/>
        <v>0</v>
      </c>
      <c r="AN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9">
        <f t="shared" si="52"/>
        <v>0</v>
      </c>
      <c r="AR101" s="179">
        <f t="shared" si="53"/>
        <v>0</v>
      </c>
    </row>
    <row r="102" spans="2:44" ht="14.45" x14ac:dyDescent="0.3">
      <c r="B102" s="177" t="s">
        <v>262</v>
      </c>
      <c r="C102" s="178" t="s">
        <v>146</v>
      </c>
      <c r="D1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9">
        <f t="shared" si="45"/>
        <v>0</v>
      </c>
      <c r="G102" s="179"/>
      <c r="H102" s="179">
        <f t="shared" si="46"/>
        <v>0</v>
      </c>
      <c r="I102" s="179"/>
      <c r="J102" s="179">
        <f t="shared" si="47"/>
        <v>0</v>
      </c>
      <c r="K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9">
        <f t="shared" si="49"/>
        <v>0</v>
      </c>
      <c r="AF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9">
        <f t="shared" si="50"/>
        <v>0</v>
      </c>
      <c r="AJ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9">
        <f t="shared" si="51"/>
        <v>0</v>
      </c>
      <c r="AN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9">
        <f t="shared" si="52"/>
        <v>0</v>
      </c>
      <c r="AR102" s="179">
        <f t="shared" si="53"/>
        <v>0</v>
      </c>
    </row>
    <row r="103" spans="2:44" ht="14.45" x14ac:dyDescent="0.3">
      <c r="B103" s="177" t="s">
        <v>611</v>
      </c>
      <c r="C103" s="178" t="s">
        <v>608</v>
      </c>
      <c r="D1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9">
        <f t="shared" si="45"/>
        <v>0</v>
      </c>
      <c r="G103" s="179"/>
      <c r="H103" s="179">
        <f t="shared" si="46"/>
        <v>0</v>
      </c>
      <c r="I103" s="179"/>
      <c r="J103" s="179">
        <f t="shared" si="47"/>
        <v>0</v>
      </c>
      <c r="K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9">
        <f t="shared" si="49"/>
        <v>0</v>
      </c>
      <c r="AF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9">
        <f t="shared" si="50"/>
        <v>0</v>
      </c>
      <c r="AJ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9">
        <f t="shared" si="51"/>
        <v>0</v>
      </c>
      <c r="AN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9">
        <f t="shared" si="52"/>
        <v>0</v>
      </c>
      <c r="AR103" s="179">
        <f t="shared" si="53"/>
        <v>0</v>
      </c>
    </row>
    <row r="104" spans="2:44" ht="14.45" x14ac:dyDescent="0.3">
      <c r="B104" s="177" t="s">
        <v>263</v>
      </c>
      <c r="C104" s="178" t="s">
        <v>147</v>
      </c>
      <c r="D1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9">
        <f t="shared" si="45"/>
        <v>0</v>
      </c>
      <c r="G104" s="179"/>
      <c r="H104" s="179">
        <f t="shared" si="46"/>
        <v>0</v>
      </c>
      <c r="I104" s="179"/>
      <c r="J104" s="179">
        <f t="shared" si="47"/>
        <v>0</v>
      </c>
      <c r="K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9">
        <f t="shared" si="49"/>
        <v>0</v>
      </c>
      <c r="AF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9">
        <f t="shared" si="50"/>
        <v>0</v>
      </c>
      <c r="AJ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9">
        <f t="shared" si="51"/>
        <v>0</v>
      </c>
      <c r="AN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9">
        <f t="shared" si="52"/>
        <v>0</v>
      </c>
      <c r="AR104" s="179">
        <f t="shared" si="53"/>
        <v>0</v>
      </c>
    </row>
    <row r="105" spans="2:44" ht="14.45" x14ac:dyDescent="0.3">
      <c r="B105" s="177" t="s">
        <v>612</v>
      </c>
      <c r="C105" s="178" t="s">
        <v>610</v>
      </c>
      <c r="D1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9">
        <f t="shared" si="45"/>
        <v>0</v>
      </c>
      <c r="G105" s="179"/>
      <c r="H105" s="179">
        <f t="shared" si="46"/>
        <v>0</v>
      </c>
      <c r="I105" s="179"/>
      <c r="J105" s="179">
        <f t="shared" si="47"/>
        <v>0</v>
      </c>
      <c r="K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9">
        <f t="shared" si="49"/>
        <v>0</v>
      </c>
      <c r="AF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9">
        <f t="shared" si="50"/>
        <v>0</v>
      </c>
      <c r="AJ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9">
        <f t="shared" si="51"/>
        <v>0</v>
      </c>
      <c r="AN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9">
        <f t="shared" si="52"/>
        <v>0</v>
      </c>
      <c r="AR105" s="179">
        <f t="shared" si="53"/>
        <v>0</v>
      </c>
    </row>
    <row r="106" spans="2:44" ht="14.45" x14ac:dyDescent="0.3">
      <c r="B106" s="174" t="s">
        <v>267</v>
      </c>
      <c r="C106" s="175" t="s">
        <v>151</v>
      </c>
      <c r="D106" s="176">
        <f>D107+D118+D133+D149+D164+D190+D207+D214</f>
        <v>2864788.5300000003</v>
      </c>
      <c r="E106" s="176">
        <f>E107+E118+E133+E149+E164+E190+E207+E214</f>
        <v>900000</v>
      </c>
      <c r="F106" s="176">
        <f t="shared" si="45"/>
        <v>3764788.5300000003</v>
      </c>
      <c r="G106" s="176">
        <f>G107+G118+G133+G149+G164+G190+G207+G214</f>
        <v>0</v>
      </c>
      <c r="H106" s="176">
        <f t="shared" si="46"/>
        <v>3764788.5300000003</v>
      </c>
      <c r="I106" s="176">
        <f>I107+I118+I133+I149+I164+I190+I207+I214</f>
        <v>0</v>
      </c>
      <c r="J106" s="176">
        <f t="shared" si="47"/>
        <v>3764788.5300000003</v>
      </c>
      <c r="K106" s="176">
        <f t="shared" ref="K106:AD106" si="54">K107+K118+K133+K149+K164+K190+K207+K214</f>
        <v>0</v>
      </c>
      <c r="L106" s="176">
        <f t="shared" si="54"/>
        <v>3734788.5300000003</v>
      </c>
      <c r="M106" s="176">
        <f t="shared" si="54"/>
        <v>0</v>
      </c>
      <c r="N106" s="176">
        <f t="shared" si="54"/>
        <v>0</v>
      </c>
      <c r="O106" s="176">
        <f t="shared" si="54"/>
        <v>0</v>
      </c>
      <c r="P106" s="176">
        <f t="shared" si="54"/>
        <v>0</v>
      </c>
      <c r="Q106" s="176">
        <f t="shared" si="54"/>
        <v>0</v>
      </c>
      <c r="R106" s="176">
        <f t="shared" si="54"/>
        <v>0</v>
      </c>
      <c r="S106" s="176">
        <f t="shared" si="54"/>
        <v>0</v>
      </c>
      <c r="T106" s="176">
        <f>T107+T118+T133+T149+T164+T190+T207+T214</f>
        <v>0</v>
      </c>
      <c r="U106" s="176">
        <f t="shared" si="54"/>
        <v>0</v>
      </c>
      <c r="V106" s="176">
        <f t="shared" si="54"/>
        <v>0</v>
      </c>
      <c r="W106" s="176">
        <f t="shared" si="54"/>
        <v>0</v>
      </c>
      <c r="X106" s="176">
        <f t="shared" si="54"/>
        <v>0</v>
      </c>
      <c r="Y106" s="176">
        <f>Y107+Y118+Y133+Y149+Y164+Y190+Y207+Y214</f>
        <v>0</v>
      </c>
      <c r="Z106" s="176">
        <f>Z107+Z118+Z133+Z149+Z164+Z190+Z207+Z214</f>
        <v>30000</v>
      </c>
      <c r="AA106" s="176">
        <f t="shared" si="54"/>
        <v>0</v>
      </c>
      <c r="AB106" s="176">
        <f t="shared" si="54"/>
        <v>0</v>
      </c>
      <c r="AC106" s="176">
        <f t="shared" si="54"/>
        <v>165480.53</v>
      </c>
      <c r="AD106" s="176">
        <f t="shared" si="54"/>
        <v>87000</v>
      </c>
      <c r="AE106" s="176">
        <f t="shared" si="49"/>
        <v>252480.53</v>
      </c>
      <c r="AF106" s="176">
        <f>AF107+AF118+AF133+AF149+AF164+AF190+AF207+AF214</f>
        <v>0</v>
      </c>
      <c r="AG106" s="176">
        <f>AG107+AG118+AG133+AG149+AG164+AG190+AG207+AG214</f>
        <v>0</v>
      </c>
      <c r="AH106" s="176">
        <f>AH107+AH118+AH133+AH149+AH164+AH190+AH207+AH214</f>
        <v>60000</v>
      </c>
      <c r="AI106" s="176">
        <f t="shared" si="50"/>
        <v>60000</v>
      </c>
      <c r="AJ106" s="176">
        <f>AJ107+AJ118+AJ133+AJ149+AJ164+AJ190+AJ207+AJ214</f>
        <v>0</v>
      </c>
      <c r="AK106" s="176">
        <f>AK107+AK118+AK133+AK149+AK164+AK190+AK207+AK214</f>
        <v>0</v>
      </c>
      <c r="AL106" s="176">
        <f>AL107+AL118+AL133+AL149+AL164+AL190+AL207+AL214</f>
        <v>0</v>
      </c>
      <c r="AM106" s="176">
        <f t="shared" si="51"/>
        <v>0</v>
      </c>
      <c r="AN106" s="176">
        <f>AN107+AN118+AN133+AN149+AN164+AN190+AN207+AN214</f>
        <v>135000</v>
      </c>
      <c r="AO106" s="176">
        <f>AO107+AO118+AO133+AO149+AO164+AO190+AO207+AO214</f>
        <v>0</v>
      </c>
      <c r="AP106" s="176">
        <f>AP107+AP118+AP133+AP149+AP164+AP190+AP207+AP214</f>
        <v>0</v>
      </c>
      <c r="AQ106" s="176">
        <f t="shared" si="52"/>
        <v>135000</v>
      </c>
      <c r="AR106" s="176">
        <f t="shared" si="53"/>
        <v>447480.53</v>
      </c>
    </row>
    <row r="107" spans="2:44" ht="14.45" x14ac:dyDescent="0.3">
      <c r="B107" s="186" t="s">
        <v>268</v>
      </c>
      <c r="C107" s="187" t="s">
        <v>152</v>
      </c>
      <c r="D107" s="188">
        <f>SUM(D108:D117)</f>
        <v>0</v>
      </c>
      <c r="E107" s="188">
        <f>SUM(E108:E117)</f>
        <v>0</v>
      </c>
      <c r="F107" s="188">
        <f t="shared" si="45"/>
        <v>0</v>
      </c>
      <c r="G107" s="188">
        <f>SUM(G108:G117)</f>
        <v>0</v>
      </c>
      <c r="H107" s="188">
        <f t="shared" si="46"/>
        <v>0</v>
      </c>
      <c r="I107" s="188">
        <f>SUM(I108:I117)</f>
        <v>0</v>
      </c>
      <c r="J107" s="188">
        <f t="shared" si="47"/>
        <v>0</v>
      </c>
      <c r="K107" s="188">
        <f t="shared" ref="K107:AD107" si="55">SUM(K108:K117)</f>
        <v>0</v>
      </c>
      <c r="L107" s="188">
        <f t="shared" si="55"/>
        <v>0</v>
      </c>
      <c r="M107" s="188">
        <f t="shared" si="55"/>
        <v>0</v>
      </c>
      <c r="N107" s="188">
        <f t="shared" si="55"/>
        <v>0</v>
      </c>
      <c r="O107" s="188">
        <f t="shared" si="55"/>
        <v>0</v>
      </c>
      <c r="P107" s="188">
        <f>SUM(P108:P117)</f>
        <v>0</v>
      </c>
      <c r="Q107" s="188">
        <f>SUM(Q108:Q117)</f>
        <v>0</v>
      </c>
      <c r="R107" s="188">
        <f t="shared" si="55"/>
        <v>0</v>
      </c>
      <c r="S107" s="188">
        <f t="shared" si="55"/>
        <v>0</v>
      </c>
      <c r="T107" s="188">
        <f>SUM(T108:T117)</f>
        <v>0</v>
      </c>
      <c r="U107" s="188">
        <f t="shared" si="55"/>
        <v>0</v>
      </c>
      <c r="V107" s="188">
        <f t="shared" si="55"/>
        <v>0</v>
      </c>
      <c r="W107" s="188">
        <f>SUM(W108:W117)</f>
        <v>0</v>
      </c>
      <c r="X107" s="188">
        <f t="shared" si="55"/>
        <v>0</v>
      </c>
      <c r="Y107" s="188">
        <f>SUM(Y108:Y117)</f>
        <v>0</v>
      </c>
      <c r="Z107" s="188">
        <f>SUM(Z108:Z117)</f>
        <v>0</v>
      </c>
      <c r="AA107" s="188">
        <f t="shared" si="55"/>
        <v>0</v>
      </c>
      <c r="AB107" s="188">
        <f t="shared" si="55"/>
        <v>0</v>
      </c>
      <c r="AC107" s="188">
        <f t="shared" si="55"/>
        <v>0</v>
      </c>
      <c r="AD107" s="188">
        <f t="shared" si="55"/>
        <v>0</v>
      </c>
      <c r="AE107" s="188">
        <f t="shared" si="49"/>
        <v>0</v>
      </c>
      <c r="AF107" s="188">
        <f>SUM(AF108:AF117)</f>
        <v>0</v>
      </c>
      <c r="AG107" s="188">
        <f>SUM(AG108:AG117)</f>
        <v>0</v>
      </c>
      <c r="AH107" s="188">
        <f>SUM(AH108:AH117)</f>
        <v>0</v>
      </c>
      <c r="AI107" s="188">
        <f t="shared" si="50"/>
        <v>0</v>
      </c>
      <c r="AJ107" s="188">
        <f>SUM(AJ108:AJ117)</f>
        <v>0</v>
      </c>
      <c r="AK107" s="188">
        <f>SUM(AK108:AK117)</f>
        <v>0</v>
      </c>
      <c r="AL107" s="188">
        <f>SUM(AL108:AL117)</f>
        <v>0</v>
      </c>
      <c r="AM107" s="188">
        <f t="shared" si="51"/>
        <v>0</v>
      </c>
      <c r="AN107" s="188">
        <f>SUM(AN108:AN117)</f>
        <v>0</v>
      </c>
      <c r="AO107" s="188">
        <f>SUM(AO108:AO117)</f>
        <v>0</v>
      </c>
      <c r="AP107" s="188">
        <f>SUM(AP108:AP117)</f>
        <v>0</v>
      </c>
      <c r="AQ107" s="188">
        <f t="shared" si="52"/>
        <v>0</v>
      </c>
      <c r="AR107" s="188">
        <f t="shared" si="53"/>
        <v>0</v>
      </c>
    </row>
    <row r="108" spans="2:44" ht="14.45" x14ac:dyDescent="0.3">
      <c r="B108" s="177" t="s">
        <v>613</v>
      </c>
      <c r="C108" s="178" t="s">
        <v>115</v>
      </c>
      <c r="D1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9">
        <f t="shared" si="45"/>
        <v>0</v>
      </c>
      <c r="G108" s="179"/>
      <c r="H108" s="179">
        <f t="shared" ref="H108:H115" si="56">F108-G108</f>
        <v>0</v>
      </c>
      <c r="I108" s="179"/>
      <c r="J108" s="179">
        <f t="shared" ref="J108:J115" si="57">F108-I108</f>
        <v>0</v>
      </c>
      <c r="K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9">
        <f t="shared" ref="AE108:AE115" si="58">AB108+AC108+AD108</f>
        <v>0</v>
      </c>
      <c r="AF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9">
        <f t="shared" ref="AI108:AI115" si="59">AF108+AG108+AH108</f>
        <v>0</v>
      </c>
      <c r="AJ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9">
        <f t="shared" ref="AM108:AM115" si="60">AJ108+AK108+AL108</f>
        <v>0</v>
      </c>
      <c r="AN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9">
        <f t="shared" ref="AQ108:AQ115" si="61">AN108+AO108+AP108</f>
        <v>0</v>
      </c>
      <c r="AR108" s="179">
        <f t="shared" ref="AR108:AR115" si="62">AE108+AI108+AM108+AQ108</f>
        <v>0</v>
      </c>
    </row>
    <row r="109" spans="2:44" ht="14.45" x14ac:dyDescent="0.3">
      <c r="B109" s="177" t="s">
        <v>614</v>
      </c>
      <c r="C109" s="178" t="s">
        <v>615</v>
      </c>
      <c r="D1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9">
        <f t="shared" si="45"/>
        <v>0</v>
      </c>
      <c r="G109" s="179"/>
      <c r="H109" s="179">
        <f t="shared" si="56"/>
        <v>0</v>
      </c>
      <c r="I109" s="179"/>
      <c r="J109" s="179">
        <f t="shared" si="57"/>
        <v>0</v>
      </c>
      <c r="K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9">
        <f t="shared" si="58"/>
        <v>0</v>
      </c>
      <c r="AF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9">
        <f t="shared" si="59"/>
        <v>0</v>
      </c>
      <c r="AJ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9">
        <f t="shared" si="60"/>
        <v>0</v>
      </c>
      <c r="AN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9">
        <f t="shared" si="61"/>
        <v>0</v>
      </c>
      <c r="AR109" s="179">
        <f t="shared" si="62"/>
        <v>0</v>
      </c>
    </row>
    <row r="110" spans="2:44" ht="14.45" x14ac:dyDescent="0.3">
      <c r="B110" s="177" t="s">
        <v>616</v>
      </c>
      <c r="C110" s="178" t="s">
        <v>617</v>
      </c>
      <c r="D1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9">
        <f t="shared" si="45"/>
        <v>0</v>
      </c>
      <c r="G110" s="179"/>
      <c r="H110" s="179">
        <f t="shared" si="56"/>
        <v>0</v>
      </c>
      <c r="I110" s="179"/>
      <c r="J110" s="179">
        <f t="shared" si="57"/>
        <v>0</v>
      </c>
      <c r="K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9">
        <f t="shared" si="58"/>
        <v>0</v>
      </c>
      <c r="AF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9">
        <f t="shared" si="59"/>
        <v>0</v>
      </c>
      <c r="AJ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9">
        <f t="shared" si="60"/>
        <v>0</v>
      </c>
      <c r="AN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9">
        <f t="shared" si="61"/>
        <v>0</v>
      </c>
      <c r="AR110" s="179">
        <f t="shared" si="62"/>
        <v>0</v>
      </c>
    </row>
    <row r="111" spans="2:44" ht="14.45" x14ac:dyDescent="0.3">
      <c r="B111" s="177" t="s">
        <v>269</v>
      </c>
      <c r="C111" s="178" t="s">
        <v>153</v>
      </c>
      <c r="D1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9">
        <f t="shared" si="45"/>
        <v>0</v>
      </c>
      <c r="G111" s="179"/>
      <c r="H111" s="179">
        <f>F111-G111</f>
        <v>0</v>
      </c>
      <c r="I111" s="179"/>
      <c r="J111" s="179">
        <f>F111-I111</f>
        <v>0</v>
      </c>
      <c r="K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9">
        <f>AB111+AC111+AD111</f>
        <v>0</v>
      </c>
      <c r="AF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9">
        <f>AF111+AG111+AH111</f>
        <v>0</v>
      </c>
      <c r="AJ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9">
        <f>AJ111+AK111+AL111</f>
        <v>0</v>
      </c>
      <c r="AN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9">
        <f>AN111+AO111+AP111</f>
        <v>0</v>
      </c>
      <c r="AR111" s="179">
        <f>AE111+AI111+AM111+AQ111</f>
        <v>0</v>
      </c>
    </row>
    <row r="112" spans="2:44" ht="14.45" x14ac:dyDescent="0.3">
      <c r="B112" s="177" t="s">
        <v>618</v>
      </c>
      <c r="C112" s="178" t="s">
        <v>619</v>
      </c>
      <c r="D1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9">
        <f t="shared" si="45"/>
        <v>0</v>
      </c>
      <c r="G112" s="179"/>
      <c r="H112" s="179">
        <f>F112-G112</f>
        <v>0</v>
      </c>
      <c r="I112" s="179"/>
      <c r="J112" s="179">
        <f>F112-I112</f>
        <v>0</v>
      </c>
      <c r="K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9">
        <f>AB112+AC112+AD112</f>
        <v>0</v>
      </c>
      <c r="AF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9">
        <f>AF112+AG112+AH112</f>
        <v>0</v>
      </c>
      <c r="AJ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9">
        <f>AJ112+AK112+AL112</f>
        <v>0</v>
      </c>
      <c r="AN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9">
        <f>AN112+AO112+AP112</f>
        <v>0</v>
      </c>
      <c r="AR112" s="179">
        <f>AE112+AI112+AM112+AQ112</f>
        <v>0</v>
      </c>
    </row>
    <row r="113" spans="2:44" ht="14.45" x14ac:dyDescent="0.3">
      <c r="B113" s="177" t="s">
        <v>620</v>
      </c>
      <c r="C113" s="178" t="s">
        <v>621</v>
      </c>
      <c r="D1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9">
        <f t="shared" si="45"/>
        <v>0</v>
      </c>
      <c r="G113" s="179"/>
      <c r="H113" s="179">
        <f>F113-G113</f>
        <v>0</v>
      </c>
      <c r="I113" s="179"/>
      <c r="J113" s="179">
        <f>F113-I113</f>
        <v>0</v>
      </c>
      <c r="K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9">
        <f>AB113+AC113+AD113</f>
        <v>0</v>
      </c>
      <c r="AF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9">
        <f>AF113+AG113+AH113</f>
        <v>0</v>
      </c>
      <c r="AJ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9">
        <f>AJ113+AK113+AL113</f>
        <v>0</v>
      </c>
      <c r="AN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9">
        <f>AN113+AO113+AP113</f>
        <v>0</v>
      </c>
      <c r="AR113" s="179">
        <f>AE113+AI113+AM113+AQ113</f>
        <v>0</v>
      </c>
    </row>
    <row r="114" spans="2:44" ht="14.45" x14ac:dyDescent="0.3">
      <c r="B114" s="177" t="s">
        <v>622</v>
      </c>
      <c r="C114" s="178" t="s">
        <v>623</v>
      </c>
      <c r="D1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9">
        <f t="shared" si="45"/>
        <v>0</v>
      </c>
      <c r="G114" s="179"/>
      <c r="H114" s="179">
        <f>F114-G114</f>
        <v>0</v>
      </c>
      <c r="I114" s="179"/>
      <c r="J114" s="179">
        <f>F114-I114</f>
        <v>0</v>
      </c>
      <c r="K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9">
        <f>AB114+AC114+AD114</f>
        <v>0</v>
      </c>
      <c r="AF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9">
        <f>AF114+AG114+AH114</f>
        <v>0</v>
      </c>
      <c r="AJ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9">
        <f>AJ114+AK114+AL114</f>
        <v>0</v>
      </c>
      <c r="AN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9">
        <f>AN114+AO114+AP114</f>
        <v>0</v>
      </c>
      <c r="AR114" s="179">
        <f>AE114+AI114+AM114+AQ114</f>
        <v>0</v>
      </c>
    </row>
    <row r="115" spans="2:44" ht="14.45" x14ac:dyDescent="0.3">
      <c r="B115" s="177" t="s">
        <v>624</v>
      </c>
      <c r="C115" s="178" t="s">
        <v>625</v>
      </c>
      <c r="D1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9">
        <f t="shared" si="45"/>
        <v>0</v>
      </c>
      <c r="G115" s="179"/>
      <c r="H115" s="179">
        <f t="shared" si="56"/>
        <v>0</v>
      </c>
      <c r="I115" s="179"/>
      <c r="J115" s="179">
        <f t="shared" si="57"/>
        <v>0</v>
      </c>
      <c r="K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9">
        <f t="shared" si="58"/>
        <v>0</v>
      </c>
      <c r="AF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9">
        <f t="shared" si="59"/>
        <v>0</v>
      </c>
      <c r="AJ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9">
        <f t="shared" si="60"/>
        <v>0</v>
      </c>
      <c r="AN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9">
        <f t="shared" si="61"/>
        <v>0</v>
      </c>
      <c r="AR115" s="179">
        <f t="shared" si="62"/>
        <v>0</v>
      </c>
    </row>
    <row r="116" spans="2:44" ht="14.45" x14ac:dyDescent="0.3">
      <c r="B116" s="177" t="s">
        <v>626</v>
      </c>
      <c r="C116" s="178" t="s">
        <v>627</v>
      </c>
      <c r="D1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9">
        <f t="shared" si="45"/>
        <v>0</v>
      </c>
      <c r="G116" s="179"/>
      <c r="H116" s="179">
        <f>F116-G116</f>
        <v>0</v>
      </c>
      <c r="I116" s="179"/>
      <c r="J116" s="179">
        <f>F116-I116</f>
        <v>0</v>
      </c>
      <c r="K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9">
        <f>AB116+AC116+AD116</f>
        <v>0</v>
      </c>
      <c r="AF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9">
        <f>AF116+AG116+AH116</f>
        <v>0</v>
      </c>
      <c r="AJ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9">
        <f>AJ116+AK116+AL116</f>
        <v>0</v>
      </c>
      <c r="AN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9">
        <f>AN116+AO116+AP116</f>
        <v>0</v>
      </c>
      <c r="AR116" s="179">
        <f>AE116+AI116+AM116+AQ116</f>
        <v>0</v>
      </c>
    </row>
    <row r="117" spans="2:44" ht="14.45" x14ac:dyDescent="0.3">
      <c r="B117" s="177" t="s">
        <v>628</v>
      </c>
      <c r="C117" s="178" t="s">
        <v>629</v>
      </c>
      <c r="D1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9">
        <f t="shared" si="45"/>
        <v>0</v>
      </c>
      <c r="G117" s="179"/>
      <c r="H117" s="179">
        <f>F117-G117</f>
        <v>0</v>
      </c>
      <c r="I117" s="179"/>
      <c r="J117" s="179">
        <f>F117-I117</f>
        <v>0</v>
      </c>
      <c r="K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9">
        <f>AB117+AC117+AD117</f>
        <v>0</v>
      </c>
      <c r="AF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9">
        <f>AF117+AG117+AH117</f>
        <v>0</v>
      </c>
      <c r="AJ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9">
        <f>AJ117+AK117+AL117</f>
        <v>0</v>
      </c>
      <c r="AN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9">
        <f>AN117+AO117+AP117</f>
        <v>0</v>
      </c>
      <c r="AR117" s="179">
        <f>AE117+AI117+AM117+AQ117</f>
        <v>0</v>
      </c>
    </row>
    <row r="118" spans="2:44" ht="14.45" x14ac:dyDescent="0.3">
      <c r="B118" s="186" t="s">
        <v>270</v>
      </c>
      <c r="C118" s="187" t="s">
        <v>154</v>
      </c>
      <c r="D118" s="188">
        <f>SUM(D119:D132)</f>
        <v>161000</v>
      </c>
      <c r="E118" s="188">
        <f>SUM(E119:E132)</f>
        <v>0</v>
      </c>
      <c r="F118" s="188">
        <f t="shared" si="45"/>
        <v>161000</v>
      </c>
      <c r="G118" s="188">
        <f>SUM(G119:G132)</f>
        <v>0</v>
      </c>
      <c r="H118" s="188">
        <f>F118-G118</f>
        <v>161000</v>
      </c>
      <c r="I118" s="188">
        <f>SUM(I119:I132)</f>
        <v>0</v>
      </c>
      <c r="J118" s="188">
        <f>F118-I118</f>
        <v>161000</v>
      </c>
      <c r="K118" s="188">
        <f t="shared" ref="K118:AP118" si="63">SUM(K119:K132)</f>
        <v>0</v>
      </c>
      <c r="L118" s="188">
        <f t="shared" si="63"/>
        <v>161000</v>
      </c>
      <c r="M118" s="188">
        <f t="shared" si="63"/>
        <v>0</v>
      </c>
      <c r="N118" s="188">
        <f t="shared" si="63"/>
        <v>0</v>
      </c>
      <c r="O118" s="188">
        <f t="shared" si="63"/>
        <v>0</v>
      </c>
      <c r="P118" s="188">
        <f>SUM(P119:P132)</f>
        <v>0</v>
      </c>
      <c r="Q118" s="188">
        <f>SUM(Q119:Q132)</f>
        <v>0</v>
      </c>
      <c r="R118" s="188">
        <f t="shared" si="63"/>
        <v>0</v>
      </c>
      <c r="S118" s="188">
        <f t="shared" si="63"/>
        <v>0</v>
      </c>
      <c r="T118" s="188">
        <f>SUM(T119:T132)</f>
        <v>0</v>
      </c>
      <c r="U118" s="188">
        <f t="shared" si="63"/>
        <v>0</v>
      </c>
      <c r="V118" s="188">
        <f t="shared" si="63"/>
        <v>0</v>
      </c>
      <c r="W118" s="188">
        <f>SUM(W119:W132)</f>
        <v>0</v>
      </c>
      <c r="X118" s="188">
        <f t="shared" si="63"/>
        <v>0</v>
      </c>
      <c r="Y118" s="188">
        <f>SUM(Y119:Y132)</f>
        <v>0</v>
      </c>
      <c r="Z118" s="188">
        <f>SUM(Z119:Z132)</f>
        <v>0</v>
      </c>
      <c r="AA118" s="188">
        <f t="shared" si="63"/>
        <v>0</v>
      </c>
      <c r="AB118" s="188">
        <f t="shared" si="63"/>
        <v>0</v>
      </c>
      <c r="AC118" s="188">
        <f t="shared" si="63"/>
        <v>0</v>
      </c>
      <c r="AD118" s="188">
        <f t="shared" si="63"/>
        <v>0</v>
      </c>
      <c r="AE118" s="188">
        <f>AB118+AC118+AD118</f>
        <v>0</v>
      </c>
      <c r="AF118" s="188">
        <f t="shared" si="63"/>
        <v>0</v>
      </c>
      <c r="AG118" s="188">
        <f t="shared" si="63"/>
        <v>0</v>
      </c>
      <c r="AH118" s="188">
        <f t="shared" si="63"/>
        <v>0</v>
      </c>
      <c r="AI118" s="188">
        <f>AF118+AG118+AH118</f>
        <v>0</v>
      </c>
      <c r="AJ118" s="188">
        <f t="shared" si="63"/>
        <v>0</v>
      </c>
      <c r="AK118" s="188">
        <f t="shared" si="63"/>
        <v>0</v>
      </c>
      <c r="AL118" s="188">
        <f t="shared" si="63"/>
        <v>0</v>
      </c>
      <c r="AM118" s="188">
        <f>AJ118+AK118+AL118</f>
        <v>0</v>
      </c>
      <c r="AN118" s="188">
        <f t="shared" si="63"/>
        <v>0</v>
      </c>
      <c r="AO118" s="188">
        <f t="shared" si="63"/>
        <v>0</v>
      </c>
      <c r="AP118" s="188">
        <f t="shared" si="63"/>
        <v>0</v>
      </c>
      <c r="AQ118" s="188">
        <f>AN118+AO118+AP118</f>
        <v>0</v>
      </c>
      <c r="AR118" s="188">
        <f>AE118+AI118+AM118+AQ118</f>
        <v>0</v>
      </c>
    </row>
    <row r="119" spans="2:44" ht="14.45" x14ac:dyDescent="0.3">
      <c r="B119" s="177" t="s">
        <v>271</v>
      </c>
      <c r="C119" s="178" t="s">
        <v>155</v>
      </c>
      <c r="D1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9">
        <f t="shared" si="45"/>
        <v>0</v>
      </c>
      <c r="G119" s="179"/>
      <c r="H119" s="179">
        <f>F119-G119</f>
        <v>0</v>
      </c>
      <c r="I119" s="179"/>
      <c r="J119" s="179">
        <f>F119-I119</f>
        <v>0</v>
      </c>
      <c r="K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9">
        <f>AB119+AC119+AD119</f>
        <v>0</v>
      </c>
      <c r="AF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9">
        <f>AF119+AG119+AH119</f>
        <v>0</v>
      </c>
      <c r="AJ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9">
        <f>AJ119+AK119+AL119</f>
        <v>0</v>
      </c>
      <c r="AN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9">
        <f>AN119+AO119+AP119</f>
        <v>0</v>
      </c>
      <c r="AR119" s="179">
        <f>AE119+AI119+AM119+AQ119</f>
        <v>0</v>
      </c>
    </row>
    <row r="120" spans="2:44" ht="14.45" x14ac:dyDescent="0.3">
      <c r="B120" s="177" t="s">
        <v>630</v>
      </c>
      <c r="C120" s="178" t="s">
        <v>631</v>
      </c>
      <c r="D1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9">
        <f t="shared" ref="F120:F125" si="64">D120+E120</f>
        <v>0</v>
      </c>
      <c r="G120" s="179"/>
      <c r="H120" s="179">
        <f t="shared" ref="H120:H125" si="65">F120-G120</f>
        <v>0</v>
      </c>
      <c r="I120" s="179"/>
      <c r="J120" s="179">
        <f t="shared" ref="J120:J125" si="66">F120-I120</f>
        <v>0</v>
      </c>
      <c r="K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9">
        <f t="shared" ref="AE120:AE125" si="67">AB120+AC120+AD120</f>
        <v>0</v>
      </c>
      <c r="AF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9">
        <f t="shared" ref="AI120:AI125" si="68">AF120+AG120+AH120</f>
        <v>0</v>
      </c>
      <c r="AJ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9">
        <f t="shared" ref="AM120:AM125" si="69">AJ120+AK120+AL120</f>
        <v>0</v>
      </c>
      <c r="AN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9">
        <f t="shared" ref="AQ120:AQ125" si="70">AN120+AO120+AP120</f>
        <v>0</v>
      </c>
      <c r="AR120" s="179">
        <f t="shared" ref="AR120:AR125" si="71">AE120+AI120+AM120+AQ120</f>
        <v>0</v>
      </c>
    </row>
    <row r="121" spans="2:44" ht="14.45" x14ac:dyDescent="0.3">
      <c r="B121" s="177" t="s">
        <v>272</v>
      </c>
      <c r="C121" s="178" t="s">
        <v>156</v>
      </c>
      <c r="D1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9">
        <f t="shared" si="64"/>
        <v>0</v>
      </c>
      <c r="G121" s="179"/>
      <c r="H121" s="179">
        <f t="shared" si="65"/>
        <v>0</v>
      </c>
      <c r="I121" s="179"/>
      <c r="J121" s="179">
        <f t="shared" si="66"/>
        <v>0</v>
      </c>
      <c r="K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9">
        <f t="shared" si="67"/>
        <v>0</v>
      </c>
      <c r="AF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9">
        <f t="shared" si="68"/>
        <v>0</v>
      </c>
      <c r="AJ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9">
        <f t="shared" si="69"/>
        <v>0</v>
      </c>
      <c r="AN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9">
        <f t="shared" si="70"/>
        <v>0</v>
      </c>
      <c r="AR121" s="179">
        <f t="shared" si="71"/>
        <v>0</v>
      </c>
    </row>
    <row r="122" spans="2:44" ht="14.45" x14ac:dyDescent="0.3">
      <c r="B122" s="177" t="s">
        <v>632</v>
      </c>
      <c r="C122" s="178" t="s">
        <v>633</v>
      </c>
      <c r="D1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9">
        <f t="shared" si="64"/>
        <v>0</v>
      </c>
      <c r="G122" s="179"/>
      <c r="H122" s="179">
        <f t="shared" si="65"/>
        <v>0</v>
      </c>
      <c r="I122" s="179"/>
      <c r="J122" s="179">
        <f t="shared" si="66"/>
        <v>0</v>
      </c>
      <c r="K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9">
        <f t="shared" si="67"/>
        <v>0</v>
      </c>
      <c r="AF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9">
        <f t="shared" si="68"/>
        <v>0</v>
      </c>
      <c r="AJ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9">
        <f t="shared" si="69"/>
        <v>0</v>
      </c>
      <c r="AN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9">
        <f t="shared" si="70"/>
        <v>0</v>
      </c>
      <c r="AR122" s="179">
        <f t="shared" si="71"/>
        <v>0</v>
      </c>
    </row>
    <row r="123" spans="2:44" ht="14.45" x14ac:dyDescent="0.3">
      <c r="B123" s="177" t="s">
        <v>634</v>
      </c>
      <c r="C123" s="178" t="s">
        <v>635</v>
      </c>
      <c r="D1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9">
        <f t="shared" si="64"/>
        <v>0</v>
      </c>
      <c r="G123" s="179"/>
      <c r="H123" s="179">
        <f t="shared" si="65"/>
        <v>0</v>
      </c>
      <c r="I123" s="179"/>
      <c r="J123" s="179">
        <f t="shared" si="66"/>
        <v>0</v>
      </c>
      <c r="K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9">
        <f t="shared" si="67"/>
        <v>0</v>
      </c>
      <c r="AF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9">
        <f t="shared" si="68"/>
        <v>0</v>
      </c>
      <c r="AJ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9">
        <f t="shared" si="69"/>
        <v>0</v>
      </c>
      <c r="AN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9">
        <f t="shared" si="70"/>
        <v>0</v>
      </c>
      <c r="AR123" s="179">
        <f t="shared" si="71"/>
        <v>0</v>
      </c>
    </row>
    <row r="124" spans="2:44" ht="14.45" x14ac:dyDescent="0.3">
      <c r="B124" s="177" t="s">
        <v>636</v>
      </c>
      <c r="C124" s="178" t="s">
        <v>637</v>
      </c>
      <c r="D1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9">
        <f t="shared" si="64"/>
        <v>0</v>
      </c>
      <c r="G124" s="179"/>
      <c r="H124" s="179">
        <f t="shared" si="65"/>
        <v>0</v>
      </c>
      <c r="I124" s="179"/>
      <c r="J124" s="179">
        <f t="shared" si="66"/>
        <v>0</v>
      </c>
      <c r="K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9">
        <f t="shared" si="67"/>
        <v>0</v>
      </c>
      <c r="AF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9">
        <f t="shared" si="68"/>
        <v>0</v>
      </c>
      <c r="AJ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9">
        <f t="shared" si="69"/>
        <v>0</v>
      </c>
      <c r="AN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9">
        <f t="shared" si="70"/>
        <v>0</v>
      </c>
      <c r="AR124" s="179">
        <f t="shared" si="71"/>
        <v>0</v>
      </c>
    </row>
    <row r="125" spans="2:44" ht="14.45" x14ac:dyDescent="0.3">
      <c r="B125" s="177" t="s">
        <v>638</v>
      </c>
      <c r="C125" s="178" t="s">
        <v>639</v>
      </c>
      <c r="D1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9">
        <f t="shared" si="64"/>
        <v>0</v>
      </c>
      <c r="G125" s="179"/>
      <c r="H125" s="179">
        <f t="shared" si="65"/>
        <v>0</v>
      </c>
      <c r="I125" s="179"/>
      <c r="J125" s="179">
        <f t="shared" si="66"/>
        <v>0</v>
      </c>
      <c r="K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9">
        <f t="shared" si="67"/>
        <v>0</v>
      </c>
      <c r="AF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9">
        <f t="shared" si="68"/>
        <v>0</v>
      </c>
      <c r="AJ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9">
        <f t="shared" si="69"/>
        <v>0</v>
      </c>
      <c r="AN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9">
        <f t="shared" si="70"/>
        <v>0</v>
      </c>
      <c r="AR125" s="179">
        <f t="shared" si="71"/>
        <v>0</v>
      </c>
    </row>
    <row r="126" spans="2:44" ht="14.45" x14ac:dyDescent="0.3">
      <c r="B126" s="177" t="s">
        <v>640</v>
      </c>
      <c r="C126" s="178" t="s">
        <v>641</v>
      </c>
      <c r="D1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9">
        <f t="shared" ref="F126:F137" si="72">D126+E126</f>
        <v>0</v>
      </c>
      <c r="G126" s="179"/>
      <c r="H126" s="179">
        <f t="shared" ref="H126:H133" si="73">F126-G126</f>
        <v>0</v>
      </c>
      <c r="I126" s="179"/>
      <c r="J126" s="179">
        <f t="shared" ref="J126:J133" si="74">F126-I126</f>
        <v>0</v>
      </c>
      <c r="K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9">
        <f t="shared" ref="AE126:AE133" si="75">AB126+AC126+AD126</f>
        <v>0</v>
      </c>
      <c r="AF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9">
        <f t="shared" ref="AI126:AI133" si="76">AF126+AG126+AH126</f>
        <v>0</v>
      </c>
      <c r="AJ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9">
        <f t="shared" ref="AM126:AM133" si="77">AJ126+AK126+AL126</f>
        <v>0</v>
      </c>
      <c r="AN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9">
        <f t="shared" ref="AQ126:AQ133" si="78">AN126+AO126+AP126</f>
        <v>0</v>
      </c>
      <c r="AR126" s="179">
        <f t="shared" ref="AR126:AR133" si="79">AE126+AI126+AM126+AQ126</f>
        <v>0</v>
      </c>
    </row>
    <row r="127" spans="2:44" ht="14.45" x14ac:dyDescent="0.3">
      <c r="B127" s="177" t="s">
        <v>642</v>
      </c>
      <c r="C127" s="178" t="s">
        <v>643</v>
      </c>
      <c r="D1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9">
        <f t="shared" si="72"/>
        <v>0</v>
      </c>
      <c r="G127" s="179"/>
      <c r="H127" s="179">
        <f t="shared" si="73"/>
        <v>0</v>
      </c>
      <c r="I127" s="179"/>
      <c r="J127" s="179">
        <f t="shared" si="74"/>
        <v>0</v>
      </c>
      <c r="K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9">
        <f t="shared" si="75"/>
        <v>0</v>
      </c>
      <c r="AF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9">
        <f t="shared" si="76"/>
        <v>0</v>
      </c>
      <c r="AJ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9">
        <f t="shared" si="77"/>
        <v>0</v>
      </c>
      <c r="AN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9">
        <f t="shared" si="78"/>
        <v>0</v>
      </c>
      <c r="AR127" s="179">
        <f t="shared" si="79"/>
        <v>0</v>
      </c>
    </row>
    <row r="128" spans="2:44" ht="14.45" x14ac:dyDescent="0.3">
      <c r="B128" s="177" t="s">
        <v>644</v>
      </c>
      <c r="C128" s="178" t="s">
        <v>645</v>
      </c>
      <c r="D1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9">
        <f t="shared" si="72"/>
        <v>0</v>
      </c>
      <c r="G128" s="179"/>
      <c r="H128" s="179">
        <f t="shared" si="73"/>
        <v>0</v>
      </c>
      <c r="I128" s="179"/>
      <c r="J128" s="179">
        <f t="shared" si="74"/>
        <v>0</v>
      </c>
      <c r="K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9">
        <f t="shared" si="75"/>
        <v>0</v>
      </c>
      <c r="AF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9">
        <f t="shared" si="76"/>
        <v>0</v>
      </c>
      <c r="AJ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9">
        <f t="shared" si="77"/>
        <v>0</v>
      </c>
      <c r="AN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9">
        <f t="shared" si="78"/>
        <v>0</v>
      </c>
      <c r="AR128" s="179">
        <f t="shared" si="79"/>
        <v>0</v>
      </c>
    </row>
    <row r="129" spans="2:44" ht="14.45" x14ac:dyDescent="0.3">
      <c r="B129" s="177" t="s">
        <v>273</v>
      </c>
      <c r="C129" s="178" t="s">
        <v>157</v>
      </c>
      <c r="D1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9">
        <f t="shared" si="72"/>
        <v>0</v>
      </c>
      <c r="G129" s="179"/>
      <c r="H129" s="179">
        <f t="shared" si="73"/>
        <v>0</v>
      </c>
      <c r="I129" s="179"/>
      <c r="J129" s="179">
        <f t="shared" si="74"/>
        <v>0</v>
      </c>
      <c r="K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9">
        <f t="shared" si="75"/>
        <v>0</v>
      </c>
      <c r="AF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9">
        <f t="shared" si="76"/>
        <v>0</v>
      </c>
      <c r="AJ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9">
        <f t="shared" si="77"/>
        <v>0</v>
      </c>
      <c r="AN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9">
        <f t="shared" si="78"/>
        <v>0</v>
      </c>
      <c r="AR129" s="179">
        <f t="shared" si="79"/>
        <v>0</v>
      </c>
    </row>
    <row r="130" spans="2:44" ht="14.45" x14ac:dyDescent="0.3">
      <c r="B130" s="177" t="s">
        <v>646</v>
      </c>
      <c r="C130" s="178" t="s">
        <v>647</v>
      </c>
      <c r="D1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9">
        <f t="shared" si="72"/>
        <v>0</v>
      </c>
      <c r="G130" s="179"/>
      <c r="H130" s="179">
        <f t="shared" si="73"/>
        <v>0</v>
      </c>
      <c r="I130" s="179"/>
      <c r="J130" s="179">
        <f t="shared" si="74"/>
        <v>0</v>
      </c>
      <c r="K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9">
        <f t="shared" si="75"/>
        <v>0</v>
      </c>
      <c r="AF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9">
        <f t="shared" si="76"/>
        <v>0</v>
      </c>
      <c r="AJ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9">
        <f t="shared" si="77"/>
        <v>0</v>
      </c>
      <c r="AN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9">
        <f t="shared" si="78"/>
        <v>0</v>
      </c>
      <c r="AR130" s="179">
        <f t="shared" si="79"/>
        <v>0</v>
      </c>
    </row>
    <row r="131" spans="2:44" ht="14.45" x14ac:dyDescent="0.3">
      <c r="B131" s="177" t="s">
        <v>648</v>
      </c>
      <c r="C131" s="178" t="s">
        <v>649</v>
      </c>
      <c r="D1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9">
        <f t="shared" si="72"/>
        <v>0</v>
      </c>
      <c r="G131" s="179"/>
      <c r="H131" s="179">
        <f t="shared" si="73"/>
        <v>0</v>
      </c>
      <c r="I131" s="179"/>
      <c r="J131" s="179">
        <f t="shared" si="74"/>
        <v>0</v>
      </c>
      <c r="K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9">
        <f t="shared" si="75"/>
        <v>0</v>
      </c>
      <c r="AF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9">
        <f t="shared" si="76"/>
        <v>0</v>
      </c>
      <c r="AJ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9">
        <f t="shared" si="77"/>
        <v>0</v>
      </c>
      <c r="AN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9">
        <f t="shared" si="78"/>
        <v>0</v>
      </c>
      <c r="AR131" s="179">
        <f t="shared" si="79"/>
        <v>0</v>
      </c>
    </row>
    <row r="132" spans="2:44" ht="14.45" x14ac:dyDescent="0.3">
      <c r="B132" s="177" t="s">
        <v>650</v>
      </c>
      <c r="C132" s="178" t="s">
        <v>651</v>
      </c>
      <c r="D1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161000</v>
      </c>
      <c r="E1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9">
        <f t="shared" si="72"/>
        <v>161000</v>
      </c>
      <c r="G132" s="179"/>
      <c r="H132" s="179">
        <f t="shared" si="73"/>
        <v>161000</v>
      </c>
      <c r="I132" s="179"/>
      <c r="J132" s="179">
        <f t="shared" si="74"/>
        <v>161000</v>
      </c>
      <c r="K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161000</v>
      </c>
      <c r="M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9">
        <f t="shared" si="75"/>
        <v>0</v>
      </c>
      <c r="AF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9">
        <f t="shared" si="76"/>
        <v>0</v>
      </c>
      <c r="AJ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9">
        <f t="shared" si="77"/>
        <v>0</v>
      </c>
      <c r="AN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9">
        <f t="shared" si="78"/>
        <v>0</v>
      </c>
      <c r="AR132" s="179">
        <f t="shared" si="79"/>
        <v>0</v>
      </c>
    </row>
    <row r="133" spans="2:44" ht="14.45" x14ac:dyDescent="0.3">
      <c r="B133" s="186" t="s">
        <v>274</v>
      </c>
      <c r="C133" s="187" t="s">
        <v>158</v>
      </c>
      <c r="D133" s="188">
        <f>SUM(D134:D148)</f>
        <v>0</v>
      </c>
      <c r="E133" s="188">
        <f>SUM(E134:E148)</f>
        <v>0</v>
      </c>
      <c r="F133" s="188">
        <f t="shared" si="72"/>
        <v>0</v>
      </c>
      <c r="G133" s="188">
        <f>SUM(G134:G148)</f>
        <v>0</v>
      </c>
      <c r="H133" s="188">
        <f t="shared" si="73"/>
        <v>0</v>
      </c>
      <c r="I133" s="188">
        <f>SUM(I134:I148)</f>
        <v>0</v>
      </c>
      <c r="J133" s="188">
        <f t="shared" si="74"/>
        <v>0</v>
      </c>
      <c r="K133" s="188">
        <f t="shared" ref="K133:AP133" si="80">SUM(K134:K148)</f>
        <v>0</v>
      </c>
      <c r="L133" s="188">
        <f t="shared" si="80"/>
        <v>0</v>
      </c>
      <c r="M133" s="188">
        <f t="shared" si="80"/>
        <v>0</v>
      </c>
      <c r="N133" s="188">
        <f t="shared" si="80"/>
        <v>0</v>
      </c>
      <c r="O133" s="188">
        <f t="shared" si="80"/>
        <v>0</v>
      </c>
      <c r="P133" s="188">
        <f>SUM(P134:P148)</f>
        <v>0</v>
      </c>
      <c r="Q133" s="188">
        <f>SUM(Q134:Q148)</f>
        <v>0</v>
      </c>
      <c r="R133" s="188">
        <f t="shared" si="80"/>
        <v>0</v>
      </c>
      <c r="S133" s="188">
        <f t="shared" si="80"/>
        <v>0</v>
      </c>
      <c r="T133" s="188">
        <f>SUM(T134:T148)</f>
        <v>0</v>
      </c>
      <c r="U133" s="188">
        <f t="shared" si="80"/>
        <v>0</v>
      </c>
      <c r="V133" s="188">
        <f t="shared" si="80"/>
        <v>0</v>
      </c>
      <c r="W133" s="188">
        <f>SUM(W134:W148)</f>
        <v>0</v>
      </c>
      <c r="X133" s="188">
        <f t="shared" si="80"/>
        <v>0</v>
      </c>
      <c r="Y133" s="188">
        <f>SUM(Y134:Y148)</f>
        <v>0</v>
      </c>
      <c r="Z133" s="188">
        <f>SUM(Z134:Z148)</f>
        <v>0</v>
      </c>
      <c r="AA133" s="188">
        <f t="shared" si="80"/>
        <v>0</v>
      </c>
      <c r="AB133" s="188">
        <f t="shared" si="80"/>
        <v>0</v>
      </c>
      <c r="AC133" s="188">
        <f t="shared" si="80"/>
        <v>0</v>
      </c>
      <c r="AD133" s="188">
        <f t="shared" si="80"/>
        <v>0</v>
      </c>
      <c r="AE133" s="188">
        <f t="shared" si="75"/>
        <v>0</v>
      </c>
      <c r="AF133" s="188">
        <f t="shared" si="80"/>
        <v>0</v>
      </c>
      <c r="AG133" s="188">
        <f t="shared" si="80"/>
        <v>0</v>
      </c>
      <c r="AH133" s="188">
        <f t="shared" si="80"/>
        <v>0</v>
      </c>
      <c r="AI133" s="188">
        <f t="shared" si="76"/>
        <v>0</v>
      </c>
      <c r="AJ133" s="188">
        <f t="shared" si="80"/>
        <v>0</v>
      </c>
      <c r="AK133" s="188">
        <f t="shared" si="80"/>
        <v>0</v>
      </c>
      <c r="AL133" s="188">
        <f t="shared" si="80"/>
        <v>0</v>
      </c>
      <c r="AM133" s="188">
        <f t="shared" si="77"/>
        <v>0</v>
      </c>
      <c r="AN133" s="188">
        <f t="shared" si="80"/>
        <v>0</v>
      </c>
      <c r="AO133" s="188">
        <f t="shared" si="80"/>
        <v>0</v>
      </c>
      <c r="AP133" s="188">
        <f t="shared" si="80"/>
        <v>0</v>
      </c>
      <c r="AQ133" s="188">
        <f t="shared" si="78"/>
        <v>0</v>
      </c>
      <c r="AR133" s="188">
        <f t="shared" si="79"/>
        <v>0</v>
      </c>
    </row>
    <row r="134" spans="2:44" ht="14.45" x14ac:dyDescent="0.3">
      <c r="B134" s="177" t="s">
        <v>652</v>
      </c>
      <c r="C134" s="178" t="s">
        <v>653</v>
      </c>
      <c r="D1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9">
        <f t="shared" si="72"/>
        <v>0</v>
      </c>
      <c r="G134" s="179"/>
      <c r="H134" s="179">
        <f t="shared" ref="H134:H148" si="81">F134-G134</f>
        <v>0</v>
      </c>
      <c r="I134" s="179"/>
      <c r="J134" s="179">
        <f t="shared" ref="J134:J148" si="82">F134-I134</f>
        <v>0</v>
      </c>
      <c r="K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9">
        <f t="shared" ref="AE134:AE148" si="83">AB134+AC134+AD134</f>
        <v>0</v>
      </c>
      <c r="AF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9">
        <f t="shared" ref="AI134:AI148" si="84">AF134+AG134+AH134</f>
        <v>0</v>
      </c>
      <c r="AJ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9">
        <f t="shared" ref="AM134:AM148" si="85">AJ134+AK134+AL134</f>
        <v>0</v>
      </c>
      <c r="AN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9">
        <f t="shared" ref="AQ134:AQ148" si="86">AN134+AO134+AP134</f>
        <v>0</v>
      </c>
      <c r="AR134" s="179">
        <f t="shared" ref="AR134:AR148" si="87">AE134+AI134+AM134+AQ134</f>
        <v>0</v>
      </c>
    </row>
    <row r="135" spans="2:44" ht="14.45" x14ac:dyDescent="0.3">
      <c r="B135" s="177" t="s">
        <v>275</v>
      </c>
      <c r="C135" s="178" t="s">
        <v>159</v>
      </c>
      <c r="D1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9">
        <f t="shared" si="72"/>
        <v>0</v>
      </c>
      <c r="G135" s="179"/>
      <c r="H135" s="179">
        <f t="shared" si="81"/>
        <v>0</v>
      </c>
      <c r="I135" s="179"/>
      <c r="J135" s="179">
        <f t="shared" si="82"/>
        <v>0</v>
      </c>
      <c r="K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9">
        <f t="shared" si="83"/>
        <v>0</v>
      </c>
      <c r="AF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9">
        <f t="shared" si="84"/>
        <v>0</v>
      </c>
      <c r="AJ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9">
        <f t="shared" si="85"/>
        <v>0</v>
      </c>
      <c r="AN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9">
        <f t="shared" si="86"/>
        <v>0</v>
      </c>
      <c r="AR135" s="179">
        <f t="shared" si="87"/>
        <v>0</v>
      </c>
    </row>
    <row r="136" spans="2:44" ht="14.45" x14ac:dyDescent="0.3">
      <c r="B136" s="177" t="s">
        <v>654</v>
      </c>
      <c r="C136" s="178" t="s">
        <v>655</v>
      </c>
      <c r="D1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9">
        <f t="shared" si="72"/>
        <v>0</v>
      </c>
      <c r="G136" s="179"/>
      <c r="H136" s="179">
        <f t="shared" si="81"/>
        <v>0</v>
      </c>
      <c r="I136" s="179"/>
      <c r="J136" s="179">
        <f t="shared" si="82"/>
        <v>0</v>
      </c>
      <c r="K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9">
        <f t="shared" si="83"/>
        <v>0</v>
      </c>
      <c r="AF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9">
        <f t="shared" si="84"/>
        <v>0</v>
      </c>
      <c r="AJ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9">
        <f t="shared" si="85"/>
        <v>0</v>
      </c>
      <c r="AN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9">
        <f t="shared" si="86"/>
        <v>0</v>
      </c>
      <c r="AR136" s="179">
        <f t="shared" si="87"/>
        <v>0</v>
      </c>
    </row>
    <row r="137" spans="2:44" ht="14.45" x14ac:dyDescent="0.3">
      <c r="B137" s="177" t="s">
        <v>276</v>
      </c>
      <c r="C137" s="178" t="s">
        <v>160</v>
      </c>
      <c r="D1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9">
        <f t="shared" si="72"/>
        <v>0</v>
      </c>
      <c r="G137" s="179"/>
      <c r="H137" s="179">
        <f t="shared" si="81"/>
        <v>0</v>
      </c>
      <c r="I137" s="179"/>
      <c r="J137" s="179">
        <f t="shared" si="82"/>
        <v>0</v>
      </c>
      <c r="K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9">
        <f t="shared" si="83"/>
        <v>0</v>
      </c>
      <c r="AF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9">
        <f t="shared" si="84"/>
        <v>0</v>
      </c>
      <c r="AJ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9">
        <f t="shared" si="85"/>
        <v>0</v>
      </c>
      <c r="AN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9">
        <f t="shared" si="86"/>
        <v>0</v>
      </c>
      <c r="AR137" s="179">
        <f t="shared" si="87"/>
        <v>0</v>
      </c>
    </row>
    <row r="138" spans="2:44" ht="14.45" x14ac:dyDescent="0.3">
      <c r="B138" s="177" t="s">
        <v>656</v>
      </c>
      <c r="C138" s="178" t="s">
        <v>657</v>
      </c>
      <c r="D1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9">
        <f t="shared" ref="F138:F143" si="88">D138+E138</f>
        <v>0</v>
      </c>
      <c r="G138" s="179"/>
      <c r="H138" s="179">
        <f t="shared" ref="H138:H143" si="89">F138-G138</f>
        <v>0</v>
      </c>
      <c r="I138" s="179"/>
      <c r="J138" s="179">
        <f t="shared" ref="J138:J143" si="90">F138-I138</f>
        <v>0</v>
      </c>
      <c r="K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9">
        <f t="shared" ref="AE138:AE143" si="91">AB138+AC138+AD138</f>
        <v>0</v>
      </c>
      <c r="AF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9">
        <f t="shared" ref="AI138:AI143" si="92">AF138+AG138+AH138</f>
        <v>0</v>
      </c>
      <c r="AJ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9">
        <f t="shared" ref="AM138:AM143" si="93">AJ138+AK138+AL138</f>
        <v>0</v>
      </c>
      <c r="AN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9">
        <f t="shared" ref="AQ138:AQ143" si="94">AN138+AO138+AP138</f>
        <v>0</v>
      </c>
      <c r="AR138" s="179">
        <f t="shared" ref="AR138:AR143" si="95">AE138+AI138+AM138+AQ138</f>
        <v>0</v>
      </c>
    </row>
    <row r="139" spans="2:44" ht="14.45" x14ac:dyDescent="0.3">
      <c r="B139" s="177" t="s">
        <v>658</v>
      </c>
      <c r="C139" s="178" t="s">
        <v>659</v>
      </c>
      <c r="D1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9">
        <f>D139+E139</f>
        <v>0</v>
      </c>
      <c r="G139" s="179"/>
      <c r="H139" s="179">
        <f>F139-G139</f>
        <v>0</v>
      </c>
      <c r="I139" s="179"/>
      <c r="J139" s="179">
        <f>F139-I139</f>
        <v>0</v>
      </c>
      <c r="K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9">
        <f>AB139+AC139+AD139</f>
        <v>0</v>
      </c>
      <c r="AF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9">
        <f>AF139+AG139+AH139</f>
        <v>0</v>
      </c>
      <c r="AJ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9">
        <f>AJ139+AK139+AL139</f>
        <v>0</v>
      </c>
      <c r="AN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9">
        <f>AN139+AO139+AP139</f>
        <v>0</v>
      </c>
      <c r="AR139" s="179">
        <f>AE139+AI139+AM139+AQ139</f>
        <v>0</v>
      </c>
    </row>
    <row r="140" spans="2:44" ht="14.45" x14ac:dyDescent="0.3">
      <c r="B140" s="177" t="s">
        <v>660</v>
      </c>
      <c r="C140" s="178" t="s">
        <v>661</v>
      </c>
      <c r="D1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9">
        <f>D140+E140</f>
        <v>0</v>
      </c>
      <c r="G140" s="179"/>
      <c r="H140" s="179">
        <f>F140-G140</f>
        <v>0</v>
      </c>
      <c r="I140" s="179"/>
      <c r="J140" s="179">
        <f>F140-I140</f>
        <v>0</v>
      </c>
      <c r="K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9">
        <f>AB140+AC140+AD140</f>
        <v>0</v>
      </c>
      <c r="AF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9">
        <f>AF140+AG140+AH140</f>
        <v>0</v>
      </c>
      <c r="AJ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9">
        <f>AJ140+AK140+AL140</f>
        <v>0</v>
      </c>
      <c r="AN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9">
        <f>AN140+AO140+AP140</f>
        <v>0</v>
      </c>
      <c r="AR140" s="179">
        <f>AE140+AI140+AM140+AQ140</f>
        <v>0</v>
      </c>
    </row>
    <row r="141" spans="2:44" ht="14.45" x14ac:dyDescent="0.3">
      <c r="B141" s="177" t="s">
        <v>662</v>
      </c>
      <c r="C141" s="178" t="s">
        <v>663</v>
      </c>
      <c r="D1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9">
        <f t="shared" si="88"/>
        <v>0</v>
      </c>
      <c r="G141" s="179"/>
      <c r="H141" s="179">
        <f t="shared" si="89"/>
        <v>0</v>
      </c>
      <c r="I141" s="179"/>
      <c r="J141" s="179">
        <f t="shared" si="90"/>
        <v>0</v>
      </c>
      <c r="K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9">
        <f t="shared" si="91"/>
        <v>0</v>
      </c>
      <c r="AF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9">
        <f t="shared" si="92"/>
        <v>0</v>
      </c>
      <c r="AJ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9">
        <f t="shared" si="93"/>
        <v>0</v>
      </c>
      <c r="AN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9">
        <f t="shared" si="94"/>
        <v>0</v>
      </c>
      <c r="AR141" s="179">
        <f t="shared" si="95"/>
        <v>0</v>
      </c>
    </row>
    <row r="142" spans="2:44" ht="14.45" x14ac:dyDescent="0.3">
      <c r="B142" s="177" t="s">
        <v>664</v>
      </c>
      <c r="C142" s="178" t="s">
        <v>665</v>
      </c>
      <c r="D1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9">
        <f t="shared" si="88"/>
        <v>0</v>
      </c>
      <c r="G142" s="179"/>
      <c r="H142" s="179">
        <f t="shared" si="89"/>
        <v>0</v>
      </c>
      <c r="I142" s="179"/>
      <c r="J142" s="179">
        <f t="shared" si="90"/>
        <v>0</v>
      </c>
      <c r="K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9">
        <f t="shared" si="91"/>
        <v>0</v>
      </c>
      <c r="AF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9">
        <f t="shared" si="92"/>
        <v>0</v>
      </c>
      <c r="AJ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9">
        <f t="shared" si="93"/>
        <v>0</v>
      </c>
      <c r="AN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9">
        <f t="shared" si="94"/>
        <v>0</v>
      </c>
      <c r="AR142" s="179">
        <f t="shared" si="95"/>
        <v>0</v>
      </c>
    </row>
    <row r="143" spans="2:44" ht="14.45" x14ac:dyDescent="0.3">
      <c r="B143" s="177" t="s">
        <v>666</v>
      </c>
      <c r="C143" s="178" t="s">
        <v>667</v>
      </c>
      <c r="D1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9">
        <f t="shared" si="88"/>
        <v>0</v>
      </c>
      <c r="G143" s="179"/>
      <c r="H143" s="179">
        <f t="shared" si="89"/>
        <v>0</v>
      </c>
      <c r="I143" s="179"/>
      <c r="J143" s="179">
        <f t="shared" si="90"/>
        <v>0</v>
      </c>
      <c r="K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9">
        <f t="shared" si="91"/>
        <v>0</v>
      </c>
      <c r="AF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9">
        <f t="shared" si="92"/>
        <v>0</v>
      </c>
      <c r="AJ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9">
        <f t="shared" si="93"/>
        <v>0</v>
      </c>
      <c r="AN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9">
        <f t="shared" si="94"/>
        <v>0</v>
      </c>
      <c r="AR143" s="179">
        <f t="shared" si="95"/>
        <v>0</v>
      </c>
    </row>
    <row r="144" spans="2:44" x14ac:dyDescent="0.25">
      <c r="B144" s="177" t="s">
        <v>668</v>
      </c>
      <c r="C144" s="178" t="s">
        <v>669</v>
      </c>
      <c r="D1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9">
        <f t="shared" ref="F144:F168" si="96">D144+E144</f>
        <v>0</v>
      </c>
      <c r="G144" s="179"/>
      <c r="H144" s="179">
        <f t="shared" si="81"/>
        <v>0</v>
      </c>
      <c r="I144" s="179"/>
      <c r="J144" s="179">
        <f t="shared" si="82"/>
        <v>0</v>
      </c>
      <c r="K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9">
        <f t="shared" si="83"/>
        <v>0</v>
      </c>
      <c r="AF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9">
        <f t="shared" si="84"/>
        <v>0</v>
      </c>
      <c r="AJ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9">
        <f t="shared" si="85"/>
        <v>0</v>
      </c>
      <c r="AN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9">
        <f t="shared" si="86"/>
        <v>0</v>
      </c>
      <c r="AR144" s="179">
        <f t="shared" si="87"/>
        <v>0</v>
      </c>
    </row>
    <row r="145" spans="2:44" ht="14.45" x14ac:dyDescent="0.3">
      <c r="B145" s="177" t="s">
        <v>670</v>
      </c>
      <c r="C145" s="178" t="s">
        <v>671</v>
      </c>
      <c r="D1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9">
        <f t="shared" si="96"/>
        <v>0</v>
      </c>
      <c r="G145" s="179"/>
      <c r="H145" s="179">
        <f t="shared" si="81"/>
        <v>0</v>
      </c>
      <c r="I145" s="179"/>
      <c r="J145" s="179">
        <f t="shared" si="82"/>
        <v>0</v>
      </c>
      <c r="K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9">
        <f t="shared" si="83"/>
        <v>0</v>
      </c>
      <c r="AF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9">
        <f t="shared" si="84"/>
        <v>0</v>
      </c>
      <c r="AJ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9">
        <f t="shared" si="85"/>
        <v>0</v>
      </c>
      <c r="AN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9">
        <f t="shared" si="86"/>
        <v>0</v>
      </c>
      <c r="AR145" s="179">
        <f t="shared" si="87"/>
        <v>0</v>
      </c>
    </row>
    <row r="146" spans="2:44" x14ac:dyDescent="0.25">
      <c r="B146" s="177" t="s">
        <v>672</v>
      </c>
      <c r="C146" s="178" t="s">
        <v>673</v>
      </c>
      <c r="D1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9">
        <f t="shared" si="96"/>
        <v>0</v>
      </c>
      <c r="G146" s="179"/>
      <c r="H146" s="179">
        <f>F146-G146</f>
        <v>0</v>
      </c>
      <c r="I146" s="179"/>
      <c r="J146" s="179">
        <f>F146-I146</f>
        <v>0</v>
      </c>
      <c r="K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9">
        <f>AB146+AC146+AD146</f>
        <v>0</v>
      </c>
      <c r="AF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9">
        <f>AF146+AG146+AH146</f>
        <v>0</v>
      </c>
      <c r="AJ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9">
        <f>AJ146+AK146+AL146</f>
        <v>0</v>
      </c>
      <c r="AN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9">
        <f>AN146+AO146+AP146</f>
        <v>0</v>
      </c>
      <c r="AR146" s="179">
        <f>AE146+AI146+AM146+AQ146</f>
        <v>0</v>
      </c>
    </row>
    <row r="147" spans="2:44" x14ac:dyDescent="0.25">
      <c r="B147" s="177" t="s">
        <v>674</v>
      </c>
      <c r="C147" s="178" t="s">
        <v>675</v>
      </c>
      <c r="D1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9">
        <f t="shared" si="96"/>
        <v>0</v>
      </c>
      <c r="G147" s="179"/>
      <c r="H147" s="179">
        <f>F147-G147</f>
        <v>0</v>
      </c>
      <c r="I147" s="179"/>
      <c r="J147" s="179">
        <f>F147-I147</f>
        <v>0</v>
      </c>
      <c r="K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9">
        <f>AB147+AC147+AD147</f>
        <v>0</v>
      </c>
      <c r="AF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9">
        <f>AF147+AG147+AH147</f>
        <v>0</v>
      </c>
      <c r="AJ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9">
        <f>AJ147+AK147+AL147</f>
        <v>0</v>
      </c>
      <c r="AN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9">
        <f>AN147+AO147+AP147</f>
        <v>0</v>
      </c>
      <c r="AR147" s="179">
        <f>AE147+AI147+AM147+AQ147</f>
        <v>0</v>
      </c>
    </row>
    <row r="148" spans="2:44" x14ac:dyDescent="0.25">
      <c r="B148" s="177" t="s">
        <v>676</v>
      </c>
      <c r="C148" s="178" t="s">
        <v>677</v>
      </c>
      <c r="D1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9">
        <f t="shared" si="96"/>
        <v>0</v>
      </c>
      <c r="G148" s="179"/>
      <c r="H148" s="179">
        <f t="shared" si="81"/>
        <v>0</v>
      </c>
      <c r="I148" s="179"/>
      <c r="J148" s="179">
        <f t="shared" si="82"/>
        <v>0</v>
      </c>
      <c r="K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9">
        <f t="shared" si="83"/>
        <v>0</v>
      </c>
      <c r="AF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9">
        <f t="shared" si="84"/>
        <v>0</v>
      </c>
      <c r="AJ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9">
        <f t="shared" si="85"/>
        <v>0</v>
      </c>
      <c r="AN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9">
        <f t="shared" si="86"/>
        <v>0</v>
      </c>
      <c r="AR148" s="179">
        <f t="shared" si="87"/>
        <v>0</v>
      </c>
    </row>
    <row r="149" spans="2:44" x14ac:dyDescent="0.25">
      <c r="B149" s="186" t="s">
        <v>277</v>
      </c>
      <c r="C149" s="187" t="s">
        <v>161</v>
      </c>
      <c r="D149" s="188">
        <f>SUM(D150:D163)</f>
        <v>544250</v>
      </c>
      <c r="E149" s="188">
        <f>SUM(E150:E163)</f>
        <v>0</v>
      </c>
      <c r="F149" s="188">
        <f t="shared" si="96"/>
        <v>544250</v>
      </c>
      <c r="G149" s="188">
        <f>SUM(G150:G163)</f>
        <v>0</v>
      </c>
      <c r="H149" s="188">
        <f t="shared" ref="H149:H168" si="97">F149-G149</f>
        <v>544250</v>
      </c>
      <c r="I149" s="188">
        <f>SUM(I150:I163)</f>
        <v>0</v>
      </c>
      <c r="J149" s="188">
        <f t="shared" ref="J149:J168" si="98">F149-I149</f>
        <v>544250</v>
      </c>
      <c r="K149" s="188">
        <f t="shared" ref="K149:AD149" si="99">SUM(K150:K163)</f>
        <v>0</v>
      </c>
      <c r="L149" s="188">
        <f t="shared" si="99"/>
        <v>544250</v>
      </c>
      <c r="M149" s="188">
        <f t="shared" si="99"/>
        <v>0</v>
      </c>
      <c r="N149" s="188">
        <f t="shared" si="99"/>
        <v>0</v>
      </c>
      <c r="O149" s="188">
        <f t="shared" si="99"/>
        <v>0</v>
      </c>
      <c r="P149" s="188">
        <f>SUM(P150:P163)</f>
        <v>0</v>
      </c>
      <c r="Q149" s="188">
        <f>SUM(Q150:Q163)</f>
        <v>0</v>
      </c>
      <c r="R149" s="188">
        <f t="shared" si="99"/>
        <v>0</v>
      </c>
      <c r="S149" s="188">
        <f t="shared" si="99"/>
        <v>0</v>
      </c>
      <c r="T149" s="188">
        <f>SUM(T150:T163)</f>
        <v>0</v>
      </c>
      <c r="U149" s="188">
        <f t="shared" si="99"/>
        <v>0</v>
      </c>
      <c r="V149" s="188">
        <f t="shared" si="99"/>
        <v>0</v>
      </c>
      <c r="W149" s="188">
        <f>SUM(W150:W163)</f>
        <v>0</v>
      </c>
      <c r="X149" s="188">
        <f t="shared" si="99"/>
        <v>0</v>
      </c>
      <c r="Y149" s="188">
        <f>SUM(Y150:Y163)</f>
        <v>0</v>
      </c>
      <c r="Z149" s="188">
        <f>SUM(Z150:Z163)</f>
        <v>0</v>
      </c>
      <c r="AA149" s="188">
        <f t="shared" si="99"/>
        <v>0</v>
      </c>
      <c r="AB149" s="188">
        <f t="shared" si="99"/>
        <v>0</v>
      </c>
      <c r="AC149" s="188">
        <f t="shared" si="99"/>
        <v>0</v>
      </c>
      <c r="AD149" s="188">
        <f t="shared" si="99"/>
        <v>0</v>
      </c>
      <c r="AE149" s="188">
        <f t="shared" ref="AE149:AE168" si="100">AB149+AC149+AD149</f>
        <v>0</v>
      </c>
      <c r="AF149" s="188">
        <f>SUM(AF150:AF163)</f>
        <v>0</v>
      </c>
      <c r="AG149" s="188">
        <f>SUM(AG150:AG163)</f>
        <v>0</v>
      </c>
      <c r="AH149" s="188">
        <f>SUM(AH150:AH163)</f>
        <v>0</v>
      </c>
      <c r="AI149" s="188">
        <f t="shared" ref="AI149:AI168" si="101">AF149+AG149+AH149</f>
        <v>0</v>
      </c>
      <c r="AJ149" s="188">
        <f>SUM(AJ150:AJ163)</f>
        <v>0</v>
      </c>
      <c r="AK149" s="188">
        <f>SUM(AK150:AK163)</f>
        <v>0</v>
      </c>
      <c r="AL149" s="188">
        <f>SUM(AL150:AL163)</f>
        <v>0</v>
      </c>
      <c r="AM149" s="188">
        <f t="shared" ref="AM149:AM168" si="102">AJ149+AK149+AL149</f>
        <v>0</v>
      </c>
      <c r="AN149" s="188">
        <f>SUM(AN150:AN163)</f>
        <v>0</v>
      </c>
      <c r="AO149" s="188">
        <f>SUM(AO150:AO163)</f>
        <v>0</v>
      </c>
      <c r="AP149" s="188">
        <f>SUM(AP150:AP163)</f>
        <v>0</v>
      </c>
      <c r="AQ149" s="188">
        <f t="shared" ref="AQ149:AQ168" si="103">AN149+AO149+AP149</f>
        <v>0</v>
      </c>
      <c r="AR149" s="188">
        <f t="shared" ref="AR149:AR168" si="104">AE149+AI149+AM149+AQ149</f>
        <v>0</v>
      </c>
    </row>
    <row r="150" spans="2:44" x14ac:dyDescent="0.25">
      <c r="B150" s="177" t="s">
        <v>678</v>
      </c>
      <c r="C150" s="178" t="s">
        <v>679</v>
      </c>
      <c r="D1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9">
        <f t="shared" si="96"/>
        <v>0</v>
      </c>
      <c r="G150" s="179"/>
      <c r="H150" s="179">
        <f t="shared" si="97"/>
        <v>0</v>
      </c>
      <c r="I150" s="179"/>
      <c r="J150" s="179">
        <f t="shared" si="98"/>
        <v>0</v>
      </c>
      <c r="K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9">
        <f t="shared" si="100"/>
        <v>0</v>
      </c>
      <c r="AF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9">
        <f t="shared" si="101"/>
        <v>0</v>
      </c>
      <c r="AJ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9">
        <f t="shared" si="102"/>
        <v>0</v>
      </c>
      <c r="AN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9">
        <f t="shared" si="103"/>
        <v>0</v>
      </c>
      <c r="AR150" s="179">
        <f t="shared" si="104"/>
        <v>0</v>
      </c>
    </row>
    <row r="151" spans="2:44" x14ac:dyDescent="0.25">
      <c r="B151" s="177" t="s">
        <v>278</v>
      </c>
      <c r="C151" s="178" t="s">
        <v>162</v>
      </c>
      <c r="D1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9">
        <f t="shared" si="96"/>
        <v>0</v>
      </c>
      <c r="G151" s="179"/>
      <c r="H151" s="179">
        <f t="shared" si="97"/>
        <v>0</v>
      </c>
      <c r="I151" s="179"/>
      <c r="J151" s="179">
        <f t="shared" si="98"/>
        <v>0</v>
      </c>
      <c r="K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9">
        <f t="shared" si="100"/>
        <v>0</v>
      </c>
      <c r="AF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9">
        <f t="shared" si="101"/>
        <v>0</v>
      </c>
      <c r="AJ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9">
        <f t="shared" si="102"/>
        <v>0</v>
      </c>
      <c r="AN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9">
        <f t="shared" si="103"/>
        <v>0</v>
      </c>
      <c r="AR151" s="179">
        <f t="shared" si="104"/>
        <v>0</v>
      </c>
    </row>
    <row r="152" spans="2:44" x14ac:dyDescent="0.25">
      <c r="B152" s="177" t="s">
        <v>680</v>
      </c>
      <c r="C152" s="178" t="s">
        <v>681</v>
      </c>
      <c r="D1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9">
        <f t="shared" si="96"/>
        <v>0</v>
      </c>
      <c r="G152" s="179"/>
      <c r="H152" s="179">
        <f t="shared" si="97"/>
        <v>0</v>
      </c>
      <c r="I152" s="179"/>
      <c r="J152" s="179">
        <f t="shared" si="98"/>
        <v>0</v>
      </c>
      <c r="K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9">
        <f t="shared" si="100"/>
        <v>0</v>
      </c>
      <c r="AF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9">
        <f t="shared" si="101"/>
        <v>0</v>
      </c>
      <c r="AJ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9">
        <f t="shared" si="102"/>
        <v>0</v>
      </c>
      <c r="AN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9">
        <f t="shared" si="103"/>
        <v>0</v>
      </c>
      <c r="AR152" s="179">
        <f t="shared" si="104"/>
        <v>0</v>
      </c>
    </row>
    <row r="153" spans="2:44" x14ac:dyDescent="0.25">
      <c r="B153" s="177" t="s">
        <v>682</v>
      </c>
      <c r="C153" s="178" t="s">
        <v>683</v>
      </c>
      <c r="D1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9">
        <f t="shared" si="96"/>
        <v>0</v>
      </c>
      <c r="G153" s="179"/>
      <c r="H153" s="179">
        <f t="shared" si="97"/>
        <v>0</v>
      </c>
      <c r="I153" s="179"/>
      <c r="J153" s="179">
        <f t="shared" si="98"/>
        <v>0</v>
      </c>
      <c r="K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9">
        <f t="shared" si="100"/>
        <v>0</v>
      </c>
      <c r="AF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9">
        <f t="shared" si="101"/>
        <v>0</v>
      </c>
      <c r="AJ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9">
        <f t="shared" si="102"/>
        <v>0</v>
      </c>
      <c r="AN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9">
        <f t="shared" si="103"/>
        <v>0</v>
      </c>
      <c r="AR153" s="179">
        <f t="shared" si="104"/>
        <v>0</v>
      </c>
    </row>
    <row r="154" spans="2:44" x14ac:dyDescent="0.25">
      <c r="B154" s="177" t="s">
        <v>279</v>
      </c>
      <c r="C154" s="178" t="s">
        <v>163</v>
      </c>
      <c r="D1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9">
        <f t="shared" si="96"/>
        <v>0</v>
      </c>
      <c r="G154" s="179"/>
      <c r="H154" s="179">
        <f t="shared" si="97"/>
        <v>0</v>
      </c>
      <c r="I154" s="179"/>
      <c r="J154" s="179">
        <f t="shared" si="98"/>
        <v>0</v>
      </c>
      <c r="K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9">
        <f t="shared" si="100"/>
        <v>0</v>
      </c>
      <c r="AF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9">
        <f t="shared" si="101"/>
        <v>0</v>
      </c>
      <c r="AJ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9">
        <f t="shared" si="102"/>
        <v>0</v>
      </c>
      <c r="AN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9">
        <f t="shared" si="103"/>
        <v>0</v>
      </c>
      <c r="AR154" s="179">
        <f t="shared" si="104"/>
        <v>0</v>
      </c>
    </row>
    <row r="155" spans="2:44" x14ac:dyDescent="0.25">
      <c r="B155" s="177" t="s">
        <v>684</v>
      </c>
      <c r="C155" s="178" t="s">
        <v>685</v>
      </c>
      <c r="D1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9">
        <f t="shared" si="96"/>
        <v>0</v>
      </c>
      <c r="G155" s="179"/>
      <c r="H155" s="179">
        <f t="shared" si="97"/>
        <v>0</v>
      </c>
      <c r="I155" s="179"/>
      <c r="J155" s="179">
        <f t="shared" si="98"/>
        <v>0</v>
      </c>
      <c r="K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9">
        <f t="shared" si="100"/>
        <v>0</v>
      </c>
      <c r="AF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9">
        <f t="shared" si="101"/>
        <v>0</v>
      </c>
      <c r="AJ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9">
        <f t="shared" si="102"/>
        <v>0</v>
      </c>
      <c r="AN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9">
        <f t="shared" si="103"/>
        <v>0</v>
      </c>
      <c r="AR155" s="179">
        <f t="shared" si="104"/>
        <v>0</v>
      </c>
    </row>
    <row r="156" spans="2:44" x14ac:dyDescent="0.25">
      <c r="B156" s="177" t="s">
        <v>686</v>
      </c>
      <c r="C156" s="178" t="s">
        <v>687</v>
      </c>
      <c r="D1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9">
        <f t="shared" si="96"/>
        <v>0</v>
      </c>
      <c r="G156" s="179"/>
      <c r="H156" s="179">
        <f t="shared" si="97"/>
        <v>0</v>
      </c>
      <c r="I156" s="179"/>
      <c r="J156" s="179">
        <f t="shared" si="98"/>
        <v>0</v>
      </c>
      <c r="K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9">
        <f t="shared" si="100"/>
        <v>0</v>
      </c>
      <c r="AF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9">
        <f t="shared" si="101"/>
        <v>0</v>
      </c>
      <c r="AJ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9">
        <f t="shared" si="102"/>
        <v>0</v>
      </c>
      <c r="AN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9">
        <f t="shared" si="103"/>
        <v>0</v>
      </c>
      <c r="AR156" s="179">
        <f t="shared" si="104"/>
        <v>0</v>
      </c>
    </row>
    <row r="157" spans="2:44" x14ac:dyDescent="0.25">
      <c r="B157" s="177" t="s">
        <v>280</v>
      </c>
      <c r="C157" s="178" t="s">
        <v>164</v>
      </c>
      <c r="D1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9">
        <f t="shared" si="96"/>
        <v>0</v>
      </c>
      <c r="G157" s="179"/>
      <c r="H157" s="179">
        <f t="shared" si="97"/>
        <v>0</v>
      </c>
      <c r="I157" s="179"/>
      <c r="J157" s="179">
        <f t="shared" si="98"/>
        <v>0</v>
      </c>
      <c r="K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9">
        <f t="shared" si="100"/>
        <v>0</v>
      </c>
      <c r="AF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9">
        <f t="shared" si="101"/>
        <v>0</v>
      </c>
      <c r="AJ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9">
        <f t="shared" si="102"/>
        <v>0</v>
      </c>
      <c r="AN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9">
        <f t="shared" si="103"/>
        <v>0</v>
      </c>
      <c r="AR157" s="179">
        <f t="shared" si="104"/>
        <v>0</v>
      </c>
    </row>
    <row r="158" spans="2:44" x14ac:dyDescent="0.25">
      <c r="B158" s="177" t="s">
        <v>688</v>
      </c>
      <c r="C158" s="178" t="s">
        <v>689</v>
      </c>
      <c r="D1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9">
        <f t="shared" si="96"/>
        <v>0</v>
      </c>
      <c r="G158" s="179"/>
      <c r="H158" s="179">
        <f t="shared" si="97"/>
        <v>0</v>
      </c>
      <c r="I158" s="179"/>
      <c r="J158" s="179">
        <f t="shared" si="98"/>
        <v>0</v>
      </c>
      <c r="K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9">
        <f t="shared" si="100"/>
        <v>0</v>
      </c>
      <c r="AF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9">
        <f t="shared" si="101"/>
        <v>0</v>
      </c>
      <c r="AJ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9">
        <f t="shared" si="102"/>
        <v>0</v>
      </c>
      <c r="AN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9">
        <f t="shared" si="103"/>
        <v>0</v>
      </c>
      <c r="AR158" s="179">
        <f t="shared" si="104"/>
        <v>0</v>
      </c>
    </row>
    <row r="159" spans="2:44" x14ac:dyDescent="0.25">
      <c r="B159" s="177" t="s">
        <v>690</v>
      </c>
      <c r="C159" s="178" t="s">
        <v>691</v>
      </c>
      <c r="D1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9">
        <f t="shared" si="96"/>
        <v>0</v>
      </c>
      <c r="G159" s="179"/>
      <c r="H159" s="179">
        <f t="shared" si="97"/>
        <v>0</v>
      </c>
      <c r="I159" s="179"/>
      <c r="J159" s="179">
        <f t="shared" si="98"/>
        <v>0</v>
      </c>
      <c r="K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9">
        <f t="shared" si="100"/>
        <v>0</v>
      </c>
      <c r="AF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9">
        <f t="shared" si="101"/>
        <v>0</v>
      </c>
      <c r="AJ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9">
        <f t="shared" si="102"/>
        <v>0</v>
      </c>
      <c r="AN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9">
        <f t="shared" si="103"/>
        <v>0</v>
      </c>
      <c r="AR159" s="179">
        <f t="shared" si="104"/>
        <v>0</v>
      </c>
    </row>
    <row r="160" spans="2:44" x14ac:dyDescent="0.25">
      <c r="B160" s="177" t="s">
        <v>692</v>
      </c>
      <c r="C160" s="178" t="s">
        <v>693</v>
      </c>
      <c r="D1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9">
        <f t="shared" si="96"/>
        <v>0</v>
      </c>
      <c r="G160" s="179"/>
      <c r="H160" s="179">
        <f t="shared" si="97"/>
        <v>0</v>
      </c>
      <c r="I160" s="179"/>
      <c r="J160" s="179">
        <f t="shared" si="98"/>
        <v>0</v>
      </c>
      <c r="K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9">
        <f t="shared" si="100"/>
        <v>0</v>
      </c>
      <c r="AF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9">
        <f t="shared" si="101"/>
        <v>0</v>
      </c>
      <c r="AJ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9">
        <f t="shared" si="102"/>
        <v>0</v>
      </c>
      <c r="AN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9">
        <f t="shared" si="103"/>
        <v>0</v>
      </c>
      <c r="AR160" s="179">
        <f t="shared" si="104"/>
        <v>0</v>
      </c>
    </row>
    <row r="161" spans="2:44" x14ac:dyDescent="0.25">
      <c r="B161" s="177" t="s">
        <v>281</v>
      </c>
      <c r="C161" s="178" t="s">
        <v>165</v>
      </c>
      <c r="D1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9">
        <f t="shared" si="96"/>
        <v>0</v>
      </c>
      <c r="G161" s="179"/>
      <c r="H161" s="179">
        <f t="shared" si="97"/>
        <v>0</v>
      </c>
      <c r="I161" s="179"/>
      <c r="J161" s="179">
        <f t="shared" si="98"/>
        <v>0</v>
      </c>
      <c r="K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9">
        <f t="shared" si="100"/>
        <v>0</v>
      </c>
      <c r="AF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9">
        <f t="shared" si="101"/>
        <v>0</v>
      </c>
      <c r="AJ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9">
        <f t="shared" si="102"/>
        <v>0</v>
      </c>
      <c r="AN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9">
        <f t="shared" si="103"/>
        <v>0</v>
      </c>
      <c r="AR161" s="179">
        <f t="shared" si="104"/>
        <v>0</v>
      </c>
    </row>
    <row r="162" spans="2:44" x14ac:dyDescent="0.25">
      <c r="B162" s="177" t="s">
        <v>694</v>
      </c>
      <c r="C162" s="178" t="s">
        <v>695</v>
      </c>
      <c r="D1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544250</v>
      </c>
      <c r="E1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9">
        <f t="shared" si="96"/>
        <v>544250</v>
      </c>
      <c r="G162" s="179"/>
      <c r="H162" s="179">
        <f t="shared" si="97"/>
        <v>544250</v>
      </c>
      <c r="I162" s="179"/>
      <c r="J162" s="179">
        <f t="shared" si="98"/>
        <v>544250</v>
      </c>
      <c r="K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544250</v>
      </c>
      <c r="M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9">
        <f t="shared" si="100"/>
        <v>0</v>
      </c>
      <c r="AF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9">
        <f t="shared" si="101"/>
        <v>0</v>
      </c>
      <c r="AJ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9">
        <f t="shared" si="102"/>
        <v>0</v>
      </c>
      <c r="AN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9">
        <f t="shared" si="103"/>
        <v>0</v>
      </c>
      <c r="AR162" s="179">
        <f t="shared" si="104"/>
        <v>0</v>
      </c>
    </row>
    <row r="163" spans="2:44" x14ac:dyDescent="0.25">
      <c r="B163" s="177" t="s">
        <v>696</v>
      </c>
      <c r="C163" s="178" t="s">
        <v>697</v>
      </c>
      <c r="D1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9">
        <f t="shared" si="96"/>
        <v>0</v>
      </c>
      <c r="G163" s="179"/>
      <c r="H163" s="179">
        <f t="shared" si="97"/>
        <v>0</v>
      </c>
      <c r="I163" s="179"/>
      <c r="J163" s="179">
        <f t="shared" si="98"/>
        <v>0</v>
      </c>
      <c r="K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9">
        <f t="shared" si="100"/>
        <v>0</v>
      </c>
      <c r="AF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9">
        <f t="shared" si="101"/>
        <v>0</v>
      </c>
      <c r="AJ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9">
        <f t="shared" si="102"/>
        <v>0</v>
      </c>
      <c r="AN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9">
        <f t="shared" si="103"/>
        <v>0</v>
      </c>
      <c r="AR163" s="179">
        <f t="shared" si="104"/>
        <v>0</v>
      </c>
    </row>
    <row r="164" spans="2:44" x14ac:dyDescent="0.25">
      <c r="B164" s="186" t="s">
        <v>282</v>
      </c>
      <c r="C164" s="187" t="s">
        <v>166</v>
      </c>
      <c r="D164" s="188">
        <f>SUM(D165:D189)</f>
        <v>1093740.53</v>
      </c>
      <c r="E164" s="188">
        <f>SUM(E165:E189)</f>
        <v>300000</v>
      </c>
      <c r="F164" s="188">
        <f t="shared" si="96"/>
        <v>1393740.53</v>
      </c>
      <c r="G164" s="188">
        <f>SUM(G165:G189)</f>
        <v>0</v>
      </c>
      <c r="H164" s="188">
        <f t="shared" si="97"/>
        <v>1393740.53</v>
      </c>
      <c r="I164" s="188">
        <f>SUM(I165:I189)</f>
        <v>0</v>
      </c>
      <c r="J164" s="188">
        <f t="shared" si="98"/>
        <v>1393740.53</v>
      </c>
      <c r="K164" s="188">
        <f t="shared" ref="K164:AD164" si="105">SUM(K165:K189)</f>
        <v>0</v>
      </c>
      <c r="L164" s="188">
        <f t="shared" si="105"/>
        <v>1393740.53</v>
      </c>
      <c r="M164" s="188">
        <f t="shared" si="105"/>
        <v>0</v>
      </c>
      <c r="N164" s="188">
        <f t="shared" si="105"/>
        <v>0</v>
      </c>
      <c r="O164" s="188">
        <f t="shared" si="105"/>
        <v>0</v>
      </c>
      <c r="P164" s="188">
        <f>SUM(P165:P189)</f>
        <v>0</v>
      </c>
      <c r="Q164" s="188">
        <f>SUM(Q165:Q189)</f>
        <v>0</v>
      </c>
      <c r="R164" s="188">
        <f t="shared" si="105"/>
        <v>0</v>
      </c>
      <c r="S164" s="188">
        <f t="shared" si="105"/>
        <v>0</v>
      </c>
      <c r="T164" s="188">
        <f>SUM(T165:T189)</f>
        <v>0</v>
      </c>
      <c r="U164" s="188">
        <f t="shared" si="105"/>
        <v>0</v>
      </c>
      <c r="V164" s="188">
        <f t="shared" si="105"/>
        <v>0</v>
      </c>
      <c r="W164" s="188">
        <f>SUM(W165:W189)</f>
        <v>0</v>
      </c>
      <c r="X164" s="188">
        <f t="shared" si="105"/>
        <v>0</v>
      </c>
      <c r="Y164" s="188">
        <f>SUM(Y165:Y189)</f>
        <v>0</v>
      </c>
      <c r="Z164" s="188">
        <f>SUM(Z165:Z189)</f>
        <v>0</v>
      </c>
      <c r="AA164" s="188">
        <f t="shared" si="105"/>
        <v>0</v>
      </c>
      <c r="AB164" s="188">
        <f t="shared" si="105"/>
        <v>0</v>
      </c>
      <c r="AC164" s="188">
        <f t="shared" si="105"/>
        <v>135480.53</v>
      </c>
      <c r="AD164" s="188">
        <f t="shared" si="105"/>
        <v>87000</v>
      </c>
      <c r="AE164" s="188">
        <f t="shared" si="100"/>
        <v>222480.53</v>
      </c>
      <c r="AF164" s="188">
        <f>SUM(AF165:AF189)</f>
        <v>0</v>
      </c>
      <c r="AG164" s="188">
        <f>SUM(AG165:AG189)</f>
        <v>0</v>
      </c>
      <c r="AH164" s="188">
        <f>SUM(AH165:AH189)</f>
        <v>60000</v>
      </c>
      <c r="AI164" s="188">
        <f t="shared" si="101"/>
        <v>60000</v>
      </c>
      <c r="AJ164" s="188">
        <f>SUM(AJ165:AJ189)</f>
        <v>0</v>
      </c>
      <c r="AK164" s="188">
        <f>SUM(AK165:AK189)</f>
        <v>0</v>
      </c>
      <c r="AL164" s="188">
        <f>SUM(AL165:AL189)</f>
        <v>0</v>
      </c>
      <c r="AM164" s="188">
        <f t="shared" si="102"/>
        <v>0</v>
      </c>
      <c r="AN164" s="188">
        <f>SUM(AN165:AN189)</f>
        <v>135000</v>
      </c>
      <c r="AO164" s="188">
        <f>SUM(AO165:AO189)</f>
        <v>0</v>
      </c>
      <c r="AP164" s="188">
        <f>SUM(AP165:AP189)</f>
        <v>0</v>
      </c>
      <c r="AQ164" s="188">
        <f t="shared" si="103"/>
        <v>135000</v>
      </c>
      <c r="AR164" s="188">
        <f t="shared" si="104"/>
        <v>417480.53</v>
      </c>
    </row>
    <row r="165" spans="2:44" x14ac:dyDescent="0.25">
      <c r="B165" s="177" t="s">
        <v>283</v>
      </c>
      <c r="C165" s="178" t="s">
        <v>167</v>
      </c>
      <c r="D1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3700</v>
      </c>
      <c r="E1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9">
        <f t="shared" si="96"/>
        <v>3700</v>
      </c>
      <c r="G165" s="179"/>
      <c r="H165" s="179">
        <f t="shared" si="97"/>
        <v>3700</v>
      </c>
      <c r="I165" s="179"/>
      <c r="J165" s="179">
        <f t="shared" si="98"/>
        <v>3700</v>
      </c>
      <c r="K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3700</v>
      </c>
      <c r="M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9">
        <f t="shared" si="100"/>
        <v>0</v>
      </c>
      <c r="AF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9">
        <f t="shared" si="101"/>
        <v>0</v>
      </c>
      <c r="AJ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9">
        <f t="shared" si="102"/>
        <v>0</v>
      </c>
      <c r="AN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9">
        <f t="shared" si="103"/>
        <v>0</v>
      </c>
      <c r="AR165" s="179">
        <f t="shared" si="104"/>
        <v>0</v>
      </c>
    </row>
    <row r="166" spans="2:44" x14ac:dyDescent="0.25">
      <c r="B166" s="177" t="s">
        <v>698</v>
      </c>
      <c r="C166" s="178" t="s">
        <v>699</v>
      </c>
      <c r="D1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9">
        <f t="shared" si="96"/>
        <v>0</v>
      </c>
      <c r="G166" s="179"/>
      <c r="H166" s="179">
        <f t="shared" si="97"/>
        <v>0</v>
      </c>
      <c r="I166" s="179"/>
      <c r="J166" s="179">
        <f t="shared" si="98"/>
        <v>0</v>
      </c>
      <c r="K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9">
        <f t="shared" si="100"/>
        <v>0</v>
      </c>
      <c r="AF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9">
        <f t="shared" si="101"/>
        <v>0</v>
      </c>
      <c r="AJ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9">
        <f t="shared" si="102"/>
        <v>0</v>
      </c>
      <c r="AN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9">
        <f t="shared" si="103"/>
        <v>0</v>
      </c>
      <c r="AR166" s="179">
        <f t="shared" si="104"/>
        <v>0</v>
      </c>
    </row>
    <row r="167" spans="2:44" x14ac:dyDescent="0.25">
      <c r="B167" s="177" t="s">
        <v>700</v>
      </c>
      <c r="C167" s="178" t="s">
        <v>701</v>
      </c>
      <c r="D1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9">
        <f t="shared" si="96"/>
        <v>0</v>
      </c>
      <c r="G167" s="179"/>
      <c r="H167" s="179">
        <f t="shared" si="97"/>
        <v>0</v>
      </c>
      <c r="I167" s="179"/>
      <c r="J167" s="179">
        <f t="shared" si="98"/>
        <v>0</v>
      </c>
      <c r="K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9">
        <f t="shared" si="100"/>
        <v>0</v>
      </c>
      <c r="AF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9">
        <f t="shared" si="101"/>
        <v>0</v>
      </c>
      <c r="AJ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9">
        <f t="shared" si="102"/>
        <v>0</v>
      </c>
      <c r="AN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9">
        <f t="shared" si="103"/>
        <v>0</v>
      </c>
      <c r="AR167" s="179">
        <f t="shared" si="104"/>
        <v>0</v>
      </c>
    </row>
    <row r="168" spans="2:44" x14ac:dyDescent="0.25">
      <c r="B168" s="177" t="s">
        <v>702</v>
      </c>
      <c r="C168" s="178" t="s">
        <v>703</v>
      </c>
      <c r="D1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9">
        <f t="shared" si="96"/>
        <v>0</v>
      </c>
      <c r="G168" s="179"/>
      <c r="H168" s="179">
        <f t="shared" si="97"/>
        <v>0</v>
      </c>
      <c r="I168" s="179"/>
      <c r="J168" s="179">
        <f t="shared" si="98"/>
        <v>0</v>
      </c>
      <c r="K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9">
        <f t="shared" si="100"/>
        <v>0</v>
      </c>
      <c r="AF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9">
        <f t="shared" si="101"/>
        <v>0</v>
      </c>
      <c r="AJ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9">
        <f t="shared" si="102"/>
        <v>0</v>
      </c>
      <c r="AN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9">
        <f t="shared" si="103"/>
        <v>0</v>
      </c>
      <c r="AR168" s="179">
        <f t="shared" si="104"/>
        <v>0</v>
      </c>
    </row>
    <row r="169" spans="2:44" x14ac:dyDescent="0.25">
      <c r="B169" s="177" t="s">
        <v>704</v>
      </c>
      <c r="C169" s="178" t="s">
        <v>705</v>
      </c>
      <c r="D1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9">
        <f t="shared" ref="F169:F177" si="106">D169+E169</f>
        <v>0</v>
      </c>
      <c r="G169" s="179"/>
      <c r="H169" s="179">
        <f t="shared" ref="H169:H177" si="107">F169-G169</f>
        <v>0</v>
      </c>
      <c r="I169" s="179"/>
      <c r="J169" s="179">
        <f t="shared" ref="J169:J177" si="108">F169-I169</f>
        <v>0</v>
      </c>
      <c r="K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9">
        <f t="shared" ref="AE169:AE177" si="109">AB169+AC169+AD169</f>
        <v>0</v>
      </c>
      <c r="AF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9">
        <f t="shared" ref="AI169:AI177" si="110">AF169+AG169+AH169</f>
        <v>0</v>
      </c>
      <c r="AJ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9">
        <f t="shared" ref="AM169:AM177" si="111">AJ169+AK169+AL169</f>
        <v>0</v>
      </c>
      <c r="AN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9">
        <f t="shared" ref="AQ169:AQ177" si="112">AN169+AO169+AP169</f>
        <v>0</v>
      </c>
      <c r="AR169" s="179">
        <f t="shared" ref="AR169:AR177" si="113">AE169+AI169+AM169+AQ169</f>
        <v>0</v>
      </c>
    </row>
    <row r="170" spans="2:44" x14ac:dyDescent="0.25">
      <c r="B170" s="177" t="s">
        <v>284</v>
      </c>
      <c r="C170" s="178" t="s">
        <v>168</v>
      </c>
      <c r="D1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9">
        <f t="shared" si="106"/>
        <v>0</v>
      </c>
      <c r="G170" s="179"/>
      <c r="H170" s="179">
        <f t="shared" si="107"/>
        <v>0</v>
      </c>
      <c r="I170" s="179"/>
      <c r="J170" s="179">
        <f t="shared" si="108"/>
        <v>0</v>
      </c>
      <c r="K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9">
        <f t="shared" si="109"/>
        <v>0</v>
      </c>
      <c r="AF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9">
        <f t="shared" si="110"/>
        <v>0</v>
      </c>
      <c r="AJ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9">
        <f t="shared" si="111"/>
        <v>0</v>
      </c>
      <c r="AN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9">
        <f t="shared" si="112"/>
        <v>0</v>
      </c>
      <c r="AR170" s="179">
        <f t="shared" si="113"/>
        <v>0</v>
      </c>
    </row>
    <row r="171" spans="2:44" x14ac:dyDescent="0.25">
      <c r="B171" s="177" t="s">
        <v>706</v>
      </c>
      <c r="C171" s="178" t="s">
        <v>707</v>
      </c>
      <c r="D1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903560</v>
      </c>
      <c r="E1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171" s="179">
        <f t="shared" si="106"/>
        <v>1203560</v>
      </c>
      <c r="G171" s="179"/>
      <c r="H171" s="179">
        <f t="shared" si="107"/>
        <v>1203560</v>
      </c>
      <c r="I171" s="179"/>
      <c r="J171" s="179">
        <f t="shared" si="108"/>
        <v>1203560</v>
      </c>
      <c r="K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1203560</v>
      </c>
      <c r="M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132500</v>
      </c>
      <c r="AD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87000</v>
      </c>
      <c r="AE171" s="179">
        <f t="shared" si="109"/>
        <v>219500</v>
      </c>
      <c r="AF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I171" s="179">
        <f t="shared" si="110"/>
        <v>60000</v>
      </c>
      <c r="AJ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9">
        <f t="shared" si="111"/>
        <v>0</v>
      </c>
      <c r="AN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135000</v>
      </c>
      <c r="AO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9">
        <f t="shared" si="112"/>
        <v>135000</v>
      </c>
      <c r="AR171" s="179">
        <f t="shared" si="113"/>
        <v>414500</v>
      </c>
    </row>
    <row r="172" spans="2:44" x14ac:dyDescent="0.25">
      <c r="B172" s="177" t="s">
        <v>708</v>
      </c>
      <c r="C172" s="178" t="s">
        <v>709</v>
      </c>
      <c r="D1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9">
        <f t="shared" si="106"/>
        <v>0</v>
      </c>
      <c r="G172" s="179"/>
      <c r="H172" s="179">
        <f t="shared" si="107"/>
        <v>0</v>
      </c>
      <c r="I172" s="179"/>
      <c r="J172" s="179">
        <f t="shared" si="108"/>
        <v>0</v>
      </c>
      <c r="K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9">
        <f t="shared" si="109"/>
        <v>0</v>
      </c>
      <c r="AF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9">
        <f t="shared" si="110"/>
        <v>0</v>
      </c>
      <c r="AJ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9">
        <f t="shared" si="111"/>
        <v>0</v>
      </c>
      <c r="AN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9">
        <f t="shared" si="112"/>
        <v>0</v>
      </c>
      <c r="AR172" s="179">
        <f t="shared" si="113"/>
        <v>0</v>
      </c>
    </row>
    <row r="173" spans="2:44" x14ac:dyDescent="0.25">
      <c r="B173" s="177" t="s">
        <v>710</v>
      </c>
      <c r="C173" s="178" t="s">
        <v>711</v>
      </c>
      <c r="D1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9">
        <f t="shared" si="106"/>
        <v>0</v>
      </c>
      <c r="G173" s="179"/>
      <c r="H173" s="179">
        <f t="shared" si="107"/>
        <v>0</v>
      </c>
      <c r="I173" s="179"/>
      <c r="J173" s="179">
        <f t="shared" si="108"/>
        <v>0</v>
      </c>
      <c r="K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9">
        <f t="shared" si="109"/>
        <v>0</v>
      </c>
      <c r="AF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9">
        <f t="shared" si="110"/>
        <v>0</v>
      </c>
      <c r="AJ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9">
        <f t="shared" si="111"/>
        <v>0</v>
      </c>
      <c r="AN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9">
        <f t="shared" si="112"/>
        <v>0</v>
      </c>
      <c r="AR173" s="179">
        <f t="shared" si="113"/>
        <v>0</v>
      </c>
    </row>
    <row r="174" spans="2:44" x14ac:dyDescent="0.25">
      <c r="B174" s="177" t="s">
        <v>712</v>
      </c>
      <c r="C174" s="178" t="s">
        <v>713</v>
      </c>
      <c r="D1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9">
        <f t="shared" si="106"/>
        <v>0</v>
      </c>
      <c r="G174" s="179"/>
      <c r="H174" s="179">
        <f t="shared" si="107"/>
        <v>0</v>
      </c>
      <c r="I174" s="179"/>
      <c r="J174" s="179">
        <f t="shared" si="108"/>
        <v>0</v>
      </c>
      <c r="K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9">
        <f t="shared" si="109"/>
        <v>0</v>
      </c>
      <c r="AF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9">
        <f t="shared" si="110"/>
        <v>0</v>
      </c>
      <c r="AJ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9">
        <f t="shared" si="111"/>
        <v>0</v>
      </c>
      <c r="AN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9">
        <f t="shared" si="112"/>
        <v>0</v>
      </c>
      <c r="AR174" s="179">
        <f t="shared" si="113"/>
        <v>0</v>
      </c>
    </row>
    <row r="175" spans="2:44" x14ac:dyDescent="0.25">
      <c r="B175" s="177" t="s">
        <v>714</v>
      </c>
      <c r="C175" s="178" t="s">
        <v>715</v>
      </c>
      <c r="D1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9">
        <f t="shared" si="106"/>
        <v>0</v>
      </c>
      <c r="G175" s="179"/>
      <c r="H175" s="179">
        <f t="shared" si="107"/>
        <v>0</v>
      </c>
      <c r="I175" s="179"/>
      <c r="J175" s="179">
        <f t="shared" si="108"/>
        <v>0</v>
      </c>
      <c r="K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9">
        <f t="shared" si="109"/>
        <v>0</v>
      </c>
      <c r="AF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9">
        <f t="shared" si="110"/>
        <v>0</v>
      </c>
      <c r="AJ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9">
        <f t="shared" si="111"/>
        <v>0</v>
      </c>
      <c r="AN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9">
        <f t="shared" si="112"/>
        <v>0</v>
      </c>
      <c r="AR175" s="179">
        <f t="shared" si="113"/>
        <v>0</v>
      </c>
    </row>
    <row r="176" spans="2:44" x14ac:dyDescent="0.25">
      <c r="B176" s="177" t="s">
        <v>285</v>
      </c>
      <c r="C176" s="178" t="s">
        <v>716</v>
      </c>
      <c r="D1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9">
        <f t="shared" si="106"/>
        <v>0</v>
      </c>
      <c r="G176" s="179"/>
      <c r="H176" s="179">
        <f t="shared" si="107"/>
        <v>0</v>
      </c>
      <c r="I176" s="179"/>
      <c r="J176" s="179">
        <f t="shared" si="108"/>
        <v>0</v>
      </c>
      <c r="K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9">
        <f t="shared" si="109"/>
        <v>0</v>
      </c>
      <c r="AF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9">
        <f t="shared" si="110"/>
        <v>0</v>
      </c>
      <c r="AJ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9">
        <f t="shared" si="111"/>
        <v>0</v>
      </c>
      <c r="AN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9">
        <f t="shared" si="112"/>
        <v>0</v>
      </c>
      <c r="AR176" s="179">
        <f t="shared" si="113"/>
        <v>0</v>
      </c>
    </row>
    <row r="177" spans="2:44" x14ac:dyDescent="0.25">
      <c r="B177" s="177" t="s">
        <v>717</v>
      </c>
      <c r="C177" s="178" t="s">
        <v>718</v>
      </c>
      <c r="D1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9">
        <f t="shared" si="106"/>
        <v>0</v>
      </c>
      <c r="G177" s="179"/>
      <c r="H177" s="179">
        <f t="shared" si="107"/>
        <v>0</v>
      </c>
      <c r="I177" s="179"/>
      <c r="J177" s="179">
        <f t="shared" si="108"/>
        <v>0</v>
      </c>
      <c r="K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9">
        <f t="shared" si="109"/>
        <v>0</v>
      </c>
      <c r="AF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9">
        <f t="shared" si="110"/>
        <v>0</v>
      </c>
      <c r="AJ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9">
        <f t="shared" si="111"/>
        <v>0</v>
      </c>
      <c r="AN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9">
        <f t="shared" si="112"/>
        <v>0</v>
      </c>
      <c r="AR177" s="179">
        <f t="shared" si="113"/>
        <v>0</v>
      </c>
    </row>
    <row r="178" spans="2:44" x14ac:dyDescent="0.25">
      <c r="B178" s="177" t="s">
        <v>286</v>
      </c>
      <c r="C178" s="178" t="s">
        <v>719</v>
      </c>
      <c r="D1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9">
        <f t="shared" ref="F178:F185" si="114">D178+E178</f>
        <v>0</v>
      </c>
      <c r="G178" s="179"/>
      <c r="H178" s="179">
        <f t="shared" ref="H178:H185" si="115">F178-G178</f>
        <v>0</v>
      </c>
      <c r="I178" s="179"/>
      <c r="J178" s="179">
        <f t="shared" ref="J178:J185" si="116">F178-I178</f>
        <v>0</v>
      </c>
      <c r="K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9">
        <f t="shared" ref="AE178:AE185" si="117">AB178+AC178+AD178</f>
        <v>0</v>
      </c>
      <c r="AF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9">
        <f t="shared" ref="AI178:AI185" si="118">AF178+AG178+AH178</f>
        <v>0</v>
      </c>
      <c r="AJ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9">
        <f t="shared" ref="AM178:AM185" si="119">AJ178+AK178+AL178</f>
        <v>0</v>
      </c>
      <c r="AN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9">
        <f t="shared" ref="AQ178:AQ185" si="120">AN178+AO178+AP178</f>
        <v>0</v>
      </c>
      <c r="AR178" s="179">
        <f t="shared" ref="AR178:AR185" si="121">AE178+AI178+AM178+AQ178</f>
        <v>0</v>
      </c>
    </row>
    <row r="179" spans="2:44" x14ac:dyDescent="0.25">
      <c r="B179" s="177" t="s">
        <v>720</v>
      </c>
      <c r="C179" s="178" t="s">
        <v>719</v>
      </c>
      <c r="D1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174500</v>
      </c>
      <c r="E1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9">
        <f t="shared" si="114"/>
        <v>174500</v>
      </c>
      <c r="G179" s="179"/>
      <c r="H179" s="179">
        <f t="shared" si="115"/>
        <v>174500</v>
      </c>
      <c r="I179" s="179"/>
      <c r="J179" s="179">
        <f t="shared" si="116"/>
        <v>174500</v>
      </c>
      <c r="K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174500</v>
      </c>
      <c r="M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9">
        <f t="shared" si="117"/>
        <v>0</v>
      </c>
      <c r="AF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9">
        <f t="shared" si="118"/>
        <v>0</v>
      </c>
      <c r="AJ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9">
        <f t="shared" si="119"/>
        <v>0</v>
      </c>
      <c r="AN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9">
        <f t="shared" si="120"/>
        <v>0</v>
      </c>
      <c r="AR179" s="179">
        <f t="shared" si="121"/>
        <v>0</v>
      </c>
    </row>
    <row r="180" spans="2:44" x14ac:dyDescent="0.25">
      <c r="B180" s="177" t="s">
        <v>721</v>
      </c>
      <c r="C180" s="178" t="s">
        <v>722</v>
      </c>
      <c r="D1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9">
        <f t="shared" si="114"/>
        <v>0</v>
      </c>
      <c r="G180" s="179"/>
      <c r="H180" s="179">
        <f t="shared" si="115"/>
        <v>0</v>
      </c>
      <c r="I180" s="179"/>
      <c r="J180" s="179">
        <f t="shared" si="116"/>
        <v>0</v>
      </c>
      <c r="K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9">
        <f t="shared" si="117"/>
        <v>0</v>
      </c>
      <c r="AF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9">
        <f t="shared" si="118"/>
        <v>0</v>
      </c>
      <c r="AJ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9">
        <f t="shared" si="119"/>
        <v>0</v>
      </c>
      <c r="AN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9">
        <f t="shared" si="120"/>
        <v>0</v>
      </c>
      <c r="AR180" s="179">
        <f t="shared" si="121"/>
        <v>0</v>
      </c>
    </row>
    <row r="181" spans="2:44" x14ac:dyDescent="0.25">
      <c r="B181" s="177" t="s">
        <v>723</v>
      </c>
      <c r="C181" s="178" t="s">
        <v>724</v>
      </c>
      <c r="D1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9">
        <f t="shared" si="114"/>
        <v>0</v>
      </c>
      <c r="G181" s="179"/>
      <c r="H181" s="179">
        <f t="shared" si="115"/>
        <v>0</v>
      </c>
      <c r="I181" s="179"/>
      <c r="J181" s="179">
        <f t="shared" si="116"/>
        <v>0</v>
      </c>
      <c r="K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9">
        <f t="shared" si="117"/>
        <v>0</v>
      </c>
      <c r="AF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9">
        <f t="shared" si="118"/>
        <v>0</v>
      </c>
      <c r="AJ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9">
        <f t="shared" si="119"/>
        <v>0</v>
      </c>
      <c r="AN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9">
        <f t="shared" si="120"/>
        <v>0</v>
      </c>
      <c r="AR181" s="179">
        <f t="shared" si="121"/>
        <v>0</v>
      </c>
    </row>
    <row r="182" spans="2:44" x14ac:dyDescent="0.25">
      <c r="B182" s="177" t="s">
        <v>287</v>
      </c>
      <c r="C182" s="178" t="s">
        <v>725</v>
      </c>
      <c r="D1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9">
        <f t="shared" si="114"/>
        <v>0</v>
      </c>
      <c r="G182" s="179"/>
      <c r="H182" s="179">
        <f t="shared" si="115"/>
        <v>0</v>
      </c>
      <c r="I182" s="179"/>
      <c r="J182" s="179">
        <f t="shared" si="116"/>
        <v>0</v>
      </c>
      <c r="K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9">
        <f t="shared" si="117"/>
        <v>0</v>
      </c>
      <c r="AF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9">
        <f t="shared" si="118"/>
        <v>0</v>
      </c>
      <c r="AJ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9">
        <f t="shared" si="119"/>
        <v>0</v>
      </c>
      <c r="AN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9">
        <f t="shared" si="120"/>
        <v>0</v>
      </c>
      <c r="AR182" s="179">
        <f t="shared" si="121"/>
        <v>0</v>
      </c>
    </row>
    <row r="183" spans="2:44" x14ac:dyDescent="0.25">
      <c r="B183" s="177" t="s">
        <v>726</v>
      </c>
      <c r="C183" s="178" t="s">
        <v>725</v>
      </c>
      <c r="D1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9">
        <f t="shared" si="114"/>
        <v>0</v>
      </c>
      <c r="G183" s="179"/>
      <c r="H183" s="179">
        <f t="shared" si="115"/>
        <v>0</v>
      </c>
      <c r="I183" s="179"/>
      <c r="J183" s="179">
        <f t="shared" si="116"/>
        <v>0</v>
      </c>
      <c r="K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9">
        <f t="shared" si="117"/>
        <v>0</v>
      </c>
      <c r="AF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9">
        <f t="shared" si="118"/>
        <v>0</v>
      </c>
      <c r="AJ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9">
        <f t="shared" si="119"/>
        <v>0</v>
      </c>
      <c r="AN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9">
        <f t="shared" si="120"/>
        <v>0</v>
      </c>
      <c r="AR183" s="179">
        <f t="shared" si="121"/>
        <v>0</v>
      </c>
    </row>
    <row r="184" spans="2:44" x14ac:dyDescent="0.25">
      <c r="B184" s="177" t="s">
        <v>727</v>
      </c>
      <c r="C184" s="178" t="s">
        <v>728</v>
      </c>
      <c r="D1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9">
        <f t="shared" si="114"/>
        <v>0</v>
      </c>
      <c r="G184" s="179"/>
      <c r="H184" s="179">
        <f t="shared" si="115"/>
        <v>0</v>
      </c>
      <c r="I184" s="179"/>
      <c r="J184" s="179">
        <f t="shared" si="116"/>
        <v>0</v>
      </c>
      <c r="K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9">
        <f t="shared" si="117"/>
        <v>0</v>
      </c>
      <c r="AF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9">
        <f t="shared" si="118"/>
        <v>0</v>
      </c>
      <c r="AJ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9">
        <f t="shared" si="119"/>
        <v>0</v>
      </c>
      <c r="AN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9">
        <f t="shared" si="120"/>
        <v>0</v>
      </c>
      <c r="AR184" s="179">
        <f t="shared" si="121"/>
        <v>0</v>
      </c>
    </row>
    <row r="185" spans="2:44" x14ac:dyDescent="0.25">
      <c r="B185" s="177" t="s">
        <v>729</v>
      </c>
      <c r="C185" s="178" t="s">
        <v>730</v>
      </c>
      <c r="D1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9">
        <f t="shared" si="114"/>
        <v>0</v>
      </c>
      <c r="G185" s="179"/>
      <c r="H185" s="179">
        <f t="shared" si="115"/>
        <v>0</v>
      </c>
      <c r="I185" s="179"/>
      <c r="J185" s="179">
        <f t="shared" si="116"/>
        <v>0</v>
      </c>
      <c r="K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9">
        <f t="shared" si="117"/>
        <v>0</v>
      </c>
      <c r="AF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9">
        <f t="shared" si="118"/>
        <v>0</v>
      </c>
      <c r="AJ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9">
        <f t="shared" si="119"/>
        <v>0</v>
      </c>
      <c r="AN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9">
        <f t="shared" si="120"/>
        <v>0</v>
      </c>
      <c r="AR185" s="179">
        <f t="shared" si="121"/>
        <v>0</v>
      </c>
    </row>
    <row r="186" spans="2:44" x14ac:dyDescent="0.25">
      <c r="B186" s="177" t="s">
        <v>288</v>
      </c>
      <c r="C186" s="178" t="s">
        <v>731</v>
      </c>
      <c r="D1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9">
        <f t="shared" ref="F186:F217" si="122">D186+E186</f>
        <v>0</v>
      </c>
      <c r="G186" s="179"/>
      <c r="H186" s="179">
        <f t="shared" ref="H186:H199" si="123">F186-G186</f>
        <v>0</v>
      </c>
      <c r="I186" s="179"/>
      <c r="J186" s="179">
        <f t="shared" ref="J186:J199" si="124">F186-I186</f>
        <v>0</v>
      </c>
      <c r="K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9">
        <f t="shared" ref="AE186:AE199" si="125">AB186+AC186+AD186</f>
        <v>0</v>
      </c>
      <c r="AF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9">
        <f t="shared" ref="AI186:AI199" si="126">AF186+AG186+AH186</f>
        <v>0</v>
      </c>
      <c r="AJ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9">
        <f t="shared" ref="AM186:AM199" si="127">AJ186+AK186+AL186</f>
        <v>0</v>
      </c>
      <c r="AN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9">
        <f t="shared" ref="AQ186:AQ199" si="128">AN186+AO186+AP186</f>
        <v>0</v>
      </c>
      <c r="AR186" s="179">
        <f t="shared" ref="AR186:AR199" si="129">AE186+AI186+AM186+AQ186</f>
        <v>0</v>
      </c>
    </row>
    <row r="187" spans="2:44" x14ac:dyDescent="0.25">
      <c r="B187" s="177" t="s">
        <v>732</v>
      </c>
      <c r="C187" s="178" t="s">
        <v>733</v>
      </c>
      <c r="D1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11980.529999999999</v>
      </c>
      <c r="E1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9">
        <f t="shared" si="122"/>
        <v>11980.529999999999</v>
      </c>
      <c r="G187" s="179"/>
      <c r="H187" s="179">
        <f t="shared" si="123"/>
        <v>11980.529999999999</v>
      </c>
      <c r="I187" s="179"/>
      <c r="J187" s="179">
        <f t="shared" si="124"/>
        <v>11980.529999999999</v>
      </c>
      <c r="K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11980.529999999999</v>
      </c>
      <c r="M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2980.5299999999997</v>
      </c>
      <c r="AD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9">
        <f t="shared" si="125"/>
        <v>2980.5299999999997</v>
      </c>
      <c r="AF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9">
        <f t="shared" si="126"/>
        <v>0</v>
      </c>
      <c r="AJ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9">
        <f t="shared" si="127"/>
        <v>0</v>
      </c>
      <c r="AN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9">
        <f t="shared" si="128"/>
        <v>0</v>
      </c>
      <c r="AR187" s="179">
        <f t="shared" si="129"/>
        <v>2980.5299999999997</v>
      </c>
    </row>
    <row r="188" spans="2:44" x14ac:dyDescent="0.25">
      <c r="B188" s="177" t="s">
        <v>734</v>
      </c>
      <c r="C188" s="178" t="s">
        <v>735</v>
      </c>
      <c r="D1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9">
        <f t="shared" si="122"/>
        <v>0</v>
      </c>
      <c r="G188" s="179"/>
      <c r="H188" s="179">
        <f t="shared" si="123"/>
        <v>0</v>
      </c>
      <c r="I188" s="179"/>
      <c r="J188" s="179">
        <f t="shared" si="124"/>
        <v>0</v>
      </c>
      <c r="K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9">
        <f t="shared" si="125"/>
        <v>0</v>
      </c>
      <c r="AF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9">
        <f t="shared" si="126"/>
        <v>0</v>
      </c>
      <c r="AJ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9">
        <f t="shared" si="127"/>
        <v>0</v>
      </c>
      <c r="AN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9">
        <f t="shared" si="128"/>
        <v>0</v>
      </c>
      <c r="AR188" s="179">
        <f t="shared" si="129"/>
        <v>0</v>
      </c>
    </row>
    <row r="189" spans="2:44" x14ac:dyDescent="0.25">
      <c r="B189" s="177" t="s">
        <v>736</v>
      </c>
      <c r="C189" s="178" t="s">
        <v>737</v>
      </c>
      <c r="D1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9">
        <f t="shared" si="122"/>
        <v>0</v>
      </c>
      <c r="G189" s="179"/>
      <c r="H189" s="179">
        <f t="shared" si="123"/>
        <v>0</v>
      </c>
      <c r="I189" s="179"/>
      <c r="J189" s="179">
        <f t="shared" si="124"/>
        <v>0</v>
      </c>
      <c r="K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9">
        <f t="shared" si="125"/>
        <v>0</v>
      </c>
      <c r="AF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9">
        <f t="shared" si="126"/>
        <v>0</v>
      </c>
      <c r="AJ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9">
        <f t="shared" si="127"/>
        <v>0</v>
      </c>
      <c r="AN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9">
        <f t="shared" si="128"/>
        <v>0</v>
      </c>
      <c r="AR189" s="179">
        <f t="shared" si="129"/>
        <v>0</v>
      </c>
    </row>
    <row r="190" spans="2:44" x14ac:dyDescent="0.25">
      <c r="B190" s="186" t="s">
        <v>289</v>
      </c>
      <c r="C190" s="187" t="s">
        <v>169</v>
      </c>
      <c r="D190" s="188">
        <f>D191+D199</f>
        <v>1065798</v>
      </c>
      <c r="E190" s="188">
        <f>E191+E199</f>
        <v>600000</v>
      </c>
      <c r="F190" s="188">
        <f t="shared" si="122"/>
        <v>1665798</v>
      </c>
      <c r="G190" s="188">
        <f>G191+G199</f>
        <v>0</v>
      </c>
      <c r="H190" s="188">
        <f t="shared" si="123"/>
        <v>1665798</v>
      </c>
      <c r="I190" s="188">
        <f>I191+I199</f>
        <v>0</v>
      </c>
      <c r="J190" s="188">
        <f t="shared" si="124"/>
        <v>1665798</v>
      </c>
      <c r="K190" s="188">
        <f>K191+K199</f>
        <v>0</v>
      </c>
      <c r="L190" s="188">
        <f t="shared" ref="L190:AA190" si="130">L191+L199</f>
        <v>1635798</v>
      </c>
      <c r="M190" s="188">
        <f t="shared" si="130"/>
        <v>0</v>
      </c>
      <c r="N190" s="188">
        <f t="shared" si="130"/>
        <v>0</v>
      </c>
      <c r="O190" s="188">
        <f t="shared" si="130"/>
        <v>0</v>
      </c>
      <c r="P190" s="188">
        <f t="shared" si="130"/>
        <v>0</v>
      </c>
      <c r="Q190" s="188">
        <f t="shared" si="130"/>
        <v>0</v>
      </c>
      <c r="R190" s="188">
        <f t="shared" si="130"/>
        <v>0</v>
      </c>
      <c r="S190" s="188">
        <f t="shared" si="130"/>
        <v>0</v>
      </c>
      <c r="T190" s="188">
        <f t="shared" si="130"/>
        <v>0</v>
      </c>
      <c r="U190" s="188">
        <f t="shared" si="130"/>
        <v>0</v>
      </c>
      <c r="V190" s="188">
        <f t="shared" si="130"/>
        <v>0</v>
      </c>
      <c r="W190" s="188">
        <f t="shared" si="130"/>
        <v>0</v>
      </c>
      <c r="X190" s="188">
        <f t="shared" si="130"/>
        <v>0</v>
      </c>
      <c r="Y190" s="188">
        <f>Y191+Y199</f>
        <v>0</v>
      </c>
      <c r="Z190" s="188">
        <f>Z191+Z199</f>
        <v>30000</v>
      </c>
      <c r="AA190" s="188">
        <f t="shared" si="130"/>
        <v>0</v>
      </c>
      <c r="AB190" s="188">
        <f>AB191+AB199</f>
        <v>0</v>
      </c>
      <c r="AC190" s="188">
        <f>AC191+AC199</f>
        <v>30000</v>
      </c>
      <c r="AD190" s="188">
        <f>AD191+AD199</f>
        <v>0</v>
      </c>
      <c r="AE190" s="188">
        <f t="shared" si="125"/>
        <v>30000</v>
      </c>
      <c r="AF190" s="188">
        <f>AF191+AF199</f>
        <v>0</v>
      </c>
      <c r="AG190" s="188">
        <f>AG191+AG199</f>
        <v>0</v>
      </c>
      <c r="AH190" s="188">
        <f>AH191+AH199</f>
        <v>0</v>
      </c>
      <c r="AI190" s="188">
        <f t="shared" si="126"/>
        <v>0</v>
      </c>
      <c r="AJ190" s="188">
        <f>AJ191+AJ199</f>
        <v>0</v>
      </c>
      <c r="AK190" s="188">
        <f>AK191+AK199</f>
        <v>0</v>
      </c>
      <c r="AL190" s="188">
        <f>AL191+AL199</f>
        <v>0</v>
      </c>
      <c r="AM190" s="188">
        <f t="shared" si="127"/>
        <v>0</v>
      </c>
      <c r="AN190" s="188">
        <f>AN191+AN199</f>
        <v>0</v>
      </c>
      <c r="AO190" s="188">
        <f>AO191+AO199</f>
        <v>0</v>
      </c>
      <c r="AP190" s="188">
        <f>AP191+AP199</f>
        <v>0</v>
      </c>
      <c r="AQ190" s="188">
        <f t="shared" si="128"/>
        <v>0</v>
      </c>
      <c r="AR190" s="188">
        <f t="shared" si="129"/>
        <v>30000</v>
      </c>
    </row>
    <row r="191" spans="2:44" x14ac:dyDescent="0.25">
      <c r="B191" s="186" t="s">
        <v>290</v>
      </c>
      <c r="C191" s="187" t="s">
        <v>170</v>
      </c>
      <c r="D191" s="188">
        <f>SUM(D192:D198)</f>
        <v>490000</v>
      </c>
      <c r="E191" s="188">
        <f>SUM(E192:E198)</f>
        <v>300000</v>
      </c>
      <c r="F191" s="188">
        <f t="shared" si="122"/>
        <v>790000</v>
      </c>
      <c r="G191" s="188">
        <f>SUM(G192:G198)</f>
        <v>0</v>
      </c>
      <c r="H191" s="188">
        <f t="shared" si="123"/>
        <v>790000</v>
      </c>
      <c r="I191" s="188">
        <f>SUM(I192:I198)</f>
        <v>0</v>
      </c>
      <c r="J191" s="188">
        <f t="shared" si="124"/>
        <v>790000</v>
      </c>
      <c r="K191" s="188">
        <f t="shared" ref="K191:AD191" si="131">SUM(K192:K198)</f>
        <v>0</v>
      </c>
      <c r="L191" s="188">
        <f t="shared" si="131"/>
        <v>790000</v>
      </c>
      <c r="M191" s="188">
        <f t="shared" si="131"/>
        <v>0</v>
      </c>
      <c r="N191" s="188">
        <f t="shared" si="131"/>
        <v>0</v>
      </c>
      <c r="O191" s="188">
        <f t="shared" si="131"/>
        <v>0</v>
      </c>
      <c r="P191" s="188">
        <f>SUM(P192:P198)</f>
        <v>0</v>
      </c>
      <c r="Q191" s="188">
        <f>SUM(Q192:Q198)</f>
        <v>0</v>
      </c>
      <c r="R191" s="188">
        <f t="shared" si="131"/>
        <v>0</v>
      </c>
      <c r="S191" s="188">
        <f t="shared" si="131"/>
        <v>0</v>
      </c>
      <c r="T191" s="188">
        <f>SUM(T192:T198)</f>
        <v>0</v>
      </c>
      <c r="U191" s="188">
        <f t="shared" si="131"/>
        <v>0</v>
      </c>
      <c r="V191" s="188">
        <f t="shared" si="131"/>
        <v>0</v>
      </c>
      <c r="W191" s="188">
        <f>SUM(W192:W198)</f>
        <v>0</v>
      </c>
      <c r="X191" s="188">
        <f t="shared" si="131"/>
        <v>0</v>
      </c>
      <c r="Y191" s="188">
        <f>SUM(Y192:Y198)</f>
        <v>0</v>
      </c>
      <c r="Z191" s="188">
        <f>SUM(Z192:Z198)</f>
        <v>0</v>
      </c>
      <c r="AA191" s="188">
        <f t="shared" si="131"/>
        <v>0</v>
      </c>
      <c r="AB191" s="188">
        <f t="shared" si="131"/>
        <v>0</v>
      </c>
      <c r="AC191" s="188">
        <f t="shared" si="131"/>
        <v>0</v>
      </c>
      <c r="AD191" s="188">
        <f t="shared" si="131"/>
        <v>0</v>
      </c>
      <c r="AE191" s="188">
        <f t="shared" si="125"/>
        <v>0</v>
      </c>
      <c r="AF191" s="188">
        <f>SUM(AF192:AF198)</f>
        <v>0</v>
      </c>
      <c r="AG191" s="188">
        <f>SUM(AG192:AG198)</f>
        <v>0</v>
      </c>
      <c r="AH191" s="188">
        <f>SUM(AH192:AH198)</f>
        <v>0</v>
      </c>
      <c r="AI191" s="188">
        <f t="shared" si="126"/>
        <v>0</v>
      </c>
      <c r="AJ191" s="188">
        <f>SUM(AJ192:AJ198)</f>
        <v>0</v>
      </c>
      <c r="AK191" s="188">
        <f>SUM(AK192:AK198)</f>
        <v>0</v>
      </c>
      <c r="AL191" s="188">
        <f>SUM(AL192:AL198)</f>
        <v>0</v>
      </c>
      <c r="AM191" s="188">
        <f t="shared" si="127"/>
        <v>0</v>
      </c>
      <c r="AN191" s="188">
        <f>SUM(AN192:AN198)</f>
        <v>0</v>
      </c>
      <c r="AO191" s="188">
        <f>SUM(AO192:AO198)</f>
        <v>0</v>
      </c>
      <c r="AP191" s="188">
        <f>SUM(AP192:AP198)</f>
        <v>0</v>
      </c>
      <c r="AQ191" s="188">
        <f t="shared" si="128"/>
        <v>0</v>
      </c>
      <c r="AR191" s="188">
        <f t="shared" si="129"/>
        <v>0</v>
      </c>
    </row>
    <row r="192" spans="2:44" x14ac:dyDescent="0.25">
      <c r="B192" s="177" t="s">
        <v>296</v>
      </c>
      <c r="C192" s="178" t="s">
        <v>176</v>
      </c>
      <c r="D1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9">
        <f t="shared" si="122"/>
        <v>0</v>
      </c>
      <c r="G192" s="179"/>
      <c r="H192" s="179">
        <f t="shared" si="123"/>
        <v>0</v>
      </c>
      <c r="I192" s="179"/>
      <c r="J192" s="179">
        <f t="shared" si="124"/>
        <v>0</v>
      </c>
      <c r="K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9">
        <f t="shared" si="125"/>
        <v>0</v>
      </c>
      <c r="AF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9">
        <f t="shared" si="126"/>
        <v>0</v>
      </c>
      <c r="AJ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9">
        <f t="shared" si="127"/>
        <v>0</v>
      </c>
      <c r="AN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9">
        <f t="shared" si="128"/>
        <v>0</v>
      </c>
      <c r="AR192" s="179">
        <f t="shared" si="129"/>
        <v>0</v>
      </c>
    </row>
    <row r="193" spans="2:44" x14ac:dyDescent="0.25">
      <c r="B193" s="177" t="s">
        <v>738</v>
      </c>
      <c r="C193" s="178" t="s">
        <v>739</v>
      </c>
      <c r="D1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9">
        <f t="shared" si="122"/>
        <v>10000</v>
      </c>
      <c r="G193" s="179"/>
      <c r="H193" s="179">
        <f t="shared" si="123"/>
        <v>10000</v>
      </c>
      <c r="I193" s="179"/>
      <c r="J193" s="179">
        <f t="shared" si="124"/>
        <v>10000</v>
      </c>
      <c r="K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M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9">
        <f t="shared" si="125"/>
        <v>0</v>
      </c>
      <c r="AF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9">
        <f t="shared" si="126"/>
        <v>0</v>
      </c>
      <c r="AJ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9">
        <f t="shared" si="127"/>
        <v>0</v>
      </c>
      <c r="AN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9">
        <f t="shared" si="128"/>
        <v>0</v>
      </c>
      <c r="AR193" s="179">
        <f t="shared" si="129"/>
        <v>0</v>
      </c>
    </row>
    <row r="194" spans="2:44" x14ac:dyDescent="0.25">
      <c r="B194" s="177" t="s">
        <v>740</v>
      </c>
      <c r="C194" s="178" t="s">
        <v>741</v>
      </c>
      <c r="D1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9">
        <f t="shared" si="122"/>
        <v>0</v>
      </c>
      <c r="G194" s="179"/>
      <c r="H194" s="179">
        <f t="shared" si="123"/>
        <v>0</v>
      </c>
      <c r="I194" s="179"/>
      <c r="J194" s="179">
        <f t="shared" si="124"/>
        <v>0</v>
      </c>
      <c r="K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9">
        <f t="shared" si="125"/>
        <v>0</v>
      </c>
      <c r="AF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9">
        <f t="shared" si="126"/>
        <v>0</v>
      </c>
      <c r="AJ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9">
        <f t="shared" si="127"/>
        <v>0</v>
      </c>
      <c r="AN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9">
        <f t="shared" si="128"/>
        <v>0</v>
      </c>
      <c r="AR194" s="179">
        <f t="shared" si="129"/>
        <v>0</v>
      </c>
    </row>
    <row r="195" spans="2:44" x14ac:dyDescent="0.25">
      <c r="B195" s="177" t="s">
        <v>742</v>
      </c>
      <c r="C195" s="178" t="s">
        <v>743</v>
      </c>
      <c r="D1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9">
        <f t="shared" si="122"/>
        <v>0</v>
      </c>
      <c r="G195" s="179"/>
      <c r="H195" s="179">
        <f t="shared" si="123"/>
        <v>0</v>
      </c>
      <c r="I195" s="179"/>
      <c r="J195" s="179">
        <f t="shared" si="124"/>
        <v>0</v>
      </c>
      <c r="K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9">
        <f t="shared" si="125"/>
        <v>0</v>
      </c>
      <c r="AF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9">
        <f t="shared" si="126"/>
        <v>0</v>
      </c>
      <c r="AJ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9">
        <f t="shared" si="127"/>
        <v>0</v>
      </c>
      <c r="AN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9">
        <f t="shared" si="128"/>
        <v>0</v>
      </c>
      <c r="AR195" s="179">
        <f t="shared" si="129"/>
        <v>0</v>
      </c>
    </row>
    <row r="196" spans="2:44" x14ac:dyDescent="0.25">
      <c r="B196" s="177" t="s">
        <v>744</v>
      </c>
      <c r="C196" s="178" t="s">
        <v>745</v>
      </c>
      <c r="D1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480000</v>
      </c>
      <c r="E1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196" s="179">
        <f t="shared" si="122"/>
        <v>780000</v>
      </c>
      <c r="G196" s="179"/>
      <c r="H196" s="179">
        <f t="shared" si="123"/>
        <v>780000</v>
      </c>
      <c r="I196" s="179"/>
      <c r="J196" s="179">
        <f t="shared" si="124"/>
        <v>780000</v>
      </c>
      <c r="K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780000</v>
      </c>
      <c r="M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9">
        <f t="shared" si="125"/>
        <v>0</v>
      </c>
      <c r="AF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9">
        <f t="shared" si="126"/>
        <v>0</v>
      </c>
      <c r="AJ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9">
        <f t="shared" si="127"/>
        <v>0</v>
      </c>
      <c r="AN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9">
        <f t="shared" si="128"/>
        <v>0</v>
      </c>
      <c r="AR196" s="179">
        <f t="shared" si="129"/>
        <v>0</v>
      </c>
    </row>
    <row r="197" spans="2:44" x14ac:dyDescent="0.25">
      <c r="B197" s="177" t="s">
        <v>746</v>
      </c>
      <c r="C197" s="178" t="s">
        <v>747</v>
      </c>
      <c r="D1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9">
        <f t="shared" si="122"/>
        <v>0</v>
      </c>
      <c r="G197" s="179"/>
      <c r="H197" s="179">
        <f t="shared" si="123"/>
        <v>0</v>
      </c>
      <c r="I197" s="179"/>
      <c r="J197" s="179">
        <f t="shared" si="124"/>
        <v>0</v>
      </c>
      <c r="K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9">
        <f t="shared" si="125"/>
        <v>0</v>
      </c>
      <c r="AF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9">
        <f t="shared" si="126"/>
        <v>0</v>
      </c>
      <c r="AJ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9">
        <f t="shared" si="127"/>
        <v>0</v>
      </c>
      <c r="AN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9">
        <f t="shared" si="128"/>
        <v>0</v>
      </c>
      <c r="AR197" s="179">
        <f t="shared" si="129"/>
        <v>0</v>
      </c>
    </row>
    <row r="198" spans="2:44" x14ac:dyDescent="0.25">
      <c r="B198" s="177" t="s">
        <v>748</v>
      </c>
      <c r="C198" s="178" t="s">
        <v>749</v>
      </c>
      <c r="D1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9">
        <f t="shared" si="122"/>
        <v>0</v>
      </c>
      <c r="G198" s="179"/>
      <c r="H198" s="179">
        <f t="shared" si="123"/>
        <v>0</v>
      </c>
      <c r="I198" s="179"/>
      <c r="J198" s="179">
        <f t="shared" si="124"/>
        <v>0</v>
      </c>
      <c r="K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9">
        <f t="shared" si="125"/>
        <v>0</v>
      </c>
      <c r="AF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9">
        <f t="shared" si="126"/>
        <v>0</v>
      </c>
      <c r="AJ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9">
        <f t="shared" si="127"/>
        <v>0</v>
      </c>
      <c r="AN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9">
        <f t="shared" si="128"/>
        <v>0</v>
      </c>
      <c r="AR198" s="179">
        <f t="shared" si="129"/>
        <v>0</v>
      </c>
    </row>
    <row r="199" spans="2:44" x14ac:dyDescent="0.25">
      <c r="B199" s="186" t="s">
        <v>291</v>
      </c>
      <c r="C199" s="187" t="s">
        <v>171</v>
      </c>
      <c r="D199" s="188">
        <f>SUM(D200:D206)</f>
        <v>575798</v>
      </c>
      <c r="E199" s="188">
        <f>SUM(E200:E206)</f>
        <v>300000</v>
      </c>
      <c r="F199" s="188">
        <f t="shared" si="122"/>
        <v>875798</v>
      </c>
      <c r="G199" s="188">
        <f>SUM(G200:G206)</f>
        <v>0</v>
      </c>
      <c r="H199" s="188">
        <f t="shared" si="123"/>
        <v>875798</v>
      </c>
      <c r="I199" s="188">
        <f>SUM(I200:I206)</f>
        <v>0</v>
      </c>
      <c r="J199" s="188">
        <f t="shared" si="124"/>
        <v>875798</v>
      </c>
      <c r="K199" s="188">
        <f t="shared" ref="K199:AP199" si="132">SUM(K200:K206)</f>
        <v>0</v>
      </c>
      <c r="L199" s="188">
        <f t="shared" si="132"/>
        <v>845798</v>
      </c>
      <c r="M199" s="188">
        <f t="shared" si="132"/>
        <v>0</v>
      </c>
      <c r="N199" s="188">
        <f t="shared" si="132"/>
        <v>0</v>
      </c>
      <c r="O199" s="188">
        <f t="shared" si="132"/>
        <v>0</v>
      </c>
      <c r="P199" s="188">
        <f>SUM(P200:P206)</f>
        <v>0</v>
      </c>
      <c r="Q199" s="188">
        <f>SUM(Q200:Q206)</f>
        <v>0</v>
      </c>
      <c r="R199" s="188">
        <f t="shared" si="132"/>
        <v>0</v>
      </c>
      <c r="S199" s="188">
        <f t="shared" si="132"/>
        <v>0</v>
      </c>
      <c r="T199" s="188">
        <f>SUM(T200:T206)</f>
        <v>0</v>
      </c>
      <c r="U199" s="188">
        <f t="shared" si="132"/>
        <v>0</v>
      </c>
      <c r="V199" s="188">
        <f t="shared" si="132"/>
        <v>0</v>
      </c>
      <c r="W199" s="188">
        <f>SUM(W200:W206)</f>
        <v>0</v>
      </c>
      <c r="X199" s="188">
        <f t="shared" si="132"/>
        <v>0</v>
      </c>
      <c r="Y199" s="188">
        <f>SUM(Y200:Y206)</f>
        <v>0</v>
      </c>
      <c r="Z199" s="188">
        <f>SUM(Z200:Z206)</f>
        <v>30000</v>
      </c>
      <c r="AA199" s="188">
        <f t="shared" si="132"/>
        <v>0</v>
      </c>
      <c r="AB199" s="188">
        <f t="shared" si="132"/>
        <v>0</v>
      </c>
      <c r="AC199" s="188">
        <f t="shared" si="132"/>
        <v>30000</v>
      </c>
      <c r="AD199" s="188">
        <f t="shared" si="132"/>
        <v>0</v>
      </c>
      <c r="AE199" s="188">
        <f t="shared" si="125"/>
        <v>30000</v>
      </c>
      <c r="AF199" s="188">
        <f t="shared" si="132"/>
        <v>0</v>
      </c>
      <c r="AG199" s="188">
        <f t="shared" si="132"/>
        <v>0</v>
      </c>
      <c r="AH199" s="188">
        <f t="shared" si="132"/>
        <v>0</v>
      </c>
      <c r="AI199" s="188">
        <f t="shared" si="126"/>
        <v>0</v>
      </c>
      <c r="AJ199" s="188">
        <f t="shared" si="132"/>
        <v>0</v>
      </c>
      <c r="AK199" s="188">
        <f t="shared" si="132"/>
        <v>0</v>
      </c>
      <c r="AL199" s="188">
        <f t="shared" si="132"/>
        <v>0</v>
      </c>
      <c r="AM199" s="188">
        <f t="shared" si="127"/>
        <v>0</v>
      </c>
      <c r="AN199" s="188">
        <f t="shared" si="132"/>
        <v>0</v>
      </c>
      <c r="AO199" s="188">
        <f t="shared" si="132"/>
        <v>0</v>
      </c>
      <c r="AP199" s="188">
        <f t="shared" si="132"/>
        <v>0</v>
      </c>
      <c r="AQ199" s="188">
        <f t="shared" si="128"/>
        <v>0</v>
      </c>
      <c r="AR199" s="188">
        <f t="shared" si="129"/>
        <v>30000</v>
      </c>
    </row>
    <row r="200" spans="2:44" x14ac:dyDescent="0.25">
      <c r="B200" s="177" t="s">
        <v>297</v>
      </c>
      <c r="C200" s="178" t="s">
        <v>177</v>
      </c>
      <c r="D2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9">
        <f t="shared" si="122"/>
        <v>0</v>
      </c>
      <c r="G200" s="179"/>
      <c r="H200" s="179">
        <f t="shared" ref="H200:H206" si="133">F200-G200</f>
        <v>0</v>
      </c>
      <c r="I200" s="179"/>
      <c r="J200" s="179">
        <f t="shared" ref="J200:J206" si="134">F200-I200</f>
        <v>0</v>
      </c>
      <c r="K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9">
        <f t="shared" ref="AE200:AE206" si="135">AB200+AC200+AD200</f>
        <v>0</v>
      </c>
      <c r="AF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9">
        <f t="shared" ref="AI200:AI206" si="136">AF200+AG200+AH200</f>
        <v>0</v>
      </c>
      <c r="AJ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9">
        <f t="shared" ref="AM200:AM206" si="137">AJ200+AK200+AL200</f>
        <v>0</v>
      </c>
      <c r="AN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9">
        <f t="shared" ref="AQ200:AQ206" si="138">AN200+AO200+AP200</f>
        <v>0</v>
      </c>
      <c r="AR200" s="179">
        <f t="shared" ref="AR200:AR206" si="139">AE200+AI200+AM200+AQ200</f>
        <v>0</v>
      </c>
    </row>
    <row r="201" spans="2:44" x14ac:dyDescent="0.25">
      <c r="B201" s="177" t="s">
        <v>750</v>
      </c>
      <c r="C201" s="178" t="s">
        <v>751</v>
      </c>
      <c r="D2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v>
      </c>
      <c r="E2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9">
        <f t="shared" si="122"/>
        <v>72000</v>
      </c>
      <c r="G201" s="179"/>
      <c r="H201" s="179">
        <f t="shared" si="133"/>
        <v>72000</v>
      </c>
      <c r="I201" s="179"/>
      <c r="J201" s="179">
        <f t="shared" si="134"/>
        <v>72000</v>
      </c>
      <c r="K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M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9">
        <f t="shared" si="135"/>
        <v>0</v>
      </c>
      <c r="AF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9">
        <f t="shared" si="136"/>
        <v>0</v>
      </c>
      <c r="AJ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9">
        <f t="shared" si="137"/>
        <v>0</v>
      </c>
      <c r="AN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9">
        <f t="shared" si="138"/>
        <v>0</v>
      </c>
      <c r="AR201" s="179">
        <f t="shared" si="139"/>
        <v>0</v>
      </c>
    </row>
    <row r="202" spans="2:44" x14ac:dyDescent="0.25">
      <c r="B202" s="177" t="s">
        <v>752</v>
      </c>
      <c r="C202" s="178" t="s">
        <v>751</v>
      </c>
      <c r="D2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9">
        <f t="shared" si="122"/>
        <v>0</v>
      </c>
      <c r="G202" s="179"/>
      <c r="H202" s="179">
        <f>F202-G202</f>
        <v>0</v>
      </c>
      <c r="I202" s="179"/>
      <c r="J202" s="179">
        <f>F202-I202</f>
        <v>0</v>
      </c>
      <c r="K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9">
        <f>AB202+AC202+AD202</f>
        <v>0</v>
      </c>
      <c r="AF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9">
        <f>AF202+AG202+AH202</f>
        <v>0</v>
      </c>
      <c r="AJ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9">
        <f>AJ202+AK202+AL202</f>
        <v>0</v>
      </c>
      <c r="AN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9">
        <f>AN202+AO202+AP202</f>
        <v>0</v>
      </c>
      <c r="AR202" s="179">
        <f>AE202+AI202+AM202+AQ202</f>
        <v>0</v>
      </c>
    </row>
    <row r="203" spans="2:44" x14ac:dyDescent="0.25">
      <c r="B203" s="177" t="s">
        <v>753</v>
      </c>
      <c r="C203" s="178" t="s">
        <v>754</v>
      </c>
      <c r="D2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9">
        <f t="shared" si="122"/>
        <v>0</v>
      </c>
      <c r="G203" s="179"/>
      <c r="H203" s="179">
        <f>F203-G203</f>
        <v>0</v>
      </c>
      <c r="I203" s="179"/>
      <c r="J203" s="179">
        <f>F203-I203</f>
        <v>0</v>
      </c>
      <c r="K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9">
        <f>AB203+AC203+AD203</f>
        <v>0</v>
      </c>
      <c r="AF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9">
        <f>AF203+AG203+AH203</f>
        <v>0</v>
      </c>
      <c r="AJ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9">
        <f>AJ203+AK203+AL203</f>
        <v>0</v>
      </c>
      <c r="AN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9">
        <f>AN203+AO203+AP203</f>
        <v>0</v>
      </c>
      <c r="AR203" s="179">
        <f>AE203+AI203+AM203+AQ203</f>
        <v>0</v>
      </c>
    </row>
    <row r="204" spans="2:44" x14ac:dyDescent="0.25">
      <c r="B204" s="177" t="s">
        <v>298</v>
      </c>
      <c r="C204" s="178" t="s">
        <v>755</v>
      </c>
      <c r="D2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9">
        <f t="shared" si="122"/>
        <v>0</v>
      </c>
      <c r="G204" s="179"/>
      <c r="H204" s="179">
        <f>F204-G204</f>
        <v>0</v>
      </c>
      <c r="I204" s="179"/>
      <c r="J204" s="179">
        <f>F204-I204</f>
        <v>0</v>
      </c>
      <c r="K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9">
        <f>AB204+AC204+AD204</f>
        <v>0</v>
      </c>
      <c r="AF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9">
        <f>AF204+AG204+AH204</f>
        <v>0</v>
      </c>
      <c r="AJ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9">
        <f>AJ204+AK204+AL204</f>
        <v>0</v>
      </c>
      <c r="AN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9">
        <f>AN204+AO204+AP204</f>
        <v>0</v>
      </c>
      <c r="AR204" s="179">
        <f>AE204+AI204+AM204+AQ204</f>
        <v>0</v>
      </c>
    </row>
    <row r="205" spans="2:44" x14ac:dyDescent="0.25">
      <c r="B205" s="177" t="s">
        <v>756</v>
      </c>
      <c r="C205" s="178" t="s">
        <v>755</v>
      </c>
      <c r="D2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503798</v>
      </c>
      <c r="E2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205" s="179">
        <f t="shared" si="122"/>
        <v>803798</v>
      </c>
      <c r="G205" s="179"/>
      <c r="H205" s="179">
        <f>F205-G205</f>
        <v>803798</v>
      </c>
      <c r="I205" s="179"/>
      <c r="J205" s="179">
        <f>F205-I205</f>
        <v>803798</v>
      </c>
      <c r="K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773798</v>
      </c>
      <c r="M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AA2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9">
        <f>AB205+AC205+AD205</f>
        <v>30000</v>
      </c>
      <c r="AF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9">
        <f>AF205+AG205+AH205</f>
        <v>0</v>
      </c>
      <c r="AJ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9">
        <f>AJ205+AK205+AL205</f>
        <v>0</v>
      </c>
      <c r="AN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9">
        <f>AN205+AO205+AP205</f>
        <v>0</v>
      </c>
      <c r="AR205" s="179">
        <f>AE205+AI205+AM205+AQ205</f>
        <v>30000</v>
      </c>
    </row>
    <row r="206" spans="2:44" x14ac:dyDescent="0.25">
      <c r="B206" s="177" t="s">
        <v>757</v>
      </c>
      <c r="C206" s="178" t="s">
        <v>758</v>
      </c>
      <c r="D2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9">
        <f t="shared" si="122"/>
        <v>0</v>
      </c>
      <c r="G206" s="179"/>
      <c r="H206" s="179">
        <f t="shared" si="133"/>
        <v>0</v>
      </c>
      <c r="I206" s="179"/>
      <c r="J206" s="179">
        <f t="shared" si="134"/>
        <v>0</v>
      </c>
      <c r="K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9">
        <f t="shared" si="135"/>
        <v>0</v>
      </c>
      <c r="AF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9">
        <f t="shared" si="136"/>
        <v>0</v>
      </c>
      <c r="AJ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9">
        <f t="shared" si="137"/>
        <v>0</v>
      </c>
      <c r="AN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9">
        <f t="shared" si="138"/>
        <v>0</v>
      </c>
      <c r="AR206" s="179">
        <f t="shared" si="139"/>
        <v>0</v>
      </c>
    </row>
    <row r="207" spans="2:44" x14ac:dyDescent="0.25">
      <c r="B207" s="186" t="s">
        <v>292</v>
      </c>
      <c r="C207" s="187" t="s">
        <v>172</v>
      </c>
      <c r="D207" s="188">
        <f>SUM(D208:D213)</f>
        <v>0</v>
      </c>
      <c r="E207" s="188">
        <f>SUM(E208:E213)</f>
        <v>0</v>
      </c>
      <c r="F207" s="188">
        <f t="shared" si="122"/>
        <v>0</v>
      </c>
      <c r="G207" s="188">
        <f>SUM(G208:G213)</f>
        <v>0</v>
      </c>
      <c r="H207" s="188">
        <f t="shared" ref="H207:H244" si="140">F207-G207</f>
        <v>0</v>
      </c>
      <c r="I207" s="188">
        <f>SUM(I208:I213)</f>
        <v>0</v>
      </c>
      <c r="J207" s="188">
        <f t="shared" ref="J207:J244" si="141">F207-I207</f>
        <v>0</v>
      </c>
      <c r="K207" s="188">
        <f t="shared" ref="K207:AD207" si="142">SUM(K208:K213)</f>
        <v>0</v>
      </c>
      <c r="L207" s="188">
        <f t="shared" si="142"/>
        <v>0</v>
      </c>
      <c r="M207" s="188">
        <f t="shared" si="142"/>
        <v>0</v>
      </c>
      <c r="N207" s="188">
        <f t="shared" si="142"/>
        <v>0</v>
      </c>
      <c r="O207" s="188">
        <f t="shared" si="142"/>
        <v>0</v>
      </c>
      <c r="P207" s="188">
        <f>SUM(P208:P213)</f>
        <v>0</v>
      </c>
      <c r="Q207" s="188">
        <f>SUM(Q208:Q213)</f>
        <v>0</v>
      </c>
      <c r="R207" s="188">
        <f t="shared" si="142"/>
        <v>0</v>
      </c>
      <c r="S207" s="188">
        <f t="shared" si="142"/>
        <v>0</v>
      </c>
      <c r="T207" s="188">
        <f>SUM(T208:T213)</f>
        <v>0</v>
      </c>
      <c r="U207" s="188">
        <f t="shared" si="142"/>
        <v>0</v>
      </c>
      <c r="V207" s="188">
        <f t="shared" si="142"/>
        <v>0</v>
      </c>
      <c r="W207" s="188">
        <f>SUM(W208:W213)</f>
        <v>0</v>
      </c>
      <c r="X207" s="188">
        <f t="shared" si="142"/>
        <v>0</v>
      </c>
      <c r="Y207" s="188">
        <f>SUM(Y208:Y213)</f>
        <v>0</v>
      </c>
      <c r="Z207" s="188">
        <f>SUM(Z208:Z213)</f>
        <v>0</v>
      </c>
      <c r="AA207" s="188">
        <f t="shared" si="142"/>
        <v>0</v>
      </c>
      <c r="AB207" s="188">
        <f t="shared" si="142"/>
        <v>0</v>
      </c>
      <c r="AC207" s="188">
        <f t="shared" si="142"/>
        <v>0</v>
      </c>
      <c r="AD207" s="188">
        <f t="shared" si="142"/>
        <v>0</v>
      </c>
      <c r="AE207" s="188">
        <f t="shared" ref="AE207:AE244" si="143">AB207+AC207+AD207</f>
        <v>0</v>
      </c>
      <c r="AF207" s="188">
        <f>SUM(AF208:AF213)</f>
        <v>0</v>
      </c>
      <c r="AG207" s="188">
        <f>SUM(AG208:AG213)</f>
        <v>0</v>
      </c>
      <c r="AH207" s="188">
        <f>SUM(AH208:AH213)</f>
        <v>0</v>
      </c>
      <c r="AI207" s="188">
        <f t="shared" ref="AI207:AI244" si="144">AF207+AG207+AH207</f>
        <v>0</v>
      </c>
      <c r="AJ207" s="188">
        <f>SUM(AJ208:AJ213)</f>
        <v>0</v>
      </c>
      <c r="AK207" s="188">
        <f>SUM(AK208:AK213)</f>
        <v>0</v>
      </c>
      <c r="AL207" s="188">
        <f>SUM(AL208:AL213)</f>
        <v>0</v>
      </c>
      <c r="AM207" s="188">
        <f t="shared" ref="AM207:AM244" si="145">AJ207+AK207+AL207</f>
        <v>0</v>
      </c>
      <c r="AN207" s="188">
        <f>SUM(AN208:AN213)</f>
        <v>0</v>
      </c>
      <c r="AO207" s="188">
        <f>SUM(AO208:AO213)</f>
        <v>0</v>
      </c>
      <c r="AP207" s="188">
        <f>SUM(AP208:AP213)</f>
        <v>0</v>
      </c>
      <c r="AQ207" s="188">
        <f t="shared" ref="AQ207:AQ244" si="146">AN207+AO207+AP207</f>
        <v>0</v>
      </c>
      <c r="AR207" s="188">
        <f t="shared" ref="AR207:AR244" si="147">AE207+AI207+AM207+AQ207</f>
        <v>0</v>
      </c>
    </row>
    <row r="208" spans="2:44" x14ac:dyDescent="0.25">
      <c r="B208" s="177" t="s">
        <v>293</v>
      </c>
      <c r="C208" s="178" t="s">
        <v>173</v>
      </c>
      <c r="D2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9">
        <f t="shared" si="122"/>
        <v>0</v>
      </c>
      <c r="G208" s="179"/>
      <c r="H208" s="179">
        <f t="shared" si="140"/>
        <v>0</v>
      </c>
      <c r="I208" s="179"/>
      <c r="J208" s="179">
        <f t="shared" si="141"/>
        <v>0</v>
      </c>
      <c r="K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9">
        <f t="shared" si="143"/>
        <v>0</v>
      </c>
      <c r="AF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9">
        <f t="shared" si="144"/>
        <v>0</v>
      </c>
      <c r="AJ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9">
        <f t="shared" si="145"/>
        <v>0</v>
      </c>
      <c r="AN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9">
        <f t="shared" si="146"/>
        <v>0</v>
      </c>
      <c r="AR208" s="179">
        <f t="shared" si="147"/>
        <v>0</v>
      </c>
    </row>
    <row r="209" spans="2:44" x14ac:dyDescent="0.25">
      <c r="B209" s="177" t="s">
        <v>759</v>
      </c>
      <c r="C209" s="178" t="s">
        <v>760</v>
      </c>
      <c r="D2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9">
        <f t="shared" si="122"/>
        <v>0</v>
      </c>
      <c r="G209" s="179"/>
      <c r="H209" s="179">
        <f t="shared" si="140"/>
        <v>0</v>
      </c>
      <c r="I209" s="179"/>
      <c r="J209" s="179">
        <f t="shared" si="141"/>
        <v>0</v>
      </c>
      <c r="K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9">
        <f t="shared" si="143"/>
        <v>0</v>
      </c>
      <c r="AF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9">
        <f t="shared" si="144"/>
        <v>0</v>
      </c>
      <c r="AJ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9">
        <f t="shared" si="145"/>
        <v>0</v>
      </c>
      <c r="AN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9">
        <f t="shared" si="146"/>
        <v>0</v>
      </c>
      <c r="AR209" s="179">
        <f t="shared" si="147"/>
        <v>0</v>
      </c>
    </row>
    <row r="210" spans="2:44" x14ac:dyDescent="0.25">
      <c r="B210" s="177" t="s">
        <v>761</v>
      </c>
      <c r="C210" s="178" t="s">
        <v>762</v>
      </c>
      <c r="D2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9">
        <f t="shared" si="122"/>
        <v>0</v>
      </c>
      <c r="G210" s="179"/>
      <c r="H210" s="179">
        <f t="shared" si="140"/>
        <v>0</v>
      </c>
      <c r="I210" s="179"/>
      <c r="J210" s="179">
        <f t="shared" si="141"/>
        <v>0</v>
      </c>
      <c r="K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9">
        <f t="shared" si="143"/>
        <v>0</v>
      </c>
      <c r="AF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9">
        <f t="shared" si="144"/>
        <v>0</v>
      </c>
      <c r="AJ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9">
        <f t="shared" si="145"/>
        <v>0</v>
      </c>
      <c r="AN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9">
        <f t="shared" si="146"/>
        <v>0</v>
      </c>
      <c r="AR210" s="179">
        <f t="shared" si="147"/>
        <v>0</v>
      </c>
    </row>
    <row r="211" spans="2:44" x14ac:dyDescent="0.25">
      <c r="B211" s="177" t="s">
        <v>763</v>
      </c>
      <c r="C211" s="178" t="s">
        <v>764</v>
      </c>
      <c r="D2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9">
        <f t="shared" si="122"/>
        <v>0</v>
      </c>
      <c r="G211" s="179"/>
      <c r="H211" s="179">
        <f t="shared" si="140"/>
        <v>0</v>
      </c>
      <c r="I211" s="179"/>
      <c r="J211" s="179">
        <f t="shared" si="141"/>
        <v>0</v>
      </c>
      <c r="K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9">
        <f t="shared" si="143"/>
        <v>0</v>
      </c>
      <c r="AF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9">
        <f t="shared" si="144"/>
        <v>0</v>
      </c>
      <c r="AJ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9">
        <f t="shared" si="145"/>
        <v>0</v>
      </c>
      <c r="AN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9">
        <f t="shared" si="146"/>
        <v>0</v>
      </c>
      <c r="AR211" s="179">
        <f t="shared" si="147"/>
        <v>0</v>
      </c>
    </row>
    <row r="212" spans="2:44" x14ac:dyDescent="0.25">
      <c r="B212" s="177" t="s">
        <v>765</v>
      </c>
      <c r="C212" s="178" t="s">
        <v>766</v>
      </c>
      <c r="D2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9">
        <f t="shared" si="122"/>
        <v>0</v>
      </c>
      <c r="G212" s="179"/>
      <c r="H212" s="179">
        <f t="shared" si="140"/>
        <v>0</v>
      </c>
      <c r="I212" s="179"/>
      <c r="J212" s="179">
        <f t="shared" si="141"/>
        <v>0</v>
      </c>
      <c r="K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9">
        <f t="shared" si="143"/>
        <v>0</v>
      </c>
      <c r="AF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9">
        <f t="shared" si="144"/>
        <v>0</v>
      </c>
      <c r="AJ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9">
        <f t="shared" si="145"/>
        <v>0</v>
      </c>
      <c r="AN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9">
        <f t="shared" si="146"/>
        <v>0</v>
      </c>
      <c r="AR212" s="179">
        <f t="shared" si="147"/>
        <v>0</v>
      </c>
    </row>
    <row r="213" spans="2:44" x14ac:dyDescent="0.25">
      <c r="B213" s="177" t="s">
        <v>767</v>
      </c>
      <c r="C213" s="178" t="s">
        <v>768</v>
      </c>
      <c r="D2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9">
        <f t="shared" si="122"/>
        <v>0</v>
      </c>
      <c r="G213" s="179"/>
      <c r="H213" s="179">
        <f t="shared" si="140"/>
        <v>0</v>
      </c>
      <c r="I213" s="179"/>
      <c r="J213" s="179">
        <f t="shared" si="141"/>
        <v>0</v>
      </c>
      <c r="K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9">
        <f t="shared" si="143"/>
        <v>0</v>
      </c>
      <c r="AF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9">
        <f t="shared" si="144"/>
        <v>0</v>
      </c>
      <c r="AJ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9">
        <f t="shared" si="145"/>
        <v>0</v>
      </c>
      <c r="AN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9">
        <f t="shared" si="146"/>
        <v>0</v>
      </c>
      <c r="AR213" s="179">
        <f t="shared" si="147"/>
        <v>0</v>
      </c>
    </row>
    <row r="214" spans="2:44" x14ac:dyDescent="0.25">
      <c r="B214" s="186" t="s">
        <v>294</v>
      </c>
      <c r="C214" s="187" t="s">
        <v>174</v>
      </c>
      <c r="D214" s="188">
        <f>SUM(D215:D221)</f>
        <v>0</v>
      </c>
      <c r="E214" s="188">
        <f>SUM(E215:E221)</f>
        <v>0</v>
      </c>
      <c r="F214" s="188">
        <f t="shared" si="122"/>
        <v>0</v>
      </c>
      <c r="G214" s="188">
        <f>SUM(G215:G221)</f>
        <v>0</v>
      </c>
      <c r="H214" s="188">
        <f t="shared" si="140"/>
        <v>0</v>
      </c>
      <c r="I214" s="188">
        <f>SUM(I215:I221)</f>
        <v>0</v>
      </c>
      <c r="J214" s="188">
        <f t="shared" si="141"/>
        <v>0</v>
      </c>
      <c r="K214" s="188">
        <f t="shared" ref="K214:AD214" si="148">SUM(K215:K221)</f>
        <v>0</v>
      </c>
      <c r="L214" s="188">
        <f t="shared" si="148"/>
        <v>0</v>
      </c>
      <c r="M214" s="188">
        <f t="shared" si="148"/>
        <v>0</v>
      </c>
      <c r="N214" s="188">
        <f t="shared" si="148"/>
        <v>0</v>
      </c>
      <c r="O214" s="188">
        <f t="shared" si="148"/>
        <v>0</v>
      </c>
      <c r="P214" s="188">
        <f>SUM(P215:P221)</f>
        <v>0</v>
      </c>
      <c r="Q214" s="188">
        <f>SUM(Q215:Q221)</f>
        <v>0</v>
      </c>
      <c r="R214" s="188">
        <f t="shared" si="148"/>
        <v>0</v>
      </c>
      <c r="S214" s="188">
        <f t="shared" si="148"/>
        <v>0</v>
      </c>
      <c r="T214" s="188">
        <f>SUM(T215:T221)</f>
        <v>0</v>
      </c>
      <c r="U214" s="188">
        <f t="shared" si="148"/>
        <v>0</v>
      </c>
      <c r="V214" s="188">
        <f t="shared" si="148"/>
        <v>0</v>
      </c>
      <c r="W214" s="188">
        <f>SUM(W215:W221)</f>
        <v>0</v>
      </c>
      <c r="X214" s="188">
        <f t="shared" si="148"/>
        <v>0</v>
      </c>
      <c r="Y214" s="188">
        <f>SUM(Y215:Y221)</f>
        <v>0</v>
      </c>
      <c r="Z214" s="188">
        <f>SUM(Z215:Z221)</f>
        <v>0</v>
      </c>
      <c r="AA214" s="188">
        <f t="shared" si="148"/>
        <v>0</v>
      </c>
      <c r="AB214" s="188">
        <f t="shared" si="148"/>
        <v>0</v>
      </c>
      <c r="AC214" s="188">
        <f t="shared" si="148"/>
        <v>0</v>
      </c>
      <c r="AD214" s="188">
        <f t="shared" si="148"/>
        <v>0</v>
      </c>
      <c r="AE214" s="188">
        <f t="shared" si="143"/>
        <v>0</v>
      </c>
      <c r="AF214" s="188">
        <f>SUM(AF215:AF221)</f>
        <v>0</v>
      </c>
      <c r="AG214" s="188">
        <f>SUM(AG215:AG221)</f>
        <v>0</v>
      </c>
      <c r="AH214" s="188">
        <f>SUM(AH215:AH221)</f>
        <v>0</v>
      </c>
      <c r="AI214" s="188">
        <f t="shared" si="144"/>
        <v>0</v>
      </c>
      <c r="AJ214" s="188">
        <f>SUM(AJ215:AJ221)</f>
        <v>0</v>
      </c>
      <c r="AK214" s="188">
        <f>SUM(AK215:AK221)</f>
        <v>0</v>
      </c>
      <c r="AL214" s="188">
        <f>SUM(AL215:AL221)</f>
        <v>0</v>
      </c>
      <c r="AM214" s="188">
        <f t="shared" si="145"/>
        <v>0</v>
      </c>
      <c r="AN214" s="188">
        <f>SUM(AN215:AN221)</f>
        <v>0</v>
      </c>
      <c r="AO214" s="188">
        <f>SUM(AO215:AO221)</f>
        <v>0</v>
      </c>
      <c r="AP214" s="188">
        <f>SUM(AP215:AP221)</f>
        <v>0</v>
      </c>
      <c r="AQ214" s="188">
        <f t="shared" si="146"/>
        <v>0</v>
      </c>
      <c r="AR214" s="188">
        <f t="shared" si="147"/>
        <v>0</v>
      </c>
    </row>
    <row r="215" spans="2:44" x14ac:dyDescent="0.25">
      <c r="B215" s="177" t="s">
        <v>295</v>
      </c>
      <c r="C215" s="178" t="s">
        <v>175</v>
      </c>
      <c r="D2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9">
        <f t="shared" si="122"/>
        <v>0</v>
      </c>
      <c r="G215" s="179"/>
      <c r="H215" s="179">
        <f t="shared" si="140"/>
        <v>0</v>
      </c>
      <c r="I215" s="179"/>
      <c r="J215" s="179">
        <f t="shared" si="141"/>
        <v>0</v>
      </c>
      <c r="K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9">
        <f t="shared" si="143"/>
        <v>0</v>
      </c>
      <c r="AF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9">
        <f t="shared" si="144"/>
        <v>0</v>
      </c>
      <c r="AJ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9">
        <f t="shared" si="145"/>
        <v>0</v>
      </c>
      <c r="AN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9">
        <f t="shared" si="146"/>
        <v>0</v>
      </c>
      <c r="AR215" s="179">
        <f t="shared" si="147"/>
        <v>0</v>
      </c>
    </row>
    <row r="216" spans="2:44" x14ac:dyDescent="0.25">
      <c r="B216" s="177" t="s">
        <v>769</v>
      </c>
      <c r="C216" s="178" t="s">
        <v>770</v>
      </c>
      <c r="D2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9">
        <f t="shared" si="122"/>
        <v>0</v>
      </c>
      <c r="G216" s="179"/>
      <c r="H216" s="179">
        <f t="shared" si="140"/>
        <v>0</v>
      </c>
      <c r="I216" s="179"/>
      <c r="J216" s="179">
        <f t="shared" si="141"/>
        <v>0</v>
      </c>
      <c r="K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9">
        <f t="shared" si="143"/>
        <v>0</v>
      </c>
      <c r="AF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9">
        <f t="shared" si="144"/>
        <v>0</v>
      </c>
      <c r="AJ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9">
        <f t="shared" si="145"/>
        <v>0</v>
      </c>
      <c r="AN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9">
        <f t="shared" si="146"/>
        <v>0</v>
      </c>
      <c r="AR216" s="179">
        <f t="shared" si="147"/>
        <v>0</v>
      </c>
    </row>
    <row r="217" spans="2:44" x14ac:dyDescent="0.25">
      <c r="B217" s="177" t="s">
        <v>771</v>
      </c>
      <c r="C217" s="178" t="s">
        <v>772</v>
      </c>
      <c r="D2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9">
        <f t="shared" si="122"/>
        <v>0</v>
      </c>
      <c r="G217" s="179"/>
      <c r="H217" s="179">
        <f t="shared" si="140"/>
        <v>0</v>
      </c>
      <c r="I217" s="179"/>
      <c r="J217" s="179">
        <f t="shared" si="141"/>
        <v>0</v>
      </c>
      <c r="K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9">
        <f t="shared" si="143"/>
        <v>0</v>
      </c>
      <c r="AF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9">
        <f t="shared" si="144"/>
        <v>0</v>
      </c>
      <c r="AJ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9">
        <f t="shared" si="145"/>
        <v>0</v>
      </c>
      <c r="AN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9">
        <f t="shared" si="146"/>
        <v>0</v>
      </c>
      <c r="AR217" s="179">
        <f t="shared" si="147"/>
        <v>0</v>
      </c>
    </row>
    <row r="218" spans="2:44" x14ac:dyDescent="0.25">
      <c r="B218" s="177" t="s">
        <v>773</v>
      </c>
      <c r="C218" s="178" t="s">
        <v>774</v>
      </c>
      <c r="D2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9">
        <f t="shared" ref="F218:F244" si="149">D218+E218</f>
        <v>0</v>
      </c>
      <c r="G218" s="179"/>
      <c r="H218" s="179">
        <f t="shared" si="140"/>
        <v>0</v>
      </c>
      <c r="I218" s="179"/>
      <c r="J218" s="179">
        <f t="shared" si="141"/>
        <v>0</v>
      </c>
      <c r="K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9">
        <f t="shared" si="143"/>
        <v>0</v>
      </c>
      <c r="AF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9">
        <f t="shared" si="144"/>
        <v>0</v>
      </c>
      <c r="AJ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9">
        <f t="shared" si="145"/>
        <v>0</v>
      </c>
      <c r="AN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9">
        <f t="shared" si="146"/>
        <v>0</v>
      </c>
      <c r="AR218" s="179">
        <f t="shared" si="147"/>
        <v>0</v>
      </c>
    </row>
    <row r="219" spans="2:44" x14ac:dyDescent="0.25">
      <c r="B219" s="177" t="s">
        <v>775</v>
      </c>
      <c r="C219" s="178" t="s">
        <v>776</v>
      </c>
      <c r="D2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9">
        <f t="shared" si="149"/>
        <v>0</v>
      </c>
      <c r="G219" s="179"/>
      <c r="H219" s="179">
        <f t="shared" si="140"/>
        <v>0</v>
      </c>
      <c r="I219" s="179"/>
      <c r="J219" s="179">
        <f t="shared" si="141"/>
        <v>0</v>
      </c>
      <c r="K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9">
        <f t="shared" si="143"/>
        <v>0</v>
      </c>
      <c r="AF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9">
        <f t="shared" si="144"/>
        <v>0</v>
      </c>
      <c r="AJ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9">
        <f t="shared" si="145"/>
        <v>0</v>
      </c>
      <c r="AN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9">
        <f t="shared" si="146"/>
        <v>0</v>
      </c>
      <c r="AR219" s="179">
        <f t="shared" si="147"/>
        <v>0</v>
      </c>
    </row>
    <row r="220" spans="2:44" x14ac:dyDescent="0.25">
      <c r="B220" s="177" t="s">
        <v>777</v>
      </c>
      <c r="C220" s="178" t="s">
        <v>778</v>
      </c>
      <c r="D2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9">
        <f t="shared" si="149"/>
        <v>0</v>
      </c>
      <c r="G220" s="179"/>
      <c r="H220" s="179">
        <f t="shared" si="140"/>
        <v>0</v>
      </c>
      <c r="I220" s="179"/>
      <c r="J220" s="179">
        <f t="shared" si="141"/>
        <v>0</v>
      </c>
      <c r="K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9">
        <f t="shared" si="143"/>
        <v>0</v>
      </c>
      <c r="AF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9">
        <f t="shared" si="144"/>
        <v>0</v>
      </c>
      <c r="AJ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9">
        <f t="shared" si="145"/>
        <v>0</v>
      </c>
      <c r="AN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9">
        <f t="shared" si="146"/>
        <v>0</v>
      </c>
      <c r="AR220" s="179">
        <f t="shared" si="147"/>
        <v>0</v>
      </c>
    </row>
    <row r="221" spans="2:44" x14ac:dyDescent="0.25">
      <c r="B221" s="177" t="s">
        <v>779</v>
      </c>
      <c r="C221" s="178" t="s">
        <v>780</v>
      </c>
      <c r="D2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9">
        <f t="shared" si="149"/>
        <v>0</v>
      </c>
      <c r="G221" s="179"/>
      <c r="H221" s="179">
        <f t="shared" si="140"/>
        <v>0</v>
      </c>
      <c r="I221" s="179"/>
      <c r="J221" s="179">
        <f t="shared" si="141"/>
        <v>0</v>
      </c>
      <c r="K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9">
        <f t="shared" si="143"/>
        <v>0</v>
      </c>
      <c r="AF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9">
        <f t="shared" si="144"/>
        <v>0</v>
      </c>
      <c r="AJ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9">
        <f t="shared" si="145"/>
        <v>0</v>
      </c>
      <c r="AN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9">
        <f t="shared" si="146"/>
        <v>0</v>
      </c>
      <c r="AR221" s="179">
        <f t="shared" si="147"/>
        <v>0</v>
      </c>
    </row>
    <row r="222" spans="2:44" x14ac:dyDescent="0.25">
      <c r="B222" s="174" t="s">
        <v>299</v>
      </c>
      <c r="C222" s="175" t="s">
        <v>178</v>
      </c>
      <c r="D222" s="176">
        <f>D223+D235+D243+D260+D267+D312</f>
        <v>893341.13600000006</v>
      </c>
      <c r="E222" s="176">
        <f>E223+E235+E243+E260+E267+E312</f>
        <v>405000</v>
      </c>
      <c r="F222" s="176">
        <f t="shared" si="149"/>
        <v>1298341.1359999999</v>
      </c>
      <c r="G222" s="176">
        <f>G223+G235+G243+G260+G267+G312</f>
        <v>0</v>
      </c>
      <c r="H222" s="176">
        <f t="shared" si="140"/>
        <v>1298341.1359999999</v>
      </c>
      <c r="I222" s="176">
        <f>I223+I235+I243+I260+I267+I312</f>
        <v>0</v>
      </c>
      <c r="J222" s="176">
        <f t="shared" si="141"/>
        <v>1298341.1359999999</v>
      </c>
      <c r="K222" s="176">
        <f t="shared" ref="K222:AD222" si="150">K223+K235+K243+K260+K267+K312</f>
        <v>0</v>
      </c>
      <c r="L222" s="176">
        <f t="shared" si="150"/>
        <v>1298341.1359999999</v>
      </c>
      <c r="M222" s="176">
        <f t="shared" si="150"/>
        <v>0</v>
      </c>
      <c r="N222" s="176">
        <f t="shared" si="150"/>
        <v>0</v>
      </c>
      <c r="O222" s="176">
        <f t="shared" si="150"/>
        <v>0</v>
      </c>
      <c r="P222" s="176">
        <f t="shared" si="150"/>
        <v>0</v>
      </c>
      <c r="Q222" s="176">
        <f t="shared" si="150"/>
        <v>0</v>
      </c>
      <c r="R222" s="176">
        <f t="shared" si="150"/>
        <v>0</v>
      </c>
      <c r="S222" s="176">
        <f t="shared" si="150"/>
        <v>0</v>
      </c>
      <c r="T222" s="176">
        <f>T223+T235+T243+T260+T267+T312</f>
        <v>0</v>
      </c>
      <c r="U222" s="176">
        <f t="shared" si="150"/>
        <v>0</v>
      </c>
      <c r="V222" s="176">
        <f t="shared" si="150"/>
        <v>0</v>
      </c>
      <c r="W222" s="176">
        <f t="shared" si="150"/>
        <v>0</v>
      </c>
      <c r="X222" s="176">
        <f t="shared" si="150"/>
        <v>0</v>
      </c>
      <c r="Y222" s="176">
        <f>Y223+Y235+Y243+Y260+Y267+Y312</f>
        <v>0</v>
      </c>
      <c r="Z222" s="176">
        <f>Z223+Z235+Z243+Z260+Z267+Z312</f>
        <v>0</v>
      </c>
      <c r="AA222" s="176">
        <f t="shared" si="150"/>
        <v>0</v>
      </c>
      <c r="AB222" s="176">
        <f t="shared" si="150"/>
        <v>20000.04</v>
      </c>
      <c r="AC222" s="176">
        <f t="shared" si="150"/>
        <v>34341.095999999998</v>
      </c>
      <c r="AD222" s="176">
        <f t="shared" si="150"/>
        <v>105000</v>
      </c>
      <c r="AE222" s="176">
        <f t="shared" si="143"/>
        <v>159341.136</v>
      </c>
      <c r="AF222" s="176">
        <f>AF223+AF235+AF243+AF260+AF267+AF312</f>
        <v>0</v>
      </c>
      <c r="AG222" s="176">
        <f>AG223+AG235+AG243+AG260+AG267+AG312</f>
        <v>0</v>
      </c>
      <c r="AH222" s="176">
        <f>AH223+AH235+AH243+AH260+AH267+AH312</f>
        <v>0</v>
      </c>
      <c r="AI222" s="176">
        <f t="shared" si="144"/>
        <v>0</v>
      </c>
      <c r="AJ222" s="176">
        <f>AJ223+AJ235+AJ243+AJ260+AJ267+AJ312</f>
        <v>0</v>
      </c>
      <c r="AK222" s="176">
        <f>AK223+AK235+AK243+AK260+AK267+AK312</f>
        <v>0</v>
      </c>
      <c r="AL222" s="176">
        <f>AL223+AL235+AL243+AL260+AL267+AL312</f>
        <v>0</v>
      </c>
      <c r="AM222" s="176">
        <f t="shared" si="145"/>
        <v>0</v>
      </c>
      <c r="AN222" s="176">
        <f>AN223+AN235+AN243+AN260+AN267+AN312</f>
        <v>0</v>
      </c>
      <c r="AO222" s="176">
        <f>AO223+AO235+AO243+AO260+AO267+AO312</f>
        <v>0</v>
      </c>
      <c r="AP222" s="176">
        <f>AP223+AP235+AP243+AP260+AP267+AP312</f>
        <v>0</v>
      </c>
      <c r="AQ222" s="176">
        <f t="shared" si="146"/>
        <v>0</v>
      </c>
      <c r="AR222" s="176">
        <f t="shared" si="147"/>
        <v>159341.136</v>
      </c>
    </row>
    <row r="223" spans="2:44" x14ac:dyDescent="0.25">
      <c r="B223" s="186" t="s">
        <v>300</v>
      </c>
      <c r="C223" s="187" t="s">
        <v>179</v>
      </c>
      <c r="D223" s="188">
        <f>SUM(D224:D234)</f>
        <v>811000</v>
      </c>
      <c r="E223" s="188">
        <f>SUM(E224:E234)</f>
        <v>300000</v>
      </c>
      <c r="F223" s="188">
        <f t="shared" si="149"/>
        <v>1111000</v>
      </c>
      <c r="G223" s="188">
        <f>SUM(G224:G234)</f>
        <v>0</v>
      </c>
      <c r="H223" s="188">
        <f t="shared" si="140"/>
        <v>1111000</v>
      </c>
      <c r="I223" s="188">
        <f>SUM(I224:I234)</f>
        <v>0</v>
      </c>
      <c r="J223" s="188">
        <f t="shared" si="141"/>
        <v>1111000</v>
      </c>
      <c r="K223" s="188">
        <f t="shared" ref="K223:AD223" si="151">SUM(K224:K234)</f>
        <v>0</v>
      </c>
      <c r="L223" s="188">
        <f t="shared" si="151"/>
        <v>1111000</v>
      </c>
      <c r="M223" s="188">
        <f t="shared" si="151"/>
        <v>0</v>
      </c>
      <c r="N223" s="188">
        <f t="shared" si="151"/>
        <v>0</v>
      </c>
      <c r="O223" s="188">
        <f t="shared" si="151"/>
        <v>0</v>
      </c>
      <c r="P223" s="188">
        <f t="shared" si="151"/>
        <v>0</v>
      </c>
      <c r="Q223" s="188">
        <f t="shared" si="151"/>
        <v>0</v>
      </c>
      <c r="R223" s="188">
        <f t="shared" si="151"/>
        <v>0</v>
      </c>
      <c r="S223" s="188">
        <f t="shared" si="151"/>
        <v>0</v>
      </c>
      <c r="T223" s="188">
        <f>SUM(T224:T234)</f>
        <v>0</v>
      </c>
      <c r="U223" s="188">
        <f t="shared" si="151"/>
        <v>0</v>
      </c>
      <c r="V223" s="188">
        <f t="shared" si="151"/>
        <v>0</v>
      </c>
      <c r="W223" s="188">
        <f t="shared" si="151"/>
        <v>0</v>
      </c>
      <c r="X223" s="188">
        <f t="shared" si="151"/>
        <v>0</v>
      </c>
      <c r="Y223" s="188">
        <f>SUM(Y224:Y234)</f>
        <v>0</v>
      </c>
      <c r="Z223" s="188">
        <f>SUM(Z224:Z234)</f>
        <v>0</v>
      </c>
      <c r="AA223" s="188">
        <f t="shared" si="151"/>
        <v>0</v>
      </c>
      <c r="AB223" s="188">
        <f t="shared" si="151"/>
        <v>0</v>
      </c>
      <c r="AC223" s="188">
        <f t="shared" si="151"/>
        <v>0</v>
      </c>
      <c r="AD223" s="188">
        <f t="shared" si="151"/>
        <v>0</v>
      </c>
      <c r="AE223" s="188">
        <f t="shared" si="143"/>
        <v>0</v>
      </c>
      <c r="AF223" s="188">
        <f>SUM(AF224:AF234)</f>
        <v>0</v>
      </c>
      <c r="AG223" s="188">
        <f>SUM(AG224:AG234)</f>
        <v>0</v>
      </c>
      <c r="AH223" s="188">
        <f>SUM(AH224:AH234)</f>
        <v>0</v>
      </c>
      <c r="AI223" s="188">
        <f t="shared" si="144"/>
        <v>0</v>
      </c>
      <c r="AJ223" s="188">
        <f>SUM(AJ224:AJ234)</f>
        <v>0</v>
      </c>
      <c r="AK223" s="188">
        <f>SUM(AK224:AK234)</f>
        <v>0</v>
      </c>
      <c r="AL223" s="188">
        <f>SUM(AL224:AL234)</f>
        <v>0</v>
      </c>
      <c r="AM223" s="188">
        <f t="shared" si="145"/>
        <v>0</v>
      </c>
      <c r="AN223" s="188">
        <f>SUM(AN224:AN234)</f>
        <v>0</v>
      </c>
      <c r="AO223" s="188">
        <f>SUM(AO224:AO234)</f>
        <v>0</v>
      </c>
      <c r="AP223" s="188">
        <f>SUM(AP224:AP234)</f>
        <v>0</v>
      </c>
      <c r="AQ223" s="188">
        <f t="shared" si="146"/>
        <v>0</v>
      </c>
      <c r="AR223" s="188">
        <f t="shared" si="147"/>
        <v>0</v>
      </c>
    </row>
    <row r="224" spans="2:44" x14ac:dyDescent="0.25">
      <c r="B224" s="177" t="s">
        <v>301</v>
      </c>
      <c r="C224" s="178" t="s">
        <v>180</v>
      </c>
      <c r="D2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9">
        <f t="shared" si="149"/>
        <v>0</v>
      </c>
      <c r="G224" s="179"/>
      <c r="H224" s="179">
        <f t="shared" si="140"/>
        <v>0</v>
      </c>
      <c r="I224" s="179"/>
      <c r="J224" s="179">
        <f t="shared" si="141"/>
        <v>0</v>
      </c>
      <c r="K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9">
        <f t="shared" si="143"/>
        <v>0</v>
      </c>
      <c r="AF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9">
        <f t="shared" si="144"/>
        <v>0</v>
      </c>
      <c r="AJ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9">
        <f t="shared" si="145"/>
        <v>0</v>
      </c>
      <c r="AN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9">
        <f t="shared" si="146"/>
        <v>0</v>
      </c>
      <c r="AR224" s="179">
        <f t="shared" si="147"/>
        <v>0</v>
      </c>
    </row>
    <row r="225" spans="2:44" x14ac:dyDescent="0.25">
      <c r="B225" s="177" t="s">
        <v>781</v>
      </c>
      <c r="C225" s="178" t="s">
        <v>782</v>
      </c>
      <c r="D2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811000</v>
      </c>
      <c r="E2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225" s="179">
        <f t="shared" si="149"/>
        <v>1111000</v>
      </c>
      <c r="G225" s="179"/>
      <c r="H225" s="179">
        <f t="shared" si="140"/>
        <v>1111000</v>
      </c>
      <c r="I225" s="179"/>
      <c r="J225" s="179">
        <f t="shared" si="141"/>
        <v>1111000</v>
      </c>
      <c r="K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1111000</v>
      </c>
      <c r="M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9">
        <f t="shared" si="143"/>
        <v>0</v>
      </c>
      <c r="AF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9">
        <f t="shared" si="144"/>
        <v>0</v>
      </c>
      <c r="AJ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9">
        <f t="shared" si="145"/>
        <v>0</v>
      </c>
      <c r="AN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9">
        <f t="shared" si="146"/>
        <v>0</v>
      </c>
      <c r="AR225" s="179">
        <f t="shared" si="147"/>
        <v>0</v>
      </c>
    </row>
    <row r="226" spans="2:44" x14ac:dyDescent="0.25">
      <c r="B226" s="177" t="s">
        <v>783</v>
      </c>
      <c r="C226" s="178" t="s">
        <v>784</v>
      </c>
      <c r="D2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9">
        <f t="shared" si="149"/>
        <v>0</v>
      </c>
      <c r="G226" s="179"/>
      <c r="H226" s="179">
        <f t="shared" si="140"/>
        <v>0</v>
      </c>
      <c r="I226" s="179"/>
      <c r="J226" s="179">
        <f t="shared" si="141"/>
        <v>0</v>
      </c>
      <c r="K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9">
        <f t="shared" si="143"/>
        <v>0</v>
      </c>
      <c r="AF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9">
        <f t="shared" si="144"/>
        <v>0</v>
      </c>
      <c r="AJ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9">
        <f t="shared" si="145"/>
        <v>0</v>
      </c>
      <c r="AN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9">
        <f t="shared" si="146"/>
        <v>0</v>
      </c>
      <c r="AR226" s="179">
        <f t="shared" si="147"/>
        <v>0</v>
      </c>
    </row>
    <row r="227" spans="2:44" x14ac:dyDescent="0.25">
      <c r="B227" s="177" t="s">
        <v>785</v>
      </c>
      <c r="C227" s="178" t="s">
        <v>786</v>
      </c>
      <c r="D2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9">
        <f t="shared" si="149"/>
        <v>0</v>
      </c>
      <c r="G227" s="179"/>
      <c r="H227" s="179">
        <f t="shared" si="140"/>
        <v>0</v>
      </c>
      <c r="I227" s="179"/>
      <c r="J227" s="179">
        <f t="shared" si="141"/>
        <v>0</v>
      </c>
      <c r="K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9">
        <f t="shared" si="143"/>
        <v>0</v>
      </c>
      <c r="AF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9">
        <f t="shared" si="144"/>
        <v>0</v>
      </c>
      <c r="AJ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9">
        <f t="shared" si="145"/>
        <v>0</v>
      </c>
      <c r="AN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9">
        <f t="shared" si="146"/>
        <v>0</v>
      </c>
      <c r="AR227" s="179">
        <f t="shared" si="147"/>
        <v>0</v>
      </c>
    </row>
    <row r="228" spans="2:44" x14ac:dyDescent="0.25">
      <c r="B228" s="177" t="s">
        <v>787</v>
      </c>
      <c r="C228" s="178" t="s">
        <v>788</v>
      </c>
      <c r="D2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9">
        <f t="shared" si="149"/>
        <v>0</v>
      </c>
      <c r="G228" s="179"/>
      <c r="H228" s="179">
        <f t="shared" si="140"/>
        <v>0</v>
      </c>
      <c r="I228" s="179"/>
      <c r="J228" s="179">
        <f t="shared" si="141"/>
        <v>0</v>
      </c>
      <c r="K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9">
        <f t="shared" si="143"/>
        <v>0</v>
      </c>
      <c r="AF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9">
        <f t="shared" si="144"/>
        <v>0</v>
      </c>
      <c r="AJ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9">
        <f t="shared" si="145"/>
        <v>0</v>
      </c>
      <c r="AN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9">
        <f t="shared" si="146"/>
        <v>0</v>
      </c>
      <c r="AR228" s="179">
        <f t="shared" si="147"/>
        <v>0</v>
      </c>
    </row>
    <row r="229" spans="2:44" x14ac:dyDescent="0.25">
      <c r="B229" s="177" t="s">
        <v>302</v>
      </c>
      <c r="C229" s="178" t="s">
        <v>789</v>
      </c>
      <c r="D2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9">
        <f t="shared" si="149"/>
        <v>0</v>
      </c>
      <c r="G229" s="179"/>
      <c r="H229" s="179">
        <f t="shared" si="140"/>
        <v>0</v>
      </c>
      <c r="I229" s="179"/>
      <c r="J229" s="179">
        <f t="shared" si="141"/>
        <v>0</v>
      </c>
      <c r="K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9">
        <f t="shared" si="143"/>
        <v>0</v>
      </c>
      <c r="AF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9">
        <f t="shared" si="144"/>
        <v>0</v>
      </c>
      <c r="AJ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9">
        <f t="shared" si="145"/>
        <v>0</v>
      </c>
      <c r="AN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9">
        <f t="shared" si="146"/>
        <v>0</v>
      </c>
      <c r="AR229" s="179">
        <f t="shared" si="147"/>
        <v>0</v>
      </c>
    </row>
    <row r="230" spans="2:44" x14ac:dyDescent="0.25">
      <c r="B230" s="177" t="s">
        <v>790</v>
      </c>
      <c r="C230" s="178" t="s">
        <v>791</v>
      </c>
      <c r="D2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9">
        <f t="shared" si="149"/>
        <v>0</v>
      </c>
      <c r="G230" s="179"/>
      <c r="H230" s="179">
        <f t="shared" si="140"/>
        <v>0</v>
      </c>
      <c r="I230" s="179"/>
      <c r="J230" s="179">
        <f t="shared" si="141"/>
        <v>0</v>
      </c>
      <c r="K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9">
        <f t="shared" si="143"/>
        <v>0</v>
      </c>
      <c r="AF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9">
        <f t="shared" si="144"/>
        <v>0</v>
      </c>
      <c r="AJ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9">
        <f t="shared" si="145"/>
        <v>0</v>
      </c>
      <c r="AN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9">
        <f t="shared" si="146"/>
        <v>0</v>
      </c>
      <c r="AR230" s="179">
        <f t="shared" si="147"/>
        <v>0</v>
      </c>
    </row>
    <row r="231" spans="2:44" x14ac:dyDescent="0.25">
      <c r="B231" s="177" t="s">
        <v>319</v>
      </c>
      <c r="C231" s="178" t="s">
        <v>191</v>
      </c>
      <c r="D2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9">
        <f t="shared" si="149"/>
        <v>0</v>
      </c>
      <c r="G231" s="179"/>
      <c r="H231" s="179">
        <f t="shared" si="140"/>
        <v>0</v>
      </c>
      <c r="I231" s="179"/>
      <c r="J231" s="179">
        <f t="shared" si="141"/>
        <v>0</v>
      </c>
      <c r="K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9">
        <f t="shared" si="143"/>
        <v>0</v>
      </c>
      <c r="AF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9">
        <f t="shared" si="144"/>
        <v>0</v>
      </c>
      <c r="AJ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9">
        <f t="shared" si="145"/>
        <v>0</v>
      </c>
      <c r="AN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9">
        <f t="shared" si="146"/>
        <v>0</v>
      </c>
      <c r="AR231" s="179">
        <f t="shared" si="147"/>
        <v>0</v>
      </c>
    </row>
    <row r="232" spans="2:44" x14ac:dyDescent="0.25">
      <c r="B232" s="177" t="s">
        <v>828</v>
      </c>
      <c r="C232" s="178" t="s">
        <v>829</v>
      </c>
      <c r="D2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9">
        <f t="shared" si="149"/>
        <v>0</v>
      </c>
      <c r="G232" s="179"/>
      <c r="H232" s="179">
        <f t="shared" si="140"/>
        <v>0</v>
      </c>
      <c r="I232" s="179"/>
      <c r="J232" s="179">
        <f t="shared" si="141"/>
        <v>0</v>
      </c>
      <c r="K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9">
        <f t="shared" si="143"/>
        <v>0</v>
      </c>
      <c r="AF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9">
        <f t="shared" si="144"/>
        <v>0</v>
      </c>
      <c r="AJ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9">
        <f t="shared" si="145"/>
        <v>0</v>
      </c>
      <c r="AN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9">
        <f t="shared" si="146"/>
        <v>0</v>
      </c>
      <c r="AR232" s="179">
        <f t="shared" si="147"/>
        <v>0</v>
      </c>
    </row>
    <row r="233" spans="2:44" x14ac:dyDescent="0.25">
      <c r="B233" s="177" t="s">
        <v>830</v>
      </c>
      <c r="C233" s="178" t="s">
        <v>831</v>
      </c>
      <c r="D2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9">
        <f t="shared" si="149"/>
        <v>0</v>
      </c>
      <c r="G233" s="179"/>
      <c r="H233" s="179">
        <f t="shared" si="140"/>
        <v>0</v>
      </c>
      <c r="I233" s="179"/>
      <c r="J233" s="179">
        <f t="shared" si="141"/>
        <v>0</v>
      </c>
      <c r="K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9">
        <f t="shared" si="143"/>
        <v>0</v>
      </c>
      <c r="AF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9">
        <f t="shared" si="144"/>
        <v>0</v>
      </c>
      <c r="AJ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9">
        <f t="shared" si="145"/>
        <v>0</v>
      </c>
      <c r="AN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9">
        <f t="shared" si="146"/>
        <v>0</v>
      </c>
      <c r="AR233" s="179">
        <f t="shared" si="147"/>
        <v>0</v>
      </c>
    </row>
    <row r="234" spans="2:44" x14ac:dyDescent="0.25">
      <c r="B234" s="177" t="s">
        <v>832</v>
      </c>
      <c r="C234" s="178" t="s">
        <v>833</v>
      </c>
      <c r="D2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9">
        <f t="shared" si="149"/>
        <v>0</v>
      </c>
      <c r="G234" s="179"/>
      <c r="H234" s="179">
        <f t="shared" si="140"/>
        <v>0</v>
      </c>
      <c r="I234" s="179"/>
      <c r="J234" s="179">
        <f t="shared" si="141"/>
        <v>0</v>
      </c>
      <c r="K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9">
        <f t="shared" si="143"/>
        <v>0</v>
      </c>
      <c r="AF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9">
        <f t="shared" si="144"/>
        <v>0</v>
      </c>
      <c r="AJ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9">
        <f t="shared" si="145"/>
        <v>0</v>
      </c>
      <c r="AN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9">
        <f t="shared" si="146"/>
        <v>0</v>
      </c>
      <c r="AR234" s="179">
        <f t="shared" si="147"/>
        <v>0</v>
      </c>
    </row>
    <row r="235" spans="2:44" x14ac:dyDescent="0.25">
      <c r="B235" s="186" t="s">
        <v>303</v>
      </c>
      <c r="C235" s="187" t="s">
        <v>181</v>
      </c>
      <c r="D235" s="188">
        <f>SUM(D236:D242)</f>
        <v>0</v>
      </c>
      <c r="E235" s="188">
        <f>SUM(E236:E242)</f>
        <v>0</v>
      </c>
      <c r="F235" s="188">
        <f t="shared" si="149"/>
        <v>0</v>
      </c>
      <c r="G235" s="188">
        <f>SUM(G236:G242)</f>
        <v>0</v>
      </c>
      <c r="H235" s="188">
        <f t="shared" si="140"/>
        <v>0</v>
      </c>
      <c r="I235" s="188">
        <f>SUM(I236:I242)</f>
        <v>0</v>
      </c>
      <c r="J235" s="188">
        <f t="shared" si="141"/>
        <v>0</v>
      </c>
      <c r="K235" s="188">
        <f t="shared" ref="K235:AD235" si="152">SUM(K236:K242)</f>
        <v>0</v>
      </c>
      <c r="L235" s="188">
        <f t="shared" si="152"/>
        <v>0</v>
      </c>
      <c r="M235" s="188">
        <f t="shared" si="152"/>
        <v>0</v>
      </c>
      <c r="N235" s="188">
        <f t="shared" si="152"/>
        <v>0</v>
      </c>
      <c r="O235" s="188">
        <f t="shared" si="152"/>
        <v>0</v>
      </c>
      <c r="P235" s="188">
        <f>SUM(P236:P242)</f>
        <v>0</v>
      </c>
      <c r="Q235" s="188">
        <f>SUM(Q236:Q242)</f>
        <v>0</v>
      </c>
      <c r="R235" s="188">
        <f t="shared" si="152"/>
        <v>0</v>
      </c>
      <c r="S235" s="188">
        <f t="shared" si="152"/>
        <v>0</v>
      </c>
      <c r="T235" s="188">
        <f>SUM(T236:T242)</f>
        <v>0</v>
      </c>
      <c r="U235" s="188">
        <f t="shared" si="152"/>
        <v>0</v>
      </c>
      <c r="V235" s="188">
        <f t="shared" si="152"/>
        <v>0</v>
      </c>
      <c r="W235" s="188">
        <f>SUM(W236:W242)</f>
        <v>0</v>
      </c>
      <c r="X235" s="188">
        <f t="shared" si="152"/>
        <v>0</v>
      </c>
      <c r="Y235" s="188">
        <f>SUM(Y236:Y242)</f>
        <v>0</v>
      </c>
      <c r="Z235" s="188">
        <f>SUM(Z236:Z242)</f>
        <v>0</v>
      </c>
      <c r="AA235" s="188">
        <f t="shared" si="152"/>
        <v>0</v>
      </c>
      <c r="AB235" s="188">
        <f t="shared" si="152"/>
        <v>0</v>
      </c>
      <c r="AC235" s="188">
        <f t="shared" si="152"/>
        <v>0</v>
      </c>
      <c r="AD235" s="188">
        <f t="shared" si="152"/>
        <v>0</v>
      </c>
      <c r="AE235" s="188">
        <f t="shared" si="143"/>
        <v>0</v>
      </c>
      <c r="AF235" s="188">
        <f>SUM(AF236:AF242)</f>
        <v>0</v>
      </c>
      <c r="AG235" s="188">
        <f>SUM(AG236:AG242)</f>
        <v>0</v>
      </c>
      <c r="AH235" s="188">
        <f>SUM(AH236:AH242)</f>
        <v>0</v>
      </c>
      <c r="AI235" s="188">
        <f t="shared" si="144"/>
        <v>0</v>
      </c>
      <c r="AJ235" s="188">
        <f>SUM(AJ236:AJ242)</f>
        <v>0</v>
      </c>
      <c r="AK235" s="188">
        <f>SUM(AK236:AK242)</f>
        <v>0</v>
      </c>
      <c r="AL235" s="188">
        <f>SUM(AL236:AL242)</f>
        <v>0</v>
      </c>
      <c r="AM235" s="188">
        <f t="shared" si="145"/>
        <v>0</v>
      </c>
      <c r="AN235" s="188">
        <f>SUM(AN236:AN242)</f>
        <v>0</v>
      </c>
      <c r="AO235" s="188">
        <f>SUM(AO236:AO242)</f>
        <v>0</v>
      </c>
      <c r="AP235" s="188">
        <f>SUM(AP236:AP242)</f>
        <v>0</v>
      </c>
      <c r="AQ235" s="188">
        <f t="shared" si="146"/>
        <v>0</v>
      </c>
      <c r="AR235" s="188">
        <f t="shared" si="147"/>
        <v>0</v>
      </c>
    </row>
    <row r="236" spans="2:44" x14ac:dyDescent="0.25">
      <c r="B236" s="177" t="s">
        <v>792</v>
      </c>
      <c r="C236" s="178" t="s">
        <v>793</v>
      </c>
      <c r="D2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9">
        <f t="shared" si="149"/>
        <v>0</v>
      </c>
      <c r="G236" s="179"/>
      <c r="H236" s="179">
        <f t="shared" si="140"/>
        <v>0</v>
      </c>
      <c r="I236" s="179"/>
      <c r="J236" s="179">
        <f t="shared" si="141"/>
        <v>0</v>
      </c>
      <c r="K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9">
        <f t="shared" si="143"/>
        <v>0</v>
      </c>
      <c r="AF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9">
        <f t="shared" si="144"/>
        <v>0</v>
      </c>
      <c r="AJ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9">
        <f t="shared" si="145"/>
        <v>0</v>
      </c>
      <c r="AN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9">
        <f t="shared" si="146"/>
        <v>0</v>
      </c>
      <c r="AR236" s="179">
        <f t="shared" si="147"/>
        <v>0</v>
      </c>
    </row>
    <row r="237" spans="2:44" x14ac:dyDescent="0.25">
      <c r="B237" s="177" t="s">
        <v>794</v>
      </c>
      <c r="C237" s="178" t="s">
        <v>795</v>
      </c>
      <c r="D2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9">
        <f t="shared" si="149"/>
        <v>0</v>
      </c>
      <c r="G237" s="179"/>
      <c r="H237" s="179">
        <f t="shared" si="140"/>
        <v>0</v>
      </c>
      <c r="I237" s="179"/>
      <c r="J237" s="179">
        <f t="shared" si="141"/>
        <v>0</v>
      </c>
      <c r="K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9">
        <f t="shared" si="143"/>
        <v>0</v>
      </c>
      <c r="AF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9">
        <f t="shared" si="144"/>
        <v>0</v>
      </c>
      <c r="AJ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9">
        <f t="shared" si="145"/>
        <v>0</v>
      </c>
      <c r="AN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9">
        <f t="shared" si="146"/>
        <v>0</v>
      </c>
      <c r="AR237" s="179">
        <f t="shared" si="147"/>
        <v>0</v>
      </c>
    </row>
    <row r="238" spans="2:44" x14ac:dyDescent="0.25">
      <c r="B238" s="177" t="s">
        <v>304</v>
      </c>
      <c r="C238" s="178" t="s">
        <v>796</v>
      </c>
      <c r="D2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9">
        <f t="shared" si="149"/>
        <v>0</v>
      </c>
      <c r="G238" s="179"/>
      <c r="H238" s="179">
        <f t="shared" si="140"/>
        <v>0</v>
      </c>
      <c r="I238" s="179"/>
      <c r="J238" s="179">
        <f t="shared" si="141"/>
        <v>0</v>
      </c>
      <c r="K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9">
        <f t="shared" si="143"/>
        <v>0</v>
      </c>
      <c r="AF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9">
        <f t="shared" si="144"/>
        <v>0</v>
      </c>
      <c r="AJ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9">
        <f t="shared" si="145"/>
        <v>0</v>
      </c>
      <c r="AN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9">
        <f t="shared" si="146"/>
        <v>0</v>
      </c>
      <c r="AR238" s="179">
        <f t="shared" si="147"/>
        <v>0</v>
      </c>
    </row>
    <row r="239" spans="2:44" x14ac:dyDescent="0.25">
      <c r="B239" s="177" t="s">
        <v>797</v>
      </c>
      <c r="C239" s="178" t="s">
        <v>798</v>
      </c>
      <c r="D2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9">
        <f t="shared" si="149"/>
        <v>0</v>
      </c>
      <c r="G239" s="179"/>
      <c r="H239" s="179">
        <f t="shared" si="140"/>
        <v>0</v>
      </c>
      <c r="I239" s="179"/>
      <c r="J239" s="179">
        <f t="shared" si="141"/>
        <v>0</v>
      </c>
      <c r="K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9">
        <f t="shared" si="143"/>
        <v>0</v>
      </c>
      <c r="AF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9">
        <f t="shared" si="144"/>
        <v>0</v>
      </c>
      <c r="AJ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9">
        <f t="shared" si="145"/>
        <v>0</v>
      </c>
      <c r="AN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9">
        <f t="shared" si="146"/>
        <v>0</v>
      </c>
      <c r="AR239" s="179">
        <f t="shared" si="147"/>
        <v>0</v>
      </c>
    </row>
    <row r="240" spans="2:44" x14ac:dyDescent="0.25">
      <c r="B240" s="177" t="s">
        <v>799</v>
      </c>
      <c r="C240" s="178" t="s">
        <v>796</v>
      </c>
      <c r="D2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9">
        <f t="shared" si="149"/>
        <v>0</v>
      </c>
      <c r="G240" s="179"/>
      <c r="H240" s="179">
        <f t="shared" si="140"/>
        <v>0</v>
      </c>
      <c r="I240" s="179"/>
      <c r="J240" s="179">
        <f t="shared" si="141"/>
        <v>0</v>
      </c>
      <c r="K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9">
        <f t="shared" si="143"/>
        <v>0</v>
      </c>
      <c r="AF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9">
        <f t="shared" si="144"/>
        <v>0</v>
      </c>
      <c r="AJ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9">
        <f t="shared" si="145"/>
        <v>0</v>
      </c>
      <c r="AN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9">
        <f t="shared" si="146"/>
        <v>0</v>
      </c>
      <c r="AR240" s="179">
        <f t="shared" si="147"/>
        <v>0</v>
      </c>
    </row>
    <row r="241" spans="2:44" x14ac:dyDescent="0.25">
      <c r="B241" s="177" t="s">
        <v>800</v>
      </c>
      <c r="C241" s="178" t="s">
        <v>801</v>
      </c>
      <c r="D2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9">
        <f t="shared" si="149"/>
        <v>0</v>
      </c>
      <c r="G241" s="179"/>
      <c r="H241" s="179">
        <f t="shared" si="140"/>
        <v>0</v>
      </c>
      <c r="I241" s="179"/>
      <c r="J241" s="179">
        <f t="shared" si="141"/>
        <v>0</v>
      </c>
      <c r="K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9">
        <f t="shared" si="143"/>
        <v>0</v>
      </c>
      <c r="AF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9">
        <f t="shared" si="144"/>
        <v>0</v>
      </c>
      <c r="AJ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9">
        <f t="shared" si="145"/>
        <v>0</v>
      </c>
      <c r="AN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9">
        <f t="shared" si="146"/>
        <v>0</v>
      </c>
      <c r="AR241" s="179">
        <f t="shared" si="147"/>
        <v>0</v>
      </c>
    </row>
    <row r="242" spans="2:44" x14ac:dyDescent="0.25">
      <c r="B242" s="177" t="s">
        <v>802</v>
      </c>
      <c r="C242" s="178" t="s">
        <v>803</v>
      </c>
      <c r="D2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9">
        <f t="shared" si="149"/>
        <v>0</v>
      </c>
      <c r="G242" s="179"/>
      <c r="H242" s="179">
        <f t="shared" si="140"/>
        <v>0</v>
      </c>
      <c r="I242" s="179"/>
      <c r="J242" s="179">
        <f t="shared" si="141"/>
        <v>0</v>
      </c>
      <c r="K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9">
        <f t="shared" si="143"/>
        <v>0</v>
      </c>
      <c r="AF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9">
        <f t="shared" si="144"/>
        <v>0</v>
      </c>
      <c r="AJ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9">
        <f t="shared" si="145"/>
        <v>0</v>
      </c>
      <c r="AN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9">
        <f t="shared" si="146"/>
        <v>0</v>
      </c>
      <c r="AR242" s="179">
        <f t="shared" si="147"/>
        <v>0</v>
      </c>
    </row>
    <row r="243" spans="2:44" x14ac:dyDescent="0.25">
      <c r="B243" s="186" t="s">
        <v>305</v>
      </c>
      <c r="C243" s="187" t="s">
        <v>182</v>
      </c>
      <c r="D243" s="188">
        <f>SUM(D244:D259)</f>
        <v>55333.04</v>
      </c>
      <c r="E243" s="188">
        <f>SUM(E244:E259)</f>
        <v>0</v>
      </c>
      <c r="F243" s="188">
        <f t="shared" si="149"/>
        <v>55333.04</v>
      </c>
      <c r="G243" s="188">
        <f>SUM(G244:G259)</f>
        <v>0</v>
      </c>
      <c r="H243" s="188">
        <f t="shared" si="140"/>
        <v>55333.04</v>
      </c>
      <c r="I243" s="188">
        <f>SUM(I244:I259)</f>
        <v>0</v>
      </c>
      <c r="J243" s="188">
        <f t="shared" si="141"/>
        <v>55333.04</v>
      </c>
      <c r="K243" s="188">
        <f t="shared" ref="K243:AD243" si="153">SUM(K244:K259)</f>
        <v>0</v>
      </c>
      <c r="L243" s="188">
        <f t="shared" si="153"/>
        <v>55333.04</v>
      </c>
      <c r="M243" s="188">
        <f t="shared" si="153"/>
        <v>0</v>
      </c>
      <c r="N243" s="188">
        <f t="shared" si="153"/>
        <v>0</v>
      </c>
      <c r="O243" s="188">
        <f t="shared" si="153"/>
        <v>0</v>
      </c>
      <c r="P243" s="188">
        <f>SUM(P244:P259)</f>
        <v>0</v>
      </c>
      <c r="Q243" s="188">
        <f>SUM(Q244:Q259)</f>
        <v>0</v>
      </c>
      <c r="R243" s="188">
        <f t="shared" si="153"/>
        <v>0</v>
      </c>
      <c r="S243" s="188">
        <f t="shared" si="153"/>
        <v>0</v>
      </c>
      <c r="T243" s="188">
        <f>SUM(T244:T259)</f>
        <v>0</v>
      </c>
      <c r="U243" s="188">
        <f t="shared" si="153"/>
        <v>0</v>
      </c>
      <c r="V243" s="188">
        <f t="shared" si="153"/>
        <v>0</v>
      </c>
      <c r="W243" s="188">
        <f>SUM(W244:W259)</f>
        <v>0</v>
      </c>
      <c r="X243" s="188">
        <f t="shared" si="153"/>
        <v>0</v>
      </c>
      <c r="Y243" s="188">
        <f>SUM(Y244:Y259)</f>
        <v>0</v>
      </c>
      <c r="Z243" s="188">
        <f>SUM(Z244:Z259)</f>
        <v>0</v>
      </c>
      <c r="AA243" s="188">
        <f t="shared" si="153"/>
        <v>0</v>
      </c>
      <c r="AB243" s="188">
        <f t="shared" si="153"/>
        <v>20000.04</v>
      </c>
      <c r="AC243" s="188">
        <f t="shared" si="153"/>
        <v>7333</v>
      </c>
      <c r="AD243" s="188">
        <f t="shared" si="153"/>
        <v>0</v>
      </c>
      <c r="AE243" s="188">
        <f t="shared" si="143"/>
        <v>27333.040000000001</v>
      </c>
      <c r="AF243" s="188">
        <f>SUM(AF244:AF259)</f>
        <v>0</v>
      </c>
      <c r="AG243" s="188">
        <f>SUM(AG244:AG259)</f>
        <v>0</v>
      </c>
      <c r="AH243" s="188">
        <f>SUM(AH244:AH259)</f>
        <v>0</v>
      </c>
      <c r="AI243" s="188">
        <f t="shared" si="144"/>
        <v>0</v>
      </c>
      <c r="AJ243" s="188">
        <f>SUM(AJ244:AJ259)</f>
        <v>0</v>
      </c>
      <c r="AK243" s="188">
        <f>SUM(AK244:AK259)</f>
        <v>0</v>
      </c>
      <c r="AL243" s="188">
        <f>SUM(AL244:AL259)</f>
        <v>0</v>
      </c>
      <c r="AM243" s="188">
        <f t="shared" si="145"/>
        <v>0</v>
      </c>
      <c r="AN243" s="188">
        <f>SUM(AN244:AN259)</f>
        <v>0</v>
      </c>
      <c r="AO243" s="188">
        <f>SUM(AO244:AO259)</f>
        <v>0</v>
      </c>
      <c r="AP243" s="188">
        <f>SUM(AP244:AP259)</f>
        <v>0</v>
      </c>
      <c r="AQ243" s="188">
        <f t="shared" si="146"/>
        <v>0</v>
      </c>
      <c r="AR243" s="188">
        <f t="shared" si="147"/>
        <v>27333.040000000001</v>
      </c>
    </row>
    <row r="244" spans="2:44" x14ac:dyDescent="0.25">
      <c r="B244" s="177" t="s">
        <v>804</v>
      </c>
      <c r="C244" s="178" t="s">
        <v>805</v>
      </c>
      <c r="D2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9">
        <f t="shared" si="149"/>
        <v>0</v>
      </c>
      <c r="G244" s="179"/>
      <c r="H244" s="179">
        <f t="shared" si="140"/>
        <v>0</v>
      </c>
      <c r="I244" s="179"/>
      <c r="J244" s="179">
        <f t="shared" si="141"/>
        <v>0</v>
      </c>
      <c r="K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9">
        <f t="shared" si="143"/>
        <v>0</v>
      </c>
      <c r="AF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9">
        <f t="shared" si="144"/>
        <v>0</v>
      </c>
      <c r="AJ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9">
        <f t="shared" si="145"/>
        <v>0</v>
      </c>
      <c r="AN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9">
        <f t="shared" si="146"/>
        <v>0</v>
      </c>
      <c r="AR244" s="179">
        <f t="shared" si="147"/>
        <v>0</v>
      </c>
    </row>
    <row r="245" spans="2:44" x14ac:dyDescent="0.25">
      <c r="B245" s="177" t="s">
        <v>806</v>
      </c>
      <c r="C245" s="178" t="s">
        <v>807</v>
      </c>
      <c r="D2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9">
        <f t="shared" ref="F245:F253" si="154">D245+E245</f>
        <v>0</v>
      </c>
      <c r="G245" s="179"/>
      <c r="H245" s="179">
        <f t="shared" ref="H245:H253" si="155">F245-G245</f>
        <v>0</v>
      </c>
      <c r="I245" s="179"/>
      <c r="J245" s="179">
        <f t="shared" ref="J245:J253" si="156">F245-I245</f>
        <v>0</v>
      </c>
      <c r="K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9">
        <f t="shared" ref="AE245:AE253" si="157">AB245+AC245+AD245</f>
        <v>0</v>
      </c>
      <c r="AF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9">
        <f t="shared" ref="AI245:AI253" si="158">AF245+AG245+AH245</f>
        <v>0</v>
      </c>
      <c r="AJ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9">
        <f t="shared" ref="AM245:AM253" si="159">AJ245+AK245+AL245</f>
        <v>0</v>
      </c>
      <c r="AN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9">
        <f t="shared" ref="AQ245:AQ253" si="160">AN245+AO245+AP245</f>
        <v>0</v>
      </c>
      <c r="AR245" s="179">
        <f t="shared" ref="AR245:AR253" si="161">AE245+AI245+AM245+AQ245</f>
        <v>0</v>
      </c>
    </row>
    <row r="246" spans="2:44" x14ac:dyDescent="0.25">
      <c r="B246" s="177" t="s">
        <v>808</v>
      </c>
      <c r="C246" s="178" t="s">
        <v>809</v>
      </c>
      <c r="D2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v>
      </c>
      <c r="E2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9">
        <f t="shared" si="154"/>
        <v>28000</v>
      </c>
      <c r="G246" s="179"/>
      <c r="H246" s="179">
        <f t="shared" si="155"/>
        <v>28000</v>
      </c>
      <c r="I246" s="179"/>
      <c r="J246" s="179">
        <f t="shared" si="156"/>
        <v>28000</v>
      </c>
      <c r="K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M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9">
        <f t="shared" si="157"/>
        <v>0</v>
      </c>
      <c r="AF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9">
        <f t="shared" si="158"/>
        <v>0</v>
      </c>
      <c r="AJ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9">
        <f t="shared" si="159"/>
        <v>0</v>
      </c>
      <c r="AN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9">
        <f t="shared" si="160"/>
        <v>0</v>
      </c>
      <c r="AR246" s="179">
        <f t="shared" si="161"/>
        <v>0</v>
      </c>
    </row>
    <row r="247" spans="2:44" x14ac:dyDescent="0.25">
      <c r="B247" s="177" t="s">
        <v>306</v>
      </c>
      <c r="C247" s="178" t="s">
        <v>183</v>
      </c>
      <c r="D2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27333.040000000001</v>
      </c>
      <c r="E2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9">
        <f t="shared" si="154"/>
        <v>27333.040000000001</v>
      </c>
      <c r="G247" s="179"/>
      <c r="H247" s="179">
        <f t="shared" si="155"/>
        <v>27333.040000000001</v>
      </c>
      <c r="I247" s="179"/>
      <c r="J247" s="179">
        <f t="shared" si="156"/>
        <v>27333.040000000001</v>
      </c>
      <c r="K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27333.040000000001</v>
      </c>
      <c r="M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20000.04</v>
      </c>
      <c r="AC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7333</v>
      </c>
      <c r="AD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9">
        <f t="shared" si="157"/>
        <v>27333.040000000001</v>
      </c>
      <c r="AF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9">
        <f t="shared" si="158"/>
        <v>0</v>
      </c>
      <c r="AJ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9">
        <f t="shared" si="159"/>
        <v>0</v>
      </c>
      <c r="AN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9">
        <f t="shared" si="160"/>
        <v>0</v>
      </c>
      <c r="AR247" s="179">
        <f t="shared" si="161"/>
        <v>27333.040000000001</v>
      </c>
    </row>
    <row r="248" spans="2:44" x14ac:dyDescent="0.25">
      <c r="B248" s="177" t="s">
        <v>810</v>
      </c>
      <c r="C248" s="178" t="s">
        <v>811</v>
      </c>
      <c r="D2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9">
        <f t="shared" si="154"/>
        <v>0</v>
      </c>
      <c r="G248" s="179"/>
      <c r="H248" s="179">
        <f t="shared" si="155"/>
        <v>0</v>
      </c>
      <c r="I248" s="179"/>
      <c r="J248" s="179">
        <f t="shared" si="156"/>
        <v>0</v>
      </c>
      <c r="K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9">
        <f t="shared" si="157"/>
        <v>0</v>
      </c>
      <c r="AF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9">
        <f t="shared" si="158"/>
        <v>0</v>
      </c>
      <c r="AJ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9">
        <f t="shared" si="159"/>
        <v>0</v>
      </c>
      <c r="AN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9">
        <f t="shared" si="160"/>
        <v>0</v>
      </c>
      <c r="AR248" s="179">
        <f t="shared" si="161"/>
        <v>0</v>
      </c>
    </row>
    <row r="249" spans="2:44" x14ac:dyDescent="0.25">
      <c r="B249" s="177" t="s">
        <v>812</v>
      </c>
      <c r="C249" s="178" t="s">
        <v>813</v>
      </c>
      <c r="D2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9">
        <f t="shared" si="154"/>
        <v>0</v>
      </c>
      <c r="G249" s="179"/>
      <c r="H249" s="179">
        <f t="shared" si="155"/>
        <v>0</v>
      </c>
      <c r="I249" s="179"/>
      <c r="J249" s="179">
        <f t="shared" si="156"/>
        <v>0</v>
      </c>
      <c r="K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9">
        <f t="shared" si="157"/>
        <v>0</v>
      </c>
      <c r="AF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9">
        <f t="shared" si="158"/>
        <v>0</v>
      </c>
      <c r="AJ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9">
        <f t="shared" si="159"/>
        <v>0</v>
      </c>
      <c r="AN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9">
        <f t="shared" si="160"/>
        <v>0</v>
      </c>
      <c r="AR249" s="179">
        <f t="shared" si="161"/>
        <v>0</v>
      </c>
    </row>
    <row r="250" spans="2:44" x14ac:dyDescent="0.25">
      <c r="B250" s="177" t="s">
        <v>307</v>
      </c>
      <c r="C250" s="178" t="s">
        <v>184</v>
      </c>
      <c r="D2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9">
        <f t="shared" si="154"/>
        <v>0</v>
      </c>
      <c r="G250" s="179"/>
      <c r="H250" s="179">
        <f t="shared" si="155"/>
        <v>0</v>
      </c>
      <c r="I250" s="179"/>
      <c r="J250" s="179">
        <f t="shared" si="156"/>
        <v>0</v>
      </c>
      <c r="K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9">
        <f t="shared" si="157"/>
        <v>0</v>
      </c>
      <c r="AF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9">
        <f t="shared" si="158"/>
        <v>0</v>
      </c>
      <c r="AJ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9">
        <f t="shared" si="159"/>
        <v>0</v>
      </c>
      <c r="AN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9">
        <f t="shared" si="160"/>
        <v>0</v>
      </c>
      <c r="AR250" s="179">
        <f t="shared" si="161"/>
        <v>0</v>
      </c>
    </row>
    <row r="251" spans="2:44" x14ac:dyDescent="0.25">
      <c r="B251" s="177" t="s">
        <v>814</v>
      </c>
      <c r="C251" s="178" t="s">
        <v>815</v>
      </c>
      <c r="D2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9">
        <f t="shared" si="154"/>
        <v>0</v>
      </c>
      <c r="G251" s="179"/>
      <c r="H251" s="179">
        <f t="shared" si="155"/>
        <v>0</v>
      </c>
      <c r="I251" s="179"/>
      <c r="J251" s="179">
        <f t="shared" si="156"/>
        <v>0</v>
      </c>
      <c r="K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9">
        <f t="shared" si="157"/>
        <v>0</v>
      </c>
      <c r="AF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9">
        <f t="shared" si="158"/>
        <v>0</v>
      </c>
      <c r="AJ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9">
        <f t="shared" si="159"/>
        <v>0</v>
      </c>
      <c r="AN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9">
        <f t="shared" si="160"/>
        <v>0</v>
      </c>
      <c r="AR251" s="179">
        <f t="shared" si="161"/>
        <v>0</v>
      </c>
    </row>
    <row r="252" spans="2:44" x14ac:dyDescent="0.25">
      <c r="B252" s="177" t="s">
        <v>816</v>
      </c>
      <c r="C252" s="178" t="s">
        <v>817</v>
      </c>
      <c r="D2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9">
        <f t="shared" si="154"/>
        <v>0</v>
      </c>
      <c r="G252" s="179"/>
      <c r="H252" s="179">
        <f t="shared" si="155"/>
        <v>0</v>
      </c>
      <c r="I252" s="179"/>
      <c r="J252" s="179">
        <f t="shared" si="156"/>
        <v>0</v>
      </c>
      <c r="K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9">
        <f t="shared" si="157"/>
        <v>0</v>
      </c>
      <c r="AF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9">
        <f t="shared" si="158"/>
        <v>0</v>
      </c>
      <c r="AJ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9">
        <f t="shared" si="159"/>
        <v>0</v>
      </c>
      <c r="AN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9">
        <f t="shared" si="160"/>
        <v>0</v>
      </c>
      <c r="AR252" s="179">
        <f t="shared" si="161"/>
        <v>0</v>
      </c>
    </row>
    <row r="253" spans="2:44" x14ac:dyDescent="0.25">
      <c r="B253" s="177" t="s">
        <v>308</v>
      </c>
      <c r="C253" s="178" t="s">
        <v>185</v>
      </c>
      <c r="D2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9">
        <f t="shared" si="154"/>
        <v>0</v>
      </c>
      <c r="G253" s="179"/>
      <c r="H253" s="179">
        <f t="shared" si="155"/>
        <v>0</v>
      </c>
      <c r="I253" s="179"/>
      <c r="J253" s="179">
        <f t="shared" si="156"/>
        <v>0</v>
      </c>
      <c r="K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9">
        <f t="shared" si="157"/>
        <v>0</v>
      </c>
      <c r="AF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9">
        <f t="shared" si="158"/>
        <v>0</v>
      </c>
      <c r="AJ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9">
        <f t="shared" si="159"/>
        <v>0</v>
      </c>
      <c r="AN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9">
        <f t="shared" si="160"/>
        <v>0</v>
      </c>
      <c r="AR253" s="179">
        <f t="shared" si="161"/>
        <v>0</v>
      </c>
    </row>
    <row r="254" spans="2:44" x14ac:dyDescent="0.25">
      <c r="B254" s="177" t="s">
        <v>818</v>
      </c>
      <c r="C254" s="178" t="s">
        <v>819</v>
      </c>
      <c r="D2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9">
        <f t="shared" ref="F254:F268" si="162">D254+E254</f>
        <v>0</v>
      </c>
      <c r="G254" s="179"/>
      <c r="H254" s="179">
        <f t="shared" ref="H254:H268" si="163">F254-G254</f>
        <v>0</v>
      </c>
      <c r="I254" s="179"/>
      <c r="J254" s="179">
        <f t="shared" ref="J254:J268" si="164">F254-I254</f>
        <v>0</v>
      </c>
      <c r="K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9">
        <f t="shared" ref="AE254:AE268" si="165">AB254+AC254+AD254</f>
        <v>0</v>
      </c>
      <c r="AF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9">
        <f t="shared" ref="AI254:AI268" si="166">AF254+AG254+AH254</f>
        <v>0</v>
      </c>
      <c r="AJ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9">
        <f t="shared" ref="AM254:AM268" si="167">AJ254+AK254+AL254</f>
        <v>0</v>
      </c>
      <c r="AN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9">
        <f t="shared" ref="AQ254:AQ268" si="168">AN254+AO254+AP254</f>
        <v>0</v>
      </c>
      <c r="AR254" s="179">
        <f t="shared" ref="AR254:AR268" si="169">AE254+AI254+AM254+AQ254</f>
        <v>0</v>
      </c>
    </row>
    <row r="255" spans="2:44" x14ac:dyDescent="0.25">
      <c r="B255" s="177" t="s">
        <v>820</v>
      </c>
      <c r="C255" s="178" t="s">
        <v>821</v>
      </c>
      <c r="D2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9">
        <f t="shared" si="162"/>
        <v>0</v>
      </c>
      <c r="G255" s="179"/>
      <c r="H255" s="179">
        <f t="shared" si="163"/>
        <v>0</v>
      </c>
      <c r="I255" s="179"/>
      <c r="J255" s="179">
        <f t="shared" si="164"/>
        <v>0</v>
      </c>
      <c r="K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9">
        <f t="shared" si="165"/>
        <v>0</v>
      </c>
      <c r="AF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9">
        <f t="shared" si="166"/>
        <v>0</v>
      </c>
      <c r="AJ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9">
        <f t="shared" si="167"/>
        <v>0</v>
      </c>
      <c r="AN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9">
        <f t="shared" si="168"/>
        <v>0</v>
      </c>
      <c r="AR255" s="179">
        <f t="shared" si="169"/>
        <v>0</v>
      </c>
    </row>
    <row r="256" spans="2:44" x14ac:dyDescent="0.25">
      <c r="B256" s="177" t="s">
        <v>822</v>
      </c>
      <c r="C256" s="178" t="s">
        <v>823</v>
      </c>
      <c r="D2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9">
        <f t="shared" si="162"/>
        <v>0</v>
      </c>
      <c r="G256" s="179"/>
      <c r="H256" s="179">
        <f t="shared" si="163"/>
        <v>0</v>
      </c>
      <c r="I256" s="179"/>
      <c r="J256" s="179">
        <f t="shared" si="164"/>
        <v>0</v>
      </c>
      <c r="K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9">
        <f t="shared" si="165"/>
        <v>0</v>
      </c>
      <c r="AF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9">
        <f t="shared" si="166"/>
        <v>0</v>
      </c>
      <c r="AJ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9">
        <f t="shared" si="167"/>
        <v>0</v>
      </c>
      <c r="AN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9">
        <f t="shared" si="168"/>
        <v>0</v>
      </c>
      <c r="AR256" s="179">
        <f t="shared" si="169"/>
        <v>0</v>
      </c>
    </row>
    <row r="257" spans="2:44" x14ac:dyDescent="0.25">
      <c r="B257" s="177" t="s">
        <v>824</v>
      </c>
      <c r="C257" s="178" t="s">
        <v>825</v>
      </c>
      <c r="D2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9">
        <f t="shared" si="162"/>
        <v>0</v>
      </c>
      <c r="G257" s="179"/>
      <c r="H257" s="179">
        <f t="shared" si="163"/>
        <v>0</v>
      </c>
      <c r="I257" s="179"/>
      <c r="J257" s="179">
        <f t="shared" si="164"/>
        <v>0</v>
      </c>
      <c r="K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9">
        <f t="shared" si="165"/>
        <v>0</v>
      </c>
      <c r="AF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9">
        <f t="shared" si="166"/>
        <v>0</v>
      </c>
      <c r="AJ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9">
        <f t="shared" si="167"/>
        <v>0</v>
      </c>
      <c r="AN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9">
        <f t="shared" si="168"/>
        <v>0</v>
      </c>
      <c r="AR257" s="179">
        <f t="shared" si="169"/>
        <v>0</v>
      </c>
    </row>
    <row r="258" spans="2:44" x14ac:dyDescent="0.25">
      <c r="B258" s="177" t="s">
        <v>309</v>
      </c>
      <c r="C258" s="178" t="s">
        <v>186</v>
      </c>
      <c r="D2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9">
        <f t="shared" si="162"/>
        <v>0</v>
      </c>
      <c r="G258" s="179"/>
      <c r="H258" s="179">
        <f t="shared" si="163"/>
        <v>0</v>
      </c>
      <c r="I258" s="179"/>
      <c r="J258" s="179">
        <f t="shared" si="164"/>
        <v>0</v>
      </c>
      <c r="K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9">
        <f t="shared" si="165"/>
        <v>0</v>
      </c>
      <c r="AF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9">
        <f t="shared" si="166"/>
        <v>0</v>
      </c>
      <c r="AJ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9">
        <f t="shared" si="167"/>
        <v>0</v>
      </c>
      <c r="AN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9">
        <f t="shared" si="168"/>
        <v>0</v>
      </c>
      <c r="AR258" s="179">
        <f t="shared" si="169"/>
        <v>0</v>
      </c>
    </row>
    <row r="259" spans="2:44" x14ac:dyDescent="0.25">
      <c r="B259" s="177" t="s">
        <v>826</v>
      </c>
      <c r="C259" s="178" t="s">
        <v>827</v>
      </c>
      <c r="D2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9">
        <f t="shared" si="162"/>
        <v>0</v>
      </c>
      <c r="G259" s="179"/>
      <c r="H259" s="179">
        <f t="shared" si="163"/>
        <v>0</v>
      </c>
      <c r="I259" s="179"/>
      <c r="J259" s="179">
        <f t="shared" si="164"/>
        <v>0</v>
      </c>
      <c r="K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9">
        <f t="shared" si="165"/>
        <v>0</v>
      </c>
      <c r="AF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9">
        <f t="shared" si="166"/>
        <v>0</v>
      </c>
      <c r="AJ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9">
        <f t="shared" si="167"/>
        <v>0</v>
      </c>
      <c r="AN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9">
        <f t="shared" si="168"/>
        <v>0</v>
      </c>
      <c r="AR259" s="179">
        <f t="shared" si="169"/>
        <v>0</v>
      </c>
    </row>
    <row r="260" spans="2:44" x14ac:dyDescent="0.25">
      <c r="B260" s="186" t="s">
        <v>310</v>
      </c>
      <c r="C260" s="187" t="s">
        <v>187</v>
      </c>
      <c r="D260" s="188">
        <f>SUM(D261:D266)</f>
        <v>0</v>
      </c>
      <c r="E260" s="188">
        <f>SUM(E261:E266)</f>
        <v>0</v>
      </c>
      <c r="F260" s="188">
        <f t="shared" si="162"/>
        <v>0</v>
      </c>
      <c r="G260" s="188">
        <f>SUM(G261:G266)</f>
        <v>0</v>
      </c>
      <c r="H260" s="188">
        <f t="shared" si="163"/>
        <v>0</v>
      </c>
      <c r="I260" s="188">
        <f>SUM(I261:I266)</f>
        <v>0</v>
      </c>
      <c r="J260" s="188">
        <f t="shared" si="164"/>
        <v>0</v>
      </c>
      <c r="K260" s="188">
        <f t="shared" ref="K260:AD260" si="170">SUM(K261:K266)</f>
        <v>0</v>
      </c>
      <c r="L260" s="188">
        <f t="shared" si="170"/>
        <v>0</v>
      </c>
      <c r="M260" s="188">
        <f t="shared" si="170"/>
        <v>0</v>
      </c>
      <c r="N260" s="188">
        <f t="shared" si="170"/>
        <v>0</v>
      </c>
      <c r="O260" s="188">
        <f t="shared" si="170"/>
        <v>0</v>
      </c>
      <c r="P260" s="188">
        <f>SUM(P261:P266)</f>
        <v>0</v>
      </c>
      <c r="Q260" s="188">
        <f>SUM(Q261:Q266)</f>
        <v>0</v>
      </c>
      <c r="R260" s="188">
        <f t="shared" si="170"/>
        <v>0</v>
      </c>
      <c r="S260" s="188">
        <f t="shared" si="170"/>
        <v>0</v>
      </c>
      <c r="T260" s="188">
        <f>SUM(T261:T266)</f>
        <v>0</v>
      </c>
      <c r="U260" s="188">
        <f t="shared" si="170"/>
        <v>0</v>
      </c>
      <c r="V260" s="188">
        <f t="shared" si="170"/>
        <v>0</v>
      </c>
      <c r="W260" s="188">
        <f>SUM(W261:W266)</f>
        <v>0</v>
      </c>
      <c r="X260" s="188">
        <f t="shared" si="170"/>
        <v>0</v>
      </c>
      <c r="Y260" s="188">
        <f>SUM(Y261:Y266)</f>
        <v>0</v>
      </c>
      <c r="Z260" s="188">
        <f>SUM(Z261:Z266)</f>
        <v>0</v>
      </c>
      <c r="AA260" s="188">
        <f t="shared" si="170"/>
        <v>0</v>
      </c>
      <c r="AB260" s="188">
        <f t="shared" si="170"/>
        <v>0</v>
      </c>
      <c r="AC260" s="188">
        <f t="shared" si="170"/>
        <v>0</v>
      </c>
      <c r="AD260" s="188">
        <f t="shared" si="170"/>
        <v>0</v>
      </c>
      <c r="AE260" s="188">
        <f t="shared" si="165"/>
        <v>0</v>
      </c>
      <c r="AF260" s="188">
        <f>SUM(AF261:AF266)</f>
        <v>0</v>
      </c>
      <c r="AG260" s="188">
        <f>SUM(AG261:AG266)</f>
        <v>0</v>
      </c>
      <c r="AH260" s="188">
        <f>SUM(AH261:AH266)</f>
        <v>0</v>
      </c>
      <c r="AI260" s="188">
        <f t="shared" si="166"/>
        <v>0</v>
      </c>
      <c r="AJ260" s="188">
        <f>SUM(AJ261:AJ266)</f>
        <v>0</v>
      </c>
      <c r="AK260" s="188">
        <f>SUM(AK261:AK266)</f>
        <v>0</v>
      </c>
      <c r="AL260" s="188">
        <f>SUM(AL261:AL266)</f>
        <v>0</v>
      </c>
      <c r="AM260" s="188">
        <f t="shared" si="167"/>
        <v>0</v>
      </c>
      <c r="AN260" s="188">
        <f>SUM(AN261:AN266)</f>
        <v>0</v>
      </c>
      <c r="AO260" s="188">
        <f>SUM(AO261:AO266)</f>
        <v>0</v>
      </c>
      <c r="AP260" s="188">
        <f>SUM(AP261:AP266)</f>
        <v>0</v>
      </c>
      <c r="AQ260" s="188">
        <f t="shared" si="168"/>
        <v>0</v>
      </c>
      <c r="AR260" s="188">
        <f t="shared" si="169"/>
        <v>0</v>
      </c>
    </row>
    <row r="261" spans="2:44" x14ac:dyDescent="0.25">
      <c r="B261" s="177" t="s">
        <v>834</v>
      </c>
      <c r="C261" s="178" t="s">
        <v>835</v>
      </c>
      <c r="D2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9">
        <f t="shared" si="162"/>
        <v>0</v>
      </c>
      <c r="G261" s="179"/>
      <c r="H261" s="179">
        <f t="shared" si="163"/>
        <v>0</v>
      </c>
      <c r="I261" s="179"/>
      <c r="J261" s="179">
        <f t="shared" si="164"/>
        <v>0</v>
      </c>
      <c r="K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9">
        <f t="shared" si="165"/>
        <v>0</v>
      </c>
      <c r="AF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9">
        <f t="shared" si="166"/>
        <v>0</v>
      </c>
      <c r="AJ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9">
        <f t="shared" si="167"/>
        <v>0</v>
      </c>
      <c r="AN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9">
        <f t="shared" si="168"/>
        <v>0</v>
      </c>
      <c r="AR261" s="179">
        <f t="shared" si="169"/>
        <v>0</v>
      </c>
    </row>
    <row r="262" spans="2:44" x14ac:dyDescent="0.25">
      <c r="B262" s="177" t="s">
        <v>836</v>
      </c>
      <c r="C262" s="178" t="s">
        <v>837</v>
      </c>
      <c r="D2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9">
        <f t="shared" si="162"/>
        <v>0</v>
      </c>
      <c r="G262" s="179"/>
      <c r="H262" s="179">
        <f t="shared" si="163"/>
        <v>0</v>
      </c>
      <c r="I262" s="179"/>
      <c r="J262" s="179">
        <f t="shared" si="164"/>
        <v>0</v>
      </c>
      <c r="K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9">
        <f t="shared" si="165"/>
        <v>0</v>
      </c>
      <c r="AF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9">
        <f t="shared" si="166"/>
        <v>0</v>
      </c>
      <c r="AJ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9">
        <f t="shared" si="167"/>
        <v>0</v>
      </c>
      <c r="AN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9">
        <f t="shared" si="168"/>
        <v>0</v>
      </c>
      <c r="AR262" s="179">
        <f t="shared" si="169"/>
        <v>0</v>
      </c>
    </row>
    <row r="263" spans="2:44" x14ac:dyDescent="0.25">
      <c r="B263" s="177" t="s">
        <v>311</v>
      </c>
      <c r="C263" s="178" t="s">
        <v>188</v>
      </c>
      <c r="D2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9">
        <f t="shared" si="162"/>
        <v>0</v>
      </c>
      <c r="G263" s="179"/>
      <c r="H263" s="179">
        <f t="shared" si="163"/>
        <v>0</v>
      </c>
      <c r="I263" s="179"/>
      <c r="J263" s="179">
        <f t="shared" si="164"/>
        <v>0</v>
      </c>
      <c r="K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9">
        <f t="shared" si="165"/>
        <v>0</v>
      </c>
      <c r="AF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9">
        <f t="shared" si="166"/>
        <v>0</v>
      </c>
      <c r="AJ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9">
        <f t="shared" si="167"/>
        <v>0</v>
      </c>
      <c r="AN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9">
        <f t="shared" si="168"/>
        <v>0</v>
      </c>
      <c r="AR263" s="179">
        <f t="shared" si="169"/>
        <v>0</v>
      </c>
    </row>
    <row r="264" spans="2:44" x14ac:dyDescent="0.25">
      <c r="B264" s="177" t="s">
        <v>838</v>
      </c>
      <c r="C264" s="178" t="s">
        <v>839</v>
      </c>
      <c r="D2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9">
        <f t="shared" si="162"/>
        <v>0</v>
      </c>
      <c r="G264" s="179"/>
      <c r="H264" s="179">
        <f t="shared" si="163"/>
        <v>0</v>
      </c>
      <c r="I264" s="179"/>
      <c r="J264" s="179">
        <f t="shared" si="164"/>
        <v>0</v>
      </c>
      <c r="K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9">
        <f t="shared" si="165"/>
        <v>0</v>
      </c>
      <c r="AF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9">
        <f t="shared" si="166"/>
        <v>0</v>
      </c>
      <c r="AJ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9">
        <f t="shared" si="167"/>
        <v>0</v>
      </c>
      <c r="AN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9">
        <f t="shared" si="168"/>
        <v>0</v>
      </c>
      <c r="AR264" s="179">
        <f t="shared" si="169"/>
        <v>0</v>
      </c>
    </row>
    <row r="265" spans="2:44" x14ac:dyDescent="0.25">
      <c r="B265" s="177" t="s">
        <v>840</v>
      </c>
      <c r="C265" s="178" t="s">
        <v>841</v>
      </c>
      <c r="D2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9">
        <f t="shared" si="162"/>
        <v>0</v>
      </c>
      <c r="G265" s="179"/>
      <c r="H265" s="179">
        <f t="shared" si="163"/>
        <v>0</v>
      </c>
      <c r="I265" s="179"/>
      <c r="J265" s="179">
        <f t="shared" si="164"/>
        <v>0</v>
      </c>
      <c r="K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9">
        <f t="shared" si="165"/>
        <v>0</v>
      </c>
      <c r="AF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9">
        <f t="shared" si="166"/>
        <v>0</v>
      </c>
      <c r="AJ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9">
        <f t="shared" si="167"/>
        <v>0</v>
      </c>
      <c r="AN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9">
        <f t="shared" si="168"/>
        <v>0</v>
      </c>
      <c r="AR265" s="179">
        <f t="shared" si="169"/>
        <v>0</v>
      </c>
    </row>
    <row r="266" spans="2:44" x14ac:dyDescent="0.25">
      <c r="B266" s="177" t="s">
        <v>842</v>
      </c>
      <c r="C266" s="178" t="s">
        <v>843</v>
      </c>
      <c r="D2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9">
        <f t="shared" si="162"/>
        <v>0</v>
      </c>
      <c r="G266" s="179"/>
      <c r="H266" s="179">
        <f t="shared" si="163"/>
        <v>0</v>
      </c>
      <c r="I266" s="179"/>
      <c r="J266" s="179">
        <f t="shared" si="164"/>
        <v>0</v>
      </c>
      <c r="K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9">
        <f t="shared" si="165"/>
        <v>0</v>
      </c>
      <c r="AF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9">
        <f t="shared" si="166"/>
        <v>0</v>
      </c>
      <c r="AJ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9">
        <f t="shared" si="167"/>
        <v>0</v>
      </c>
      <c r="AN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9">
        <f t="shared" si="168"/>
        <v>0</v>
      </c>
      <c r="AR266" s="179">
        <f t="shared" si="169"/>
        <v>0</v>
      </c>
    </row>
    <row r="267" spans="2:44" x14ac:dyDescent="0.25">
      <c r="B267" s="186" t="s">
        <v>312</v>
      </c>
      <c r="C267" s="187" t="s">
        <v>189</v>
      </c>
      <c r="D267" s="188">
        <f>SUM(D268:D311)</f>
        <v>0</v>
      </c>
      <c r="E267" s="188">
        <f>SUM(E268:E311)</f>
        <v>0</v>
      </c>
      <c r="F267" s="188">
        <f t="shared" si="162"/>
        <v>0</v>
      </c>
      <c r="G267" s="188">
        <f>SUM(G268:G311)</f>
        <v>0</v>
      </c>
      <c r="H267" s="188">
        <f t="shared" si="163"/>
        <v>0</v>
      </c>
      <c r="I267" s="188">
        <f>SUM(I268:I311)</f>
        <v>0</v>
      </c>
      <c r="J267" s="188">
        <f t="shared" si="164"/>
        <v>0</v>
      </c>
      <c r="K267" s="188">
        <f t="shared" ref="K267:AD267" si="171">SUM(K268:K311)</f>
        <v>0</v>
      </c>
      <c r="L267" s="188">
        <f t="shared" si="171"/>
        <v>0</v>
      </c>
      <c r="M267" s="188">
        <f t="shared" si="171"/>
        <v>0</v>
      </c>
      <c r="N267" s="188">
        <f t="shared" si="171"/>
        <v>0</v>
      </c>
      <c r="O267" s="188">
        <f t="shared" si="171"/>
        <v>0</v>
      </c>
      <c r="P267" s="188">
        <f>SUM(P268:P311)</f>
        <v>0</v>
      </c>
      <c r="Q267" s="188">
        <f>SUM(Q268:Q311)</f>
        <v>0</v>
      </c>
      <c r="R267" s="188">
        <f t="shared" si="171"/>
        <v>0</v>
      </c>
      <c r="S267" s="188">
        <f t="shared" si="171"/>
        <v>0</v>
      </c>
      <c r="T267" s="188">
        <f>SUM(T268:T311)</f>
        <v>0</v>
      </c>
      <c r="U267" s="188">
        <f t="shared" si="171"/>
        <v>0</v>
      </c>
      <c r="V267" s="188">
        <f t="shared" si="171"/>
        <v>0</v>
      </c>
      <c r="W267" s="188">
        <f>SUM(W268:W311)</f>
        <v>0</v>
      </c>
      <c r="X267" s="188">
        <f t="shared" si="171"/>
        <v>0</v>
      </c>
      <c r="Y267" s="188">
        <f>SUM(Y268:Y311)</f>
        <v>0</v>
      </c>
      <c r="Z267" s="188">
        <f>SUM(Z268:Z311)</f>
        <v>0</v>
      </c>
      <c r="AA267" s="188">
        <f t="shared" si="171"/>
        <v>0</v>
      </c>
      <c r="AB267" s="188">
        <f t="shared" si="171"/>
        <v>0</v>
      </c>
      <c r="AC267" s="188">
        <f t="shared" si="171"/>
        <v>0</v>
      </c>
      <c r="AD267" s="188">
        <f t="shared" si="171"/>
        <v>0</v>
      </c>
      <c r="AE267" s="188">
        <f t="shared" si="165"/>
        <v>0</v>
      </c>
      <c r="AF267" s="188">
        <f>SUM(AF268:AF311)</f>
        <v>0</v>
      </c>
      <c r="AG267" s="188">
        <f>SUM(AG268:AG311)</f>
        <v>0</v>
      </c>
      <c r="AH267" s="188">
        <f>SUM(AH268:AH311)</f>
        <v>0</v>
      </c>
      <c r="AI267" s="188">
        <f t="shared" si="166"/>
        <v>0</v>
      </c>
      <c r="AJ267" s="188">
        <f>SUM(AJ268:AJ311)</f>
        <v>0</v>
      </c>
      <c r="AK267" s="188">
        <f>SUM(AK268:AK311)</f>
        <v>0</v>
      </c>
      <c r="AL267" s="188">
        <f>SUM(AL268:AL311)</f>
        <v>0</v>
      </c>
      <c r="AM267" s="188">
        <f t="shared" si="167"/>
        <v>0</v>
      </c>
      <c r="AN267" s="188">
        <f>SUM(AN268:AN311)</f>
        <v>0</v>
      </c>
      <c r="AO267" s="188">
        <f>SUM(AO268:AO311)</f>
        <v>0</v>
      </c>
      <c r="AP267" s="188">
        <f>SUM(AP268:AP311)</f>
        <v>0</v>
      </c>
      <c r="AQ267" s="188">
        <f t="shared" si="168"/>
        <v>0</v>
      </c>
      <c r="AR267" s="188">
        <f t="shared" si="169"/>
        <v>0</v>
      </c>
    </row>
    <row r="268" spans="2:44" x14ac:dyDescent="0.25">
      <c r="B268" s="177" t="s">
        <v>844</v>
      </c>
      <c r="C268" s="178" t="s">
        <v>845</v>
      </c>
      <c r="D2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9">
        <f t="shared" si="162"/>
        <v>0</v>
      </c>
      <c r="G268" s="179"/>
      <c r="H268" s="179">
        <f t="shared" si="163"/>
        <v>0</v>
      </c>
      <c r="I268" s="179"/>
      <c r="J268" s="179">
        <f t="shared" si="164"/>
        <v>0</v>
      </c>
      <c r="K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9">
        <f t="shared" si="165"/>
        <v>0</v>
      </c>
      <c r="AF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9">
        <f t="shared" si="166"/>
        <v>0</v>
      </c>
      <c r="AJ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9">
        <f t="shared" si="167"/>
        <v>0</v>
      </c>
      <c r="AN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9">
        <f t="shared" si="168"/>
        <v>0</v>
      </c>
      <c r="AR268" s="179">
        <f t="shared" si="169"/>
        <v>0</v>
      </c>
    </row>
    <row r="269" spans="2:44" x14ac:dyDescent="0.25">
      <c r="B269" s="177" t="s">
        <v>313</v>
      </c>
      <c r="C269" s="178" t="s">
        <v>846</v>
      </c>
      <c r="D2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9">
        <f t="shared" ref="F269:F300" si="172">D269+E269</f>
        <v>0</v>
      </c>
      <c r="G269" s="179"/>
      <c r="H269" s="179">
        <f t="shared" ref="H269:H300" si="173">F269-G269</f>
        <v>0</v>
      </c>
      <c r="I269" s="179"/>
      <c r="J269" s="179">
        <f t="shared" ref="J269:J300" si="174">F269-I269</f>
        <v>0</v>
      </c>
      <c r="K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9">
        <f t="shared" ref="AE269:AE300" si="175">AB269+AC269+AD269</f>
        <v>0</v>
      </c>
      <c r="AF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9">
        <f t="shared" ref="AI269:AI300" si="176">AF269+AG269+AH269</f>
        <v>0</v>
      </c>
      <c r="AJ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9">
        <f t="shared" ref="AM269:AM300" si="177">AJ269+AK269+AL269</f>
        <v>0</v>
      </c>
      <c r="AN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9">
        <f t="shared" ref="AQ269:AQ300" si="178">AN269+AO269+AP269</f>
        <v>0</v>
      </c>
      <c r="AR269" s="179">
        <f t="shared" ref="AR269:AR300" si="179">AE269+AI269+AM269+AQ269</f>
        <v>0</v>
      </c>
    </row>
    <row r="270" spans="2:44" x14ac:dyDescent="0.25">
      <c r="B270" s="177" t="s">
        <v>847</v>
      </c>
      <c r="C270" s="178" t="s">
        <v>848</v>
      </c>
      <c r="D2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9">
        <f t="shared" si="172"/>
        <v>0</v>
      </c>
      <c r="G270" s="179"/>
      <c r="H270" s="179">
        <f t="shared" si="173"/>
        <v>0</v>
      </c>
      <c r="I270" s="179"/>
      <c r="J270" s="179">
        <f t="shared" si="174"/>
        <v>0</v>
      </c>
      <c r="K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9">
        <f t="shared" si="175"/>
        <v>0</v>
      </c>
      <c r="AF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9">
        <f t="shared" si="176"/>
        <v>0</v>
      </c>
      <c r="AJ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9">
        <f t="shared" si="177"/>
        <v>0</v>
      </c>
      <c r="AN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9">
        <f t="shared" si="178"/>
        <v>0</v>
      </c>
      <c r="AR270" s="179">
        <f t="shared" si="179"/>
        <v>0</v>
      </c>
    </row>
    <row r="271" spans="2:44" x14ac:dyDescent="0.25">
      <c r="B271" s="177" t="s">
        <v>849</v>
      </c>
      <c r="C271" s="178" t="s">
        <v>850</v>
      </c>
      <c r="D2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9">
        <f t="shared" si="172"/>
        <v>0</v>
      </c>
      <c r="G271" s="179"/>
      <c r="H271" s="179">
        <f t="shared" si="173"/>
        <v>0</v>
      </c>
      <c r="I271" s="179"/>
      <c r="J271" s="179">
        <f t="shared" si="174"/>
        <v>0</v>
      </c>
      <c r="K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9">
        <f t="shared" si="175"/>
        <v>0</v>
      </c>
      <c r="AF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9">
        <f t="shared" si="176"/>
        <v>0</v>
      </c>
      <c r="AJ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9">
        <f t="shared" si="177"/>
        <v>0</v>
      </c>
      <c r="AN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9">
        <f t="shared" si="178"/>
        <v>0</v>
      </c>
      <c r="AR271" s="179">
        <f t="shared" si="179"/>
        <v>0</v>
      </c>
    </row>
    <row r="272" spans="2:44" x14ac:dyDescent="0.25">
      <c r="B272" s="177" t="s">
        <v>851</v>
      </c>
      <c r="C272" s="178" t="s">
        <v>852</v>
      </c>
      <c r="D2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9">
        <f t="shared" si="172"/>
        <v>0</v>
      </c>
      <c r="G272" s="179"/>
      <c r="H272" s="179">
        <f t="shared" si="173"/>
        <v>0</v>
      </c>
      <c r="I272" s="179"/>
      <c r="J272" s="179">
        <f t="shared" si="174"/>
        <v>0</v>
      </c>
      <c r="K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9">
        <f t="shared" si="175"/>
        <v>0</v>
      </c>
      <c r="AF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9">
        <f t="shared" si="176"/>
        <v>0</v>
      </c>
      <c r="AJ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9">
        <f t="shared" si="177"/>
        <v>0</v>
      </c>
      <c r="AN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9">
        <f t="shared" si="178"/>
        <v>0</v>
      </c>
      <c r="AR272" s="179">
        <f t="shared" si="179"/>
        <v>0</v>
      </c>
    </row>
    <row r="273" spans="2:44" x14ac:dyDescent="0.25">
      <c r="B273" s="177" t="s">
        <v>853</v>
      </c>
      <c r="C273" s="178" t="s">
        <v>854</v>
      </c>
      <c r="D2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9">
        <f t="shared" si="172"/>
        <v>0</v>
      </c>
      <c r="G273" s="179"/>
      <c r="H273" s="179">
        <f t="shared" si="173"/>
        <v>0</v>
      </c>
      <c r="I273" s="179"/>
      <c r="J273" s="179">
        <f t="shared" si="174"/>
        <v>0</v>
      </c>
      <c r="K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9">
        <f t="shared" si="175"/>
        <v>0</v>
      </c>
      <c r="AF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9">
        <f t="shared" si="176"/>
        <v>0</v>
      </c>
      <c r="AJ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9">
        <f t="shared" si="177"/>
        <v>0</v>
      </c>
      <c r="AN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9">
        <f t="shared" si="178"/>
        <v>0</v>
      </c>
      <c r="AR273" s="179">
        <f t="shared" si="179"/>
        <v>0</v>
      </c>
    </row>
    <row r="274" spans="2:44" x14ac:dyDescent="0.25">
      <c r="B274" s="177" t="s">
        <v>855</v>
      </c>
      <c r="C274" s="178" t="s">
        <v>856</v>
      </c>
      <c r="D2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9">
        <f t="shared" si="172"/>
        <v>0</v>
      </c>
      <c r="G274" s="179"/>
      <c r="H274" s="179">
        <f t="shared" si="173"/>
        <v>0</v>
      </c>
      <c r="I274" s="179"/>
      <c r="J274" s="179">
        <f t="shared" si="174"/>
        <v>0</v>
      </c>
      <c r="K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9">
        <f t="shared" si="175"/>
        <v>0</v>
      </c>
      <c r="AF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9">
        <f t="shared" si="176"/>
        <v>0</v>
      </c>
      <c r="AJ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9">
        <f t="shared" si="177"/>
        <v>0</v>
      </c>
      <c r="AN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9">
        <f t="shared" si="178"/>
        <v>0</v>
      </c>
      <c r="AR274" s="179">
        <f t="shared" si="179"/>
        <v>0</v>
      </c>
    </row>
    <row r="275" spans="2:44" x14ac:dyDescent="0.25">
      <c r="B275" s="177" t="s">
        <v>857</v>
      </c>
      <c r="C275" s="178" t="s">
        <v>858</v>
      </c>
      <c r="D2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9">
        <f t="shared" si="172"/>
        <v>0</v>
      </c>
      <c r="G275" s="179"/>
      <c r="H275" s="179">
        <f t="shared" si="173"/>
        <v>0</v>
      </c>
      <c r="I275" s="179"/>
      <c r="J275" s="179">
        <f t="shared" si="174"/>
        <v>0</v>
      </c>
      <c r="K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9">
        <f t="shared" si="175"/>
        <v>0</v>
      </c>
      <c r="AF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9">
        <f t="shared" si="176"/>
        <v>0</v>
      </c>
      <c r="AJ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9">
        <f t="shared" si="177"/>
        <v>0</v>
      </c>
      <c r="AN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9">
        <f t="shared" si="178"/>
        <v>0</v>
      </c>
      <c r="AR275" s="179">
        <f t="shared" si="179"/>
        <v>0</v>
      </c>
    </row>
    <row r="276" spans="2:44" x14ac:dyDescent="0.25">
      <c r="B276" s="177" t="s">
        <v>314</v>
      </c>
      <c r="C276" s="178" t="s">
        <v>859</v>
      </c>
      <c r="D2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9">
        <f t="shared" si="172"/>
        <v>0</v>
      </c>
      <c r="G276" s="179"/>
      <c r="H276" s="179">
        <f t="shared" si="173"/>
        <v>0</v>
      </c>
      <c r="I276" s="179"/>
      <c r="J276" s="179">
        <f t="shared" si="174"/>
        <v>0</v>
      </c>
      <c r="K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9">
        <f t="shared" si="175"/>
        <v>0</v>
      </c>
      <c r="AF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9">
        <f t="shared" si="176"/>
        <v>0</v>
      </c>
      <c r="AJ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9">
        <f t="shared" si="177"/>
        <v>0</v>
      </c>
      <c r="AN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9">
        <f t="shared" si="178"/>
        <v>0</v>
      </c>
      <c r="AR276" s="179">
        <f t="shared" si="179"/>
        <v>0</v>
      </c>
    </row>
    <row r="277" spans="2:44" x14ac:dyDescent="0.25">
      <c r="B277" s="177" t="s">
        <v>860</v>
      </c>
      <c r="C277" s="178" t="s">
        <v>861</v>
      </c>
      <c r="D2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9">
        <f t="shared" si="172"/>
        <v>0</v>
      </c>
      <c r="G277" s="179"/>
      <c r="H277" s="179">
        <f t="shared" si="173"/>
        <v>0</v>
      </c>
      <c r="I277" s="179"/>
      <c r="J277" s="179">
        <f t="shared" si="174"/>
        <v>0</v>
      </c>
      <c r="K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9">
        <f t="shared" si="175"/>
        <v>0</v>
      </c>
      <c r="AF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9">
        <f t="shared" si="176"/>
        <v>0</v>
      </c>
      <c r="AJ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9">
        <f t="shared" si="177"/>
        <v>0</v>
      </c>
      <c r="AN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9">
        <f t="shared" si="178"/>
        <v>0</v>
      </c>
      <c r="AR277" s="179">
        <f t="shared" si="179"/>
        <v>0</v>
      </c>
    </row>
    <row r="278" spans="2:44" x14ac:dyDescent="0.25">
      <c r="B278" s="177" t="s">
        <v>862</v>
      </c>
      <c r="C278" s="178" t="s">
        <v>863</v>
      </c>
      <c r="D2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9">
        <f t="shared" si="172"/>
        <v>0</v>
      </c>
      <c r="G278" s="179"/>
      <c r="H278" s="179">
        <f t="shared" si="173"/>
        <v>0</v>
      </c>
      <c r="I278" s="179"/>
      <c r="J278" s="179">
        <f t="shared" si="174"/>
        <v>0</v>
      </c>
      <c r="K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9">
        <f t="shared" si="175"/>
        <v>0</v>
      </c>
      <c r="AF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9">
        <f t="shared" si="176"/>
        <v>0</v>
      </c>
      <c r="AJ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9">
        <f t="shared" si="177"/>
        <v>0</v>
      </c>
      <c r="AN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9">
        <f t="shared" si="178"/>
        <v>0</v>
      </c>
      <c r="AR278" s="179">
        <f t="shared" si="179"/>
        <v>0</v>
      </c>
    </row>
    <row r="279" spans="2:44" x14ac:dyDescent="0.25">
      <c r="B279" s="177" t="s">
        <v>864</v>
      </c>
      <c r="C279" s="178" t="s">
        <v>865</v>
      </c>
      <c r="D2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9">
        <f t="shared" si="172"/>
        <v>0</v>
      </c>
      <c r="G279" s="179"/>
      <c r="H279" s="179">
        <f t="shared" si="173"/>
        <v>0</v>
      </c>
      <c r="I279" s="179"/>
      <c r="J279" s="179">
        <f t="shared" si="174"/>
        <v>0</v>
      </c>
      <c r="K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9">
        <f t="shared" si="175"/>
        <v>0</v>
      </c>
      <c r="AF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9">
        <f t="shared" si="176"/>
        <v>0</v>
      </c>
      <c r="AJ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9">
        <f t="shared" si="177"/>
        <v>0</v>
      </c>
      <c r="AN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9">
        <f t="shared" si="178"/>
        <v>0</v>
      </c>
      <c r="AR279" s="179">
        <f t="shared" si="179"/>
        <v>0</v>
      </c>
    </row>
    <row r="280" spans="2:44" x14ac:dyDescent="0.25">
      <c r="B280" s="177" t="s">
        <v>866</v>
      </c>
      <c r="C280" s="178" t="s">
        <v>867</v>
      </c>
      <c r="D2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9">
        <f t="shared" si="172"/>
        <v>0</v>
      </c>
      <c r="G280" s="179"/>
      <c r="H280" s="179">
        <f t="shared" si="173"/>
        <v>0</v>
      </c>
      <c r="I280" s="179"/>
      <c r="J280" s="179">
        <f t="shared" si="174"/>
        <v>0</v>
      </c>
      <c r="K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9">
        <f t="shared" si="175"/>
        <v>0</v>
      </c>
      <c r="AF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9">
        <f t="shared" si="176"/>
        <v>0</v>
      </c>
      <c r="AJ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9">
        <f t="shared" si="177"/>
        <v>0</v>
      </c>
      <c r="AN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9">
        <f t="shared" si="178"/>
        <v>0</v>
      </c>
      <c r="AR280" s="179">
        <f t="shared" si="179"/>
        <v>0</v>
      </c>
    </row>
    <row r="281" spans="2:44" x14ac:dyDescent="0.25">
      <c r="B281" s="177" t="s">
        <v>868</v>
      </c>
      <c r="C281" s="178" t="s">
        <v>869</v>
      </c>
      <c r="D2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9">
        <f t="shared" si="172"/>
        <v>0</v>
      </c>
      <c r="G281" s="179"/>
      <c r="H281" s="179">
        <f t="shared" si="173"/>
        <v>0</v>
      </c>
      <c r="I281" s="179"/>
      <c r="J281" s="179">
        <f t="shared" si="174"/>
        <v>0</v>
      </c>
      <c r="K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9">
        <f t="shared" si="175"/>
        <v>0</v>
      </c>
      <c r="AF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9">
        <f t="shared" si="176"/>
        <v>0</v>
      </c>
      <c r="AJ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9">
        <f t="shared" si="177"/>
        <v>0</v>
      </c>
      <c r="AN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9">
        <f t="shared" si="178"/>
        <v>0</v>
      </c>
      <c r="AR281" s="179">
        <f t="shared" si="179"/>
        <v>0</v>
      </c>
    </row>
    <row r="282" spans="2:44" x14ac:dyDescent="0.25">
      <c r="B282" s="177" t="s">
        <v>870</v>
      </c>
      <c r="C282" s="178" t="s">
        <v>871</v>
      </c>
      <c r="D2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9">
        <f t="shared" si="172"/>
        <v>0</v>
      </c>
      <c r="G282" s="179"/>
      <c r="H282" s="179">
        <f t="shared" si="173"/>
        <v>0</v>
      </c>
      <c r="I282" s="179"/>
      <c r="J282" s="179">
        <f t="shared" si="174"/>
        <v>0</v>
      </c>
      <c r="K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9">
        <f t="shared" si="175"/>
        <v>0</v>
      </c>
      <c r="AF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9">
        <f t="shared" si="176"/>
        <v>0</v>
      </c>
      <c r="AJ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9">
        <f t="shared" si="177"/>
        <v>0</v>
      </c>
      <c r="AN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9">
        <f t="shared" si="178"/>
        <v>0</v>
      </c>
      <c r="AR282" s="179">
        <f t="shared" si="179"/>
        <v>0</v>
      </c>
    </row>
    <row r="283" spans="2:44" x14ac:dyDescent="0.25">
      <c r="B283" s="177" t="s">
        <v>872</v>
      </c>
      <c r="C283" s="178" t="s">
        <v>873</v>
      </c>
      <c r="D2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9">
        <f t="shared" si="172"/>
        <v>0</v>
      </c>
      <c r="G283" s="179"/>
      <c r="H283" s="179">
        <f t="shared" si="173"/>
        <v>0</v>
      </c>
      <c r="I283" s="179"/>
      <c r="J283" s="179">
        <f t="shared" si="174"/>
        <v>0</v>
      </c>
      <c r="K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9">
        <f t="shared" si="175"/>
        <v>0</v>
      </c>
      <c r="AF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9">
        <f t="shared" si="176"/>
        <v>0</v>
      </c>
      <c r="AJ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9">
        <f t="shared" si="177"/>
        <v>0</v>
      </c>
      <c r="AN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9">
        <f t="shared" si="178"/>
        <v>0</v>
      </c>
      <c r="AR283" s="179">
        <f t="shared" si="179"/>
        <v>0</v>
      </c>
    </row>
    <row r="284" spans="2:44" x14ac:dyDescent="0.25">
      <c r="B284" s="177" t="s">
        <v>874</v>
      </c>
      <c r="C284" s="178" t="s">
        <v>875</v>
      </c>
      <c r="D2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9">
        <f t="shared" si="172"/>
        <v>0</v>
      </c>
      <c r="G284" s="179"/>
      <c r="H284" s="179">
        <f t="shared" si="173"/>
        <v>0</v>
      </c>
      <c r="I284" s="179"/>
      <c r="J284" s="179">
        <f t="shared" si="174"/>
        <v>0</v>
      </c>
      <c r="K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9">
        <f t="shared" si="175"/>
        <v>0</v>
      </c>
      <c r="AF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9">
        <f t="shared" si="176"/>
        <v>0</v>
      </c>
      <c r="AJ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9">
        <f t="shared" si="177"/>
        <v>0</v>
      </c>
      <c r="AN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9">
        <f t="shared" si="178"/>
        <v>0</v>
      </c>
      <c r="AR284" s="179">
        <f t="shared" si="179"/>
        <v>0</v>
      </c>
    </row>
    <row r="285" spans="2:44" x14ac:dyDescent="0.25">
      <c r="B285" s="177" t="s">
        <v>315</v>
      </c>
      <c r="C285" s="178" t="s">
        <v>876</v>
      </c>
      <c r="D2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9">
        <f t="shared" si="172"/>
        <v>0</v>
      </c>
      <c r="G285" s="179"/>
      <c r="H285" s="179">
        <f t="shared" si="173"/>
        <v>0</v>
      </c>
      <c r="I285" s="179"/>
      <c r="J285" s="179">
        <f t="shared" si="174"/>
        <v>0</v>
      </c>
      <c r="K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9">
        <f t="shared" si="175"/>
        <v>0</v>
      </c>
      <c r="AF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9">
        <f t="shared" si="176"/>
        <v>0</v>
      </c>
      <c r="AJ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9">
        <f t="shared" si="177"/>
        <v>0</v>
      </c>
      <c r="AN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9">
        <f t="shared" si="178"/>
        <v>0</v>
      </c>
      <c r="AR285" s="179">
        <f t="shared" si="179"/>
        <v>0</v>
      </c>
    </row>
    <row r="286" spans="2:44" x14ac:dyDescent="0.25">
      <c r="B286" s="177" t="s">
        <v>877</v>
      </c>
      <c r="C286" s="178" t="s">
        <v>878</v>
      </c>
      <c r="D2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9">
        <f t="shared" si="172"/>
        <v>0</v>
      </c>
      <c r="G286" s="179"/>
      <c r="H286" s="179">
        <f t="shared" si="173"/>
        <v>0</v>
      </c>
      <c r="I286" s="179"/>
      <c r="J286" s="179">
        <f t="shared" si="174"/>
        <v>0</v>
      </c>
      <c r="K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9">
        <f t="shared" si="175"/>
        <v>0</v>
      </c>
      <c r="AF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9">
        <f t="shared" si="176"/>
        <v>0</v>
      </c>
      <c r="AJ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9">
        <f t="shared" si="177"/>
        <v>0</v>
      </c>
      <c r="AN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9">
        <f t="shared" si="178"/>
        <v>0</v>
      </c>
      <c r="AR286" s="179">
        <f t="shared" si="179"/>
        <v>0</v>
      </c>
    </row>
    <row r="287" spans="2:44" x14ac:dyDescent="0.25">
      <c r="B287" s="177" t="s">
        <v>879</v>
      </c>
      <c r="C287" s="178" t="s">
        <v>880</v>
      </c>
      <c r="D2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9">
        <f t="shared" si="172"/>
        <v>0</v>
      </c>
      <c r="G287" s="179"/>
      <c r="H287" s="179">
        <f t="shared" si="173"/>
        <v>0</v>
      </c>
      <c r="I287" s="179"/>
      <c r="J287" s="179">
        <f t="shared" si="174"/>
        <v>0</v>
      </c>
      <c r="K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9">
        <f t="shared" si="175"/>
        <v>0</v>
      </c>
      <c r="AF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9">
        <f t="shared" si="176"/>
        <v>0</v>
      </c>
      <c r="AJ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9">
        <f t="shared" si="177"/>
        <v>0</v>
      </c>
      <c r="AN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9">
        <f t="shared" si="178"/>
        <v>0</v>
      </c>
      <c r="AR287" s="179">
        <f t="shared" si="179"/>
        <v>0</v>
      </c>
    </row>
    <row r="288" spans="2:44" x14ac:dyDescent="0.25">
      <c r="B288" s="177" t="s">
        <v>881</v>
      </c>
      <c r="C288" s="178" t="s">
        <v>882</v>
      </c>
      <c r="D2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9">
        <f t="shared" si="172"/>
        <v>0</v>
      </c>
      <c r="G288" s="179"/>
      <c r="H288" s="179">
        <f t="shared" si="173"/>
        <v>0</v>
      </c>
      <c r="I288" s="179"/>
      <c r="J288" s="179">
        <f t="shared" si="174"/>
        <v>0</v>
      </c>
      <c r="K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9">
        <f t="shared" si="175"/>
        <v>0</v>
      </c>
      <c r="AF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9">
        <f t="shared" si="176"/>
        <v>0</v>
      </c>
      <c r="AJ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9">
        <f t="shared" si="177"/>
        <v>0</v>
      </c>
      <c r="AN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9">
        <f t="shared" si="178"/>
        <v>0</v>
      </c>
      <c r="AR288" s="179">
        <f t="shared" si="179"/>
        <v>0</v>
      </c>
    </row>
    <row r="289" spans="2:44" x14ac:dyDescent="0.25">
      <c r="B289" s="177" t="s">
        <v>883</v>
      </c>
      <c r="C289" s="178" t="s">
        <v>876</v>
      </c>
      <c r="D2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9">
        <f t="shared" si="172"/>
        <v>0</v>
      </c>
      <c r="G289" s="179"/>
      <c r="H289" s="179">
        <f t="shared" si="173"/>
        <v>0</v>
      </c>
      <c r="I289" s="179"/>
      <c r="J289" s="179">
        <f t="shared" si="174"/>
        <v>0</v>
      </c>
      <c r="K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9">
        <f t="shared" si="175"/>
        <v>0</v>
      </c>
      <c r="AF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9">
        <f t="shared" si="176"/>
        <v>0</v>
      </c>
      <c r="AJ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9">
        <f t="shared" si="177"/>
        <v>0</v>
      </c>
      <c r="AN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9">
        <f t="shared" si="178"/>
        <v>0</v>
      </c>
      <c r="AR289" s="179">
        <f t="shared" si="179"/>
        <v>0</v>
      </c>
    </row>
    <row r="290" spans="2:44" x14ac:dyDescent="0.25">
      <c r="B290" s="177" t="s">
        <v>884</v>
      </c>
      <c r="C290" s="178" t="s">
        <v>885</v>
      </c>
      <c r="D2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9">
        <f t="shared" si="172"/>
        <v>0</v>
      </c>
      <c r="G290" s="179"/>
      <c r="H290" s="179">
        <f t="shared" si="173"/>
        <v>0</v>
      </c>
      <c r="I290" s="179"/>
      <c r="J290" s="179">
        <f t="shared" si="174"/>
        <v>0</v>
      </c>
      <c r="K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9">
        <f t="shared" si="175"/>
        <v>0</v>
      </c>
      <c r="AF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9">
        <f t="shared" si="176"/>
        <v>0</v>
      </c>
      <c r="AJ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9">
        <f t="shared" si="177"/>
        <v>0</v>
      </c>
      <c r="AN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9">
        <f t="shared" si="178"/>
        <v>0</v>
      </c>
      <c r="AR290" s="179">
        <f t="shared" si="179"/>
        <v>0</v>
      </c>
    </row>
    <row r="291" spans="2:44" x14ac:dyDescent="0.25">
      <c r="B291" s="177" t="s">
        <v>886</v>
      </c>
      <c r="C291" s="178" t="s">
        <v>887</v>
      </c>
      <c r="D2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9">
        <f t="shared" si="172"/>
        <v>0</v>
      </c>
      <c r="G291" s="179"/>
      <c r="H291" s="179">
        <f t="shared" si="173"/>
        <v>0</v>
      </c>
      <c r="I291" s="179"/>
      <c r="J291" s="179">
        <f t="shared" si="174"/>
        <v>0</v>
      </c>
      <c r="K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9">
        <f t="shared" si="175"/>
        <v>0</v>
      </c>
      <c r="AF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9">
        <f t="shared" si="176"/>
        <v>0</v>
      </c>
      <c r="AJ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9">
        <f t="shared" si="177"/>
        <v>0</v>
      </c>
      <c r="AN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9">
        <f t="shared" si="178"/>
        <v>0</v>
      </c>
      <c r="AR291" s="179">
        <f t="shared" si="179"/>
        <v>0</v>
      </c>
    </row>
    <row r="292" spans="2:44" x14ac:dyDescent="0.25">
      <c r="B292" s="177" t="s">
        <v>888</v>
      </c>
      <c r="C292" s="178" t="s">
        <v>889</v>
      </c>
      <c r="D2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9">
        <f t="shared" si="172"/>
        <v>0</v>
      </c>
      <c r="G292" s="179"/>
      <c r="H292" s="179">
        <f t="shared" si="173"/>
        <v>0</v>
      </c>
      <c r="I292" s="179"/>
      <c r="J292" s="179">
        <f t="shared" si="174"/>
        <v>0</v>
      </c>
      <c r="K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9">
        <f t="shared" si="175"/>
        <v>0</v>
      </c>
      <c r="AF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9">
        <f t="shared" si="176"/>
        <v>0</v>
      </c>
      <c r="AJ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9">
        <f t="shared" si="177"/>
        <v>0</v>
      </c>
      <c r="AN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9">
        <f t="shared" si="178"/>
        <v>0</v>
      </c>
      <c r="AR292" s="179">
        <f t="shared" si="179"/>
        <v>0</v>
      </c>
    </row>
    <row r="293" spans="2:44" x14ac:dyDescent="0.25">
      <c r="B293" s="177" t="s">
        <v>890</v>
      </c>
      <c r="C293" s="178" t="s">
        <v>891</v>
      </c>
      <c r="D2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9">
        <f t="shared" si="172"/>
        <v>0</v>
      </c>
      <c r="G293" s="179"/>
      <c r="H293" s="179">
        <f t="shared" si="173"/>
        <v>0</v>
      </c>
      <c r="I293" s="179"/>
      <c r="J293" s="179">
        <f t="shared" si="174"/>
        <v>0</v>
      </c>
      <c r="K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9">
        <f t="shared" si="175"/>
        <v>0</v>
      </c>
      <c r="AF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9">
        <f t="shared" si="176"/>
        <v>0</v>
      </c>
      <c r="AJ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9">
        <f t="shared" si="177"/>
        <v>0</v>
      </c>
      <c r="AN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9">
        <f t="shared" si="178"/>
        <v>0</v>
      </c>
      <c r="AR293" s="179">
        <f t="shared" si="179"/>
        <v>0</v>
      </c>
    </row>
    <row r="294" spans="2:44" x14ac:dyDescent="0.25">
      <c r="B294" s="177" t="s">
        <v>892</v>
      </c>
      <c r="C294" s="178" t="s">
        <v>893</v>
      </c>
      <c r="D2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9">
        <f t="shared" si="172"/>
        <v>0</v>
      </c>
      <c r="G294" s="179"/>
      <c r="H294" s="179">
        <f t="shared" si="173"/>
        <v>0</v>
      </c>
      <c r="I294" s="179"/>
      <c r="J294" s="179">
        <f t="shared" si="174"/>
        <v>0</v>
      </c>
      <c r="K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9">
        <f t="shared" si="175"/>
        <v>0</v>
      </c>
      <c r="AF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9">
        <f t="shared" si="176"/>
        <v>0</v>
      </c>
      <c r="AJ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9">
        <f t="shared" si="177"/>
        <v>0</v>
      </c>
      <c r="AN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9">
        <f t="shared" si="178"/>
        <v>0</v>
      </c>
      <c r="AR294" s="179">
        <f t="shared" si="179"/>
        <v>0</v>
      </c>
    </row>
    <row r="295" spans="2:44" x14ac:dyDescent="0.25">
      <c r="B295" s="177" t="s">
        <v>894</v>
      </c>
      <c r="C295" s="178" t="s">
        <v>895</v>
      </c>
      <c r="D2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9">
        <f t="shared" si="172"/>
        <v>0</v>
      </c>
      <c r="G295" s="179"/>
      <c r="H295" s="179">
        <f t="shared" si="173"/>
        <v>0</v>
      </c>
      <c r="I295" s="179"/>
      <c r="J295" s="179">
        <f t="shared" si="174"/>
        <v>0</v>
      </c>
      <c r="K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9">
        <f t="shared" si="175"/>
        <v>0</v>
      </c>
      <c r="AF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9">
        <f t="shared" si="176"/>
        <v>0</v>
      </c>
      <c r="AJ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9">
        <f t="shared" si="177"/>
        <v>0</v>
      </c>
      <c r="AN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9">
        <f t="shared" si="178"/>
        <v>0</v>
      </c>
      <c r="AR295" s="179">
        <f t="shared" si="179"/>
        <v>0</v>
      </c>
    </row>
    <row r="296" spans="2:44" x14ac:dyDescent="0.25">
      <c r="B296" s="177" t="s">
        <v>896</v>
      </c>
      <c r="C296" s="178" t="s">
        <v>897</v>
      </c>
      <c r="D2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9">
        <f t="shared" si="172"/>
        <v>0</v>
      </c>
      <c r="G296" s="179"/>
      <c r="H296" s="179">
        <f t="shared" si="173"/>
        <v>0</v>
      </c>
      <c r="I296" s="179"/>
      <c r="J296" s="179">
        <f t="shared" si="174"/>
        <v>0</v>
      </c>
      <c r="K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9">
        <f t="shared" si="175"/>
        <v>0</v>
      </c>
      <c r="AF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9">
        <f t="shared" si="176"/>
        <v>0</v>
      </c>
      <c r="AJ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9">
        <f t="shared" si="177"/>
        <v>0</v>
      </c>
      <c r="AN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9">
        <f t="shared" si="178"/>
        <v>0</v>
      </c>
      <c r="AR296" s="179">
        <f t="shared" si="179"/>
        <v>0</v>
      </c>
    </row>
    <row r="297" spans="2:44" x14ac:dyDescent="0.25">
      <c r="B297" s="177" t="s">
        <v>898</v>
      </c>
      <c r="C297" s="178" t="s">
        <v>899</v>
      </c>
      <c r="D2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9">
        <f t="shared" si="172"/>
        <v>0</v>
      </c>
      <c r="G297" s="179"/>
      <c r="H297" s="179">
        <f t="shared" si="173"/>
        <v>0</v>
      </c>
      <c r="I297" s="179"/>
      <c r="J297" s="179">
        <f t="shared" si="174"/>
        <v>0</v>
      </c>
      <c r="K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9">
        <f t="shared" si="175"/>
        <v>0</v>
      </c>
      <c r="AF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9">
        <f t="shared" si="176"/>
        <v>0</v>
      </c>
      <c r="AJ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9">
        <f t="shared" si="177"/>
        <v>0</v>
      </c>
      <c r="AN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9">
        <f t="shared" si="178"/>
        <v>0</v>
      </c>
      <c r="AR297" s="179">
        <f t="shared" si="179"/>
        <v>0</v>
      </c>
    </row>
    <row r="298" spans="2:44" x14ac:dyDescent="0.25">
      <c r="B298" s="177" t="s">
        <v>900</v>
      </c>
      <c r="C298" s="178" t="s">
        <v>901</v>
      </c>
      <c r="D2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9">
        <f t="shared" si="172"/>
        <v>0</v>
      </c>
      <c r="G298" s="179"/>
      <c r="H298" s="179">
        <f t="shared" si="173"/>
        <v>0</v>
      </c>
      <c r="I298" s="179"/>
      <c r="J298" s="179">
        <f t="shared" si="174"/>
        <v>0</v>
      </c>
      <c r="K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9">
        <f t="shared" si="175"/>
        <v>0</v>
      </c>
      <c r="AF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9">
        <f t="shared" si="176"/>
        <v>0</v>
      </c>
      <c r="AJ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9">
        <f t="shared" si="177"/>
        <v>0</v>
      </c>
      <c r="AN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9">
        <f t="shared" si="178"/>
        <v>0</v>
      </c>
      <c r="AR298" s="179">
        <f t="shared" si="179"/>
        <v>0</v>
      </c>
    </row>
    <row r="299" spans="2:44" x14ac:dyDescent="0.25">
      <c r="B299" s="177" t="s">
        <v>902</v>
      </c>
      <c r="C299" s="178" t="s">
        <v>903</v>
      </c>
      <c r="D2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9">
        <f t="shared" si="172"/>
        <v>0</v>
      </c>
      <c r="G299" s="179"/>
      <c r="H299" s="179">
        <f t="shared" si="173"/>
        <v>0</v>
      </c>
      <c r="I299" s="179"/>
      <c r="J299" s="179">
        <f t="shared" si="174"/>
        <v>0</v>
      </c>
      <c r="K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9">
        <f t="shared" si="175"/>
        <v>0</v>
      </c>
      <c r="AF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9">
        <f t="shared" si="176"/>
        <v>0</v>
      </c>
      <c r="AJ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9">
        <f t="shared" si="177"/>
        <v>0</v>
      </c>
      <c r="AN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9">
        <f t="shared" si="178"/>
        <v>0</v>
      </c>
      <c r="AR299" s="179">
        <f t="shared" si="179"/>
        <v>0</v>
      </c>
    </row>
    <row r="300" spans="2:44" x14ac:dyDescent="0.25">
      <c r="B300" s="177" t="s">
        <v>904</v>
      </c>
      <c r="C300" s="178" t="s">
        <v>905</v>
      </c>
      <c r="D3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9">
        <f t="shared" si="172"/>
        <v>0</v>
      </c>
      <c r="G300" s="179"/>
      <c r="H300" s="179">
        <f t="shared" si="173"/>
        <v>0</v>
      </c>
      <c r="I300" s="179"/>
      <c r="J300" s="179">
        <f t="shared" si="174"/>
        <v>0</v>
      </c>
      <c r="K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9">
        <f t="shared" si="175"/>
        <v>0</v>
      </c>
      <c r="AF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9">
        <f t="shared" si="176"/>
        <v>0</v>
      </c>
      <c r="AJ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9">
        <f t="shared" si="177"/>
        <v>0</v>
      </c>
      <c r="AN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9">
        <f t="shared" si="178"/>
        <v>0</v>
      </c>
      <c r="AR300" s="179">
        <f t="shared" si="179"/>
        <v>0</v>
      </c>
    </row>
    <row r="301" spans="2:44" x14ac:dyDescent="0.25">
      <c r="B301" s="177" t="s">
        <v>906</v>
      </c>
      <c r="C301" s="178" t="s">
        <v>907</v>
      </c>
      <c r="D3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9">
        <f t="shared" ref="F301:F332" si="180">D301+E301</f>
        <v>0</v>
      </c>
      <c r="G301" s="179"/>
      <c r="H301" s="179">
        <f t="shared" ref="H301:H332" si="181">F301-G301</f>
        <v>0</v>
      </c>
      <c r="I301" s="179"/>
      <c r="J301" s="179">
        <f t="shared" ref="J301:J332" si="182">F301-I301</f>
        <v>0</v>
      </c>
      <c r="K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9">
        <f t="shared" ref="AE301:AE332" si="183">AB301+AC301+AD301</f>
        <v>0</v>
      </c>
      <c r="AF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9">
        <f t="shared" ref="AI301:AI332" si="184">AF301+AG301+AH301</f>
        <v>0</v>
      </c>
      <c r="AJ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9">
        <f t="shared" ref="AM301:AM332" si="185">AJ301+AK301+AL301</f>
        <v>0</v>
      </c>
      <c r="AN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9">
        <f t="shared" ref="AQ301:AQ332" si="186">AN301+AO301+AP301</f>
        <v>0</v>
      </c>
      <c r="AR301" s="179">
        <f t="shared" ref="AR301:AR332" si="187">AE301+AI301+AM301+AQ301</f>
        <v>0</v>
      </c>
    </row>
    <row r="302" spans="2:44" x14ac:dyDescent="0.25">
      <c r="B302" s="177" t="s">
        <v>908</v>
      </c>
      <c r="C302" s="178" t="s">
        <v>909</v>
      </c>
      <c r="D3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9">
        <f t="shared" si="180"/>
        <v>0</v>
      </c>
      <c r="G302" s="179"/>
      <c r="H302" s="179">
        <f t="shared" si="181"/>
        <v>0</v>
      </c>
      <c r="I302" s="179"/>
      <c r="J302" s="179">
        <f t="shared" si="182"/>
        <v>0</v>
      </c>
      <c r="K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9">
        <f t="shared" si="183"/>
        <v>0</v>
      </c>
      <c r="AF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9">
        <f t="shared" si="184"/>
        <v>0</v>
      </c>
      <c r="AJ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9">
        <f t="shared" si="185"/>
        <v>0</v>
      </c>
      <c r="AN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9">
        <f t="shared" si="186"/>
        <v>0</v>
      </c>
      <c r="AR302" s="179">
        <f t="shared" si="187"/>
        <v>0</v>
      </c>
    </row>
    <row r="303" spans="2:44" x14ac:dyDescent="0.25">
      <c r="B303" s="177" t="s">
        <v>910</v>
      </c>
      <c r="C303" s="178" t="s">
        <v>911</v>
      </c>
      <c r="D3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9">
        <f t="shared" si="180"/>
        <v>0</v>
      </c>
      <c r="G303" s="179"/>
      <c r="H303" s="179">
        <f t="shared" si="181"/>
        <v>0</v>
      </c>
      <c r="I303" s="179"/>
      <c r="J303" s="179">
        <f t="shared" si="182"/>
        <v>0</v>
      </c>
      <c r="K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9">
        <f t="shared" si="183"/>
        <v>0</v>
      </c>
      <c r="AF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9">
        <f t="shared" si="184"/>
        <v>0</v>
      </c>
      <c r="AJ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9">
        <f t="shared" si="185"/>
        <v>0</v>
      </c>
      <c r="AN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9">
        <f t="shared" si="186"/>
        <v>0</v>
      </c>
      <c r="AR303" s="179">
        <f t="shared" si="187"/>
        <v>0</v>
      </c>
    </row>
    <row r="304" spans="2:44" x14ac:dyDescent="0.25">
      <c r="B304" s="177" t="s">
        <v>912</v>
      </c>
      <c r="C304" s="178" t="s">
        <v>913</v>
      </c>
      <c r="D3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9">
        <f t="shared" si="180"/>
        <v>0</v>
      </c>
      <c r="G304" s="179"/>
      <c r="H304" s="179">
        <f t="shared" si="181"/>
        <v>0</v>
      </c>
      <c r="I304" s="179"/>
      <c r="J304" s="179">
        <f t="shared" si="182"/>
        <v>0</v>
      </c>
      <c r="K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9">
        <f t="shared" si="183"/>
        <v>0</v>
      </c>
      <c r="AF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9">
        <f t="shared" si="184"/>
        <v>0</v>
      </c>
      <c r="AJ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9">
        <f t="shared" si="185"/>
        <v>0</v>
      </c>
      <c r="AN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9">
        <f t="shared" si="186"/>
        <v>0</v>
      </c>
      <c r="AR304" s="179">
        <f t="shared" si="187"/>
        <v>0</v>
      </c>
    </row>
    <row r="305" spans="2:44" x14ac:dyDescent="0.25">
      <c r="B305" s="177" t="s">
        <v>914</v>
      </c>
      <c r="C305" s="178" t="s">
        <v>915</v>
      </c>
      <c r="D3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9">
        <f t="shared" si="180"/>
        <v>0</v>
      </c>
      <c r="G305" s="179"/>
      <c r="H305" s="179">
        <f t="shared" si="181"/>
        <v>0</v>
      </c>
      <c r="I305" s="179"/>
      <c r="J305" s="179">
        <f t="shared" si="182"/>
        <v>0</v>
      </c>
      <c r="K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9">
        <f t="shared" si="183"/>
        <v>0</v>
      </c>
      <c r="AF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9">
        <f t="shared" si="184"/>
        <v>0</v>
      </c>
      <c r="AJ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9">
        <f t="shared" si="185"/>
        <v>0</v>
      </c>
      <c r="AN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9">
        <f t="shared" si="186"/>
        <v>0</v>
      </c>
      <c r="AR305" s="179">
        <f t="shared" si="187"/>
        <v>0</v>
      </c>
    </row>
    <row r="306" spans="2:44" x14ac:dyDescent="0.25">
      <c r="B306" s="177" t="s">
        <v>916</v>
      </c>
      <c r="C306" s="178" t="s">
        <v>917</v>
      </c>
      <c r="D3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9">
        <f t="shared" si="180"/>
        <v>0</v>
      </c>
      <c r="G306" s="179"/>
      <c r="H306" s="179">
        <f t="shared" si="181"/>
        <v>0</v>
      </c>
      <c r="I306" s="179"/>
      <c r="J306" s="179">
        <f t="shared" si="182"/>
        <v>0</v>
      </c>
      <c r="K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9">
        <f t="shared" si="183"/>
        <v>0</v>
      </c>
      <c r="AF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9">
        <f t="shared" si="184"/>
        <v>0</v>
      </c>
      <c r="AJ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9">
        <f t="shared" si="185"/>
        <v>0</v>
      </c>
      <c r="AN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9">
        <f t="shared" si="186"/>
        <v>0</v>
      </c>
      <c r="AR306" s="179">
        <f t="shared" si="187"/>
        <v>0</v>
      </c>
    </row>
    <row r="307" spans="2:44" x14ac:dyDescent="0.25">
      <c r="B307" s="177" t="s">
        <v>918</v>
      </c>
      <c r="C307" s="178" t="s">
        <v>919</v>
      </c>
      <c r="D3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9">
        <f t="shared" si="180"/>
        <v>0</v>
      </c>
      <c r="G307" s="179"/>
      <c r="H307" s="179">
        <f t="shared" si="181"/>
        <v>0</v>
      </c>
      <c r="I307" s="179"/>
      <c r="J307" s="179">
        <f t="shared" si="182"/>
        <v>0</v>
      </c>
      <c r="K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9">
        <f t="shared" si="183"/>
        <v>0</v>
      </c>
      <c r="AF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9">
        <f t="shared" si="184"/>
        <v>0</v>
      </c>
      <c r="AJ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9">
        <f t="shared" si="185"/>
        <v>0</v>
      </c>
      <c r="AN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9">
        <f t="shared" si="186"/>
        <v>0</v>
      </c>
      <c r="AR307" s="179">
        <f t="shared" si="187"/>
        <v>0</v>
      </c>
    </row>
    <row r="308" spans="2:44" x14ac:dyDescent="0.25">
      <c r="B308" s="177" t="s">
        <v>920</v>
      </c>
      <c r="C308" s="178" t="s">
        <v>921</v>
      </c>
      <c r="D3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9">
        <f t="shared" si="180"/>
        <v>0</v>
      </c>
      <c r="G308" s="179"/>
      <c r="H308" s="179">
        <f t="shared" si="181"/>
        <v>0</v>
      </c>
      <c r="I308" s="179"/>
      <c r="J308" s="179">
        <f t="shared" si="182"/>
        <v>0</v>
      </c>
      <c r="K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9">
        <f t="shared" si="183"/>
        <v>0</v>
      </c>
      <c r="AF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9">
        <f t="shared" si="184"/>
        <v>0</v>
      </c>
      <c r="AJ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9">
        <f t="shared" si="185"/>
        <v>0</v>
      </c>
      <c r="AN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9">
        <f t="shared" si="186"/>
        <v>0</v>
      </c>
      <c r="AR308" s="179">
        <f t="shared" si="187"/>
        <v>0</v>
      </c>
    </row>
    <row r="309" spans="2:44" x14ac:dyDescent="0.25">
      <c r="B309" s="177" t="s">
        <v>922</v>
      </c>
      <c r="C309" s="178" t="s">
        <v>923</v>
      </c>
      <c r="D3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9">
        <f t="shared" si="180"/>
        <v>0</v>
      </c>
      <c r="G309" s="179"/>
      <c r="H309" s="179">
        <f t="shared" si="181"/>
        <v>0</v>
      </c>
      <c r="I309" s="179"/>
      <c r="J309" s="179">
        <f t="shared" si="182"/>
        <v>0</v>
      </c>
      <c r="K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9">
        <f t="shared" si="183"/>
        <v>0</v>
      </c>
      <c r="AF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9">
        <f t="shared" si="184"/>
        <v>0</v>
      </c>
      <c r="AJ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9">
        <f t="shared" si="185"/>
        <v>0</v>
      </c>
      <c r="AN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9">
        <f t="shared" si="186"/>
        <v>0</v>
      </c>
      <c r="AR309" s="179">
        <f t="shared" si="187"/>
        <v>0</v>
      </c>
    </row>
    <row r="310" spans="2:44" x14ac:dyDescent="0.25">
      <c r="B310" s="177" t="s">
        <v>924</v>
      </c>
      <c r="C310" s="178" t="s">
        <v>925</v>
      </c>
      <c r="D3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9">
        <f t="shared" si="180"/>
        <v>0</v>
      </c>
      <c r="G310" s="179"/>
      <c r="H310" s="179">
        <f t="shared" si="181"/>
        <v>0</v>
      </c>
      <c r="I310" s="179"/>
      <c r="J310" s="179">
        <f t="shared" si="182"/>
        <v>0</v>
      </c>
      <c r="K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9">
        <f t="shared" si="183"/>
        <v>0</v>
      </c>
      <c r="AF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9">
        <f t="shared" si="184"/>
        <v>0</v>
      </c>
      <c r="AJ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9">
        <f t="shared" si="185"/>
        <v>0</v>
      </c>
      <c r="AN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9">
        <f t="shared" si="186"/>
        <v>0</v>
      </c>
      <c r="AR310" s="179">
        <f t="shared" si="187"/>
        <v>0</v>
      </c>
    </row>
    <row r="311" spans="2:44" x14ac:dyDescent="0.25">
      <c r="B311" s="177" t="s">
        <v>926</v>
      </c>
      <c r="C311" s="178" t="s">
        <v>927</v>
      </c>
      <c r="D3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9">
        <f t="shared" si="180"/>
        <v>0</v>
      </c>
      <c r="G311" s="179"/>
      <c r="H311" s="179">
        <f t="shared" si="181"/>
        <v>0</v>
      </c>
      <c r="I311" s="179"/>
      <c r="J311" s="179">
        <f t="shared" si="182"/>
        <v>0</v>
      </c>
      <c r="K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9">
        <f t="shared" si="183"/>
        <v>0</v>
      </c>
      <c r="AF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9">
        <f t="shared" si="184"/>
        <v>0</v>
      </c>
      <c r="AJ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9">
        <f t="shared" si="185"/>
        <v>0</v>
      </c>
      <c r="AN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9">
        <f t="shared" si="186"/>
        <v>0</v>
      </c>
      <c r="AR311" s="179">
        <f t="shared" si="187"/>
        <v>0</v>
      </c>
    </row>
    <row r="312" spans="2:44" x14ac:dyDescent="0.25">
      <c r="B312" s="186" t="s">
        <v>316</v>
      </c>
      <c r="C312" s="187" t="s">
        <v>190</v>
      </c>
      <c r="D312" s="188">
        <f>SUM(D313:D326)</f>
        <v>27008.095999999998</v>
      </c>
      <c r="E312" s="188">
        <f>SUM(E313:E326)</f>
        <v>105000</v>
      </c>
      <c r="F312" s="188">
        <f t="shared" si="180"/>
        <v>132008.09599999999</v>
      </c>
      <c r="G312" s="188">
        <f>SUM(G313:G326)</f>
        <v>0</v>
      </c>
      <c r="H312" s="188">
        <f t="shared" si="181"/>
        <v>132008.09599999999</v>
      </c>
      <c r="I312" s="188">
        <f>SUM(I313:I326)</f>
        <v>0</v>
      </c>
      <c r="J312" s="188">
        <f t="shared" si="182"/>
        <v>132008.09599999999</v>
      </c>
      <c r="K312" s="188">
        <f t="shared" ref="K312:AD312" si="188">SUM(K313:K326)</f>
        <v>0</v>
      </c>
      <c r="L312" s="188">
        <f t="shared" si="188"/>
        <v>132008.09599999999</v>
      </c>
      <c r="M312" s="188">
        <f t="shared" si="188"/>
        <v>0</v>
      </c>
      <c r="N312" s="188">
        <f t="shared" si="188"/>
        <v>0</v>
      </c>
      <c r="O312" s="188">
        <f t="shared" si="188"/>
        <v>0</v>
      </c>
      <c r="P312" s="188">
        <f>SUM(P313:P326)</f>
        <v>0</v>
      </c>
      <c r="Q312" s="188">
        <f>SUM(Q313:Q326)</f>
        <v>0</v>
      </c>
      <c r="R312" s="188">
        <f t="shared" si="188"/>
        <v>0</v>
      </c>
      <c r="S312" s="188">
        <f t="shared" si="188"/>
        <v>0</v>
      </c>
      <c r="T312" s="188">
        <f>SUM(T313:T326)</f>
        <v>0</v>
      </c>
      <c r="U312" s="188">
        <f t="shared" si="188"/>
        <v>0</v>
      </c>
      <c r="V312" s="188">
        <f t="shared" si="188"/>
        <v>0</v>
      </c>
      <c r="W312" s="188">
        <f>SUM(W313:W326)</f>
        <v>0</v>
      </c>
      <c r="X312" s="188">
        <f t="shared" si="188"/>
        <v>0</v>
      </c>
      <c r="Y312" s="188">
        <f>SUM(Y313:Y326)</f>
        <v>0</v>
      </c>
      <c r="Z312" s="188">
        <f>SUM(Z313:Z326)</f>
        <v>0</v>
      </c>
      <c r="AA312" s="188">
        <f t="shared" si="188"/>
        <v>0</v>
      </c>
      <c r="AB312" s="188">
        <f t="shared" si="188"/>
        <v>0</v>
      </c>
      <c r="AC312" s="188">
        <f t="shared" si="188"/>
        <v>27008.095999999998</v>
      </c>
      <c r="AD312" s="188">
        <f t="shared" si="188"/>
        <v>105000</v>
      </c>
      <c r="AE312" s="188">
        <f t="shared" si="183"/>
        <v>132008.09599999999</v>
      </c>
      <c r="AF312" s="188">
        <f>SUM(AF313:AF326)</f>
        <v>0</v>
      </c>
      <c r="AG312" s="188">
        <f>SUM(AG313:AG326)</f>
        <v>0</v>
      </c>
      <c r="AH312" s="188">
        <f>SUM(AH313:AH326)</f>
        <v>0</v>
      </c>
      <c r="AI312" s="188">
        <f t="shared" si="184"/>
        <v>0</v>
      </c>
      <c r="AJ312" s="188">
        <f>SUM(AJ313:AJ326)</f>
        <v>0</v>
      </c>
      <c r="AK312" s="188">
        <f>SUM(AK313:AK326)</f>
        <v>0</v>
      </c>
      <c r="AL312" s="188">
        <f>SUM(AL313:AL326)</f>
        <v>0</v>
      </c>
      <c r="AM312" s="188">
        <f t="shared" si="185"/>
        <v>0</v>
      </c>
      <c r="AN312" s="188">
        <f>SUM(AN313:AN326)</f>
        <v>0</v>
      </c>
      <c r="AO312" s="188">
        <f>SUM(AO313:AO326)</f>
        <v>0</v>
      </c>
      <c r="AP312" s="188">
        <f>SUM(AP313:AP326)</f>
        <v>0</v>
      </c>
      <c r="AQ312" s="188">
        <f t="shared" si="186"/>
        <v>0</v>
      </c>
      <c r="AR312" s="188">
        <f t="shared" si="187"/>
        <v>132008.09599999999</v>
      </c>
    </row>
    <row r="313" spans="2:44" x14ac:dyDescent="0.25">
      <c r="B313" s="177" t="s">
        <v>928</v>
      </c>
      <c r="C313" s="178" t="s">
        <v>929</v>
      </c>
      <c r="D3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9">
        <f t="shared" si="180"/>
        <v>0</v>
      </c>
      <c r="G313" s="179"/>
      <c r="H313" s="179">
        <f t="shared" si="181"/>
        <v>0</v>
      </c>
      <c r="I313" s="179"/>
      <c r="J313" s="179">
        <f t="shared" si="182"/>
        <v>0</v>
      </c>
      <c r="K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9">
        <f t="shared" si="183"/>
        <v>0</v>
      </c>
      <c r="AF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9">
        <f t="shared" si="184"/>
        <v>0</v>
      </c>
      <c r="AJ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9">
        <f t="shared" si="185"/>
        <v>0</v>
      </c>
      <c r="AN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9">
        <f t="shared" si="186"/>
        <v>0</v>
      </c>
      <c r="AR313" s="179">
        <f t="shared" si="187"/>
        <v>0</v>
      </c>
    </row>
    <row r="314" spans="2:44" x14ac:dyDescent="0.25">
      <c r="B314" s="177" t="s">
        <v>317</v>
      </c>
      <c r="C314" s="178" t="s">
        <v>930</v>
      </c>
      <c r="D3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9">
        <f t="shared" si="180"/>
        <v>0</v>
      </c>
      <c r="G314" s="179"/>
      <c r="H314" s="179">
        <f t="shared" si="181"/>
        <v>0</v>
      </c>
      <c r="I314" s="179"/>
      <c r="J314" s="179">
        <f t="shared" si="182"/>
        <v>0</v>
      </c>
      <c r="K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9">
        <f t="shared" si="183"/>
        <v>0</v>
      </c>
      <c r="AF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9">
        <f t="shared" si="184"/>
        <v>0</v>
      </c>
      <c r="AJ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9">
        <f t="shared" si="185"/>
        <v>0</v>
      </c>
      <c r="AN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9">
        <f t="shared" si="186"/>
        <v>0</v>
      </c>
      <c r="AR314" s="179">
        <f t="shared" si="187"/>
        <v>0</v>
      </c>
    </row>
    <row r="315" spans="2:44" x14ac:dyDescent="0.25">
      <c r="B315" s="177" t="s">
        <v>931</v>
      </c>
      <c r="C315" s="178" t="s">
        <v>932</v>
      </c>
      <c r="D3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16808.095999999998</v>
      </c>
      <c r="E3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9">
        <f t="shared" si="180"/>
        <v>16808.095999999998</v>
      </c>
      <c r="G315" s="179"/>
      <c r="H315" s="179">
        <f t="shared" si="181"/>
        <v>16808.095999999998</v>
      </c>
      <c r="I315" s="179"/>
      <c r="J315" s="179">
        <f t="shared" si="182"/>
        <v>16808.095999999998</v>
      </c>
      <c r="K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16808.095999999998</v>
      </c>
      <c r="M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16808.095999999998</v>
      </c>
      <c r="AD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9">
        <f t="shared" si="183"/>
        <v>16808.095999999998</v>
      </c>
      <c r="AF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9">
        <f t="shared" si="184"/>
        <v>0</v>
      </c>
      <c r="AJ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9">
        <f t="shared" si="185"/>
        <v>0</v>
      </c>
      <c r="AN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9">
        <f t="shared" si="186"/>
        <v>0</v>
      </c>
      <c r="AR315" s="179">
        <f t="shared" si="187"/>
        <v>16808.095999999998</v>
      </c>
    </row>
    <row r="316" spans="2:44" x14ac:dyDescent="0.25">
      <c r="B316" s="177" t="s">
        <v>933</v>
      </c>
      <c r="C316" s="178" t="s">
        <v>934</v>
      </c>
      <c r="D3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9">
        <f t="shared" si="180"/>
        <v>0</v>
      </c>
      <c r="G316" s="179"/>
      <c r="H316" s="179">
        <f t="shared" si="181"/>
        <v>0</v>
      </c>
      <c r="I316" s="179"/>
      <c r="J316" s="179">
        <f t="shared" si="182"/>
        <v>0</v>
      </c>
      <c r="K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9">
        <f t="shared" si="183"/>
        <v>0</v>
      </c>
      <c r="AF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9">
        <f t="shared" si="184"/>
        <v>0</v>
      </c>
      <c r="AJ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9">
        <f t="shared" si="185"/>
        <v>0</v>
      </c>
      <c r="AN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9">
        <f t="shared" si="186"/>
        <v>0</v>
      </c>
      <c r="AR316" s="179">
        <f t="shared" si="187"/>
        <v>0</v>
      </c>
    </row>
    <row r="317" spans="2:44" x14ac:dyDescent="0.25">
      <c r="B317" s="177" t="s">
        <v>935</v>
      </c>
      <c r="C317" s="178" t="s">
        <v>936</v>
      </c>
      <c r="D3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105000</v>
      </c>
      <c r="F317" s="179">
        <f t="shared" si="180"/>
        <v>105000</v>
      </c>
      <c r="G317" s="179"/>
      <c r="H317" s="179">
        <f t="shared" si="181"/>
        <v>105000</v>
      </c>
      <c r="I317" s="179"/>
      <c r="J317" s="179">
        <f t="shared" si="182"/>
        <v>105000</v>
      </c>
      <c r="K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105000</v>
      </c>
      <c r="M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105000</v>
      </c>
      <c r="AE317" s="179">
        <f t="shared" si="183"/>
        <v>105000</v>
      </c>
      <c r="AF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9">
        <f t="shared" si="184"/>
        <v>0</v>
      </c>
      <c r="AJ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9">
        <f t="shared" si="185"/>
        <v>0</v>
      </c>
      <c r="AN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9">
        <f t="shared" si="186"/>
        <v>0</v>
      </c>
      <c r="AR317" s="179">
        <f t="shared" si="187"/>
        <v>105000</v>
      </c>
    </row>
    <row r="318" spans="2:44" x14ac:dyDescent="0.25">
      <c r="B318" s="177" t="s">
        <v>937</v>
      </c>
      <c r="C318" s="178" t="s">
        <v>938</v>
      </c>
      <c r="D3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10200</v>
      </c>
      <c r="E3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9">
        <f t="shared" si="180"/>
        <v>10200</v>
      </c>
      <c r="G318" s="179"/>
      <c r="H318" s="179">
        <f t="shared" si="181"/>
        <v>10200</v>
      </c>
      <c r="I318" s="179"/>
      <c r="J318" s="179">
        <f t="shared" si="182"/>
        <v>10200</v>
      </c>
      <c r="K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10200</v>
      </c>
      <c r="M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v>
      </c>
      <c r="AD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9">
        <f t="shared" si="183"/>
        <v>10200</v>
      </c>
      <c r="AF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9">
        <f t="shared" si="184"/>
        <v>0</v>
      </c>
      <c r="AJ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9">
        <f t="shared" si="185"/>
        <v>0</v>
      </c>
      <c r="AN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9">
        <f t="shared" si="186"/>
        <v>0</v>
      </c>
      <c r="AR318" s="179">
        <f t="shared" si="187"/>
        <v>10200</v>
      </c>
    </row>
    <row r="319" spans="2:44" x14ac:dyDescent="0.25">
      <c r="B319" s="177" t="s">
        <v>318</v>
      </c>
      <c r="C319" s="178" t="s">
        <v>939</v>
      </c>
      <c r="D3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9">
        <f t="shared" si="180"/>
        <v>0</v>
      </c>
      <c r="G319" s="179"/>
      <c r="H319" s="179">
        <f t="shared" si="181"/>
        <v>0</v>
      </c>
      <c r="I319" s="179"/>
      <c r="J319" s="179">
        <f t="shared" si="182"/>
        <v>0</v>
      </c>
      <c r="K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9">
        <f t="shared" si="183"/>
        <v>0</v>
      </c>
      <c r="AF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9">
        <f t="shared" si="184"/>
        <v>0</v>
      </c>
      <c r="AJ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9">
        <f t="shared" si="185"/>
        <v>0</v>
      </c>
      <c r="AN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9">
        <f t="shared" si="186"/>
        <v>0</v>
      </c>
      <c r="AR319" s="179">
        <f t="shared" si="187"/>
        <v>0</v>
      </c>
    </row>
    <row r="320" spans="2:44" x14ac:dyDescent="0.25">
      <c r="B320" s="177" t="s">
        <v>940</v>
      </c>
      <c r="C320" s="178" t="s">
        <v>941</v>
      </c>
      <c r="D3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9">
        <f t="shared" si="180"/>
        <v>0</v>
      </c>
      <c r="G320" s="179"/>
      <c r="H320" s="179">
        <f t="shared" si="181"/>
        <v>0</v>
      </c>
      <c r="I320" s="179"/>
      <c r="J320" s="179">
        <f t="shared" si="182"/>
        <v>0</v>
      </c>
      <c r="K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9">
        <f t="shared" si="183"/>
        <v>0</v>
      </c>
      <c r="AF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9">
        <f t="shared" si="184"/>
        <v>0</v>
      </c>
      <c r="AJ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9">
        <f t="shared" si="185"/>
        <v>0</v>
      </c>
      <c r="AN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9">
        <f t="shared" si="186"/>
        <v>0</v>
      </c>
      <c r="AR320" s="179">
        <f t="shared" si="187"/>
        <v>0</v>
      </c>
    </row>
    <row r="321" spans="2:44" x14ac:dyDescent="0.25">
      <c r="B321" s="177" t="s">
        <v>942</v>
      </c>
      <c r="C321" s="178" t="s">
        <v>943</v>
      </c>
      <c r="D3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9">
        <f t="shared" si="180"/>
        <v>0</v>
      </c>
      <c r="G321" s="179"/>
      <c r="H321" s="179">
        <f t="shared" si="181"/>
        <v>0</v>
      </c>
      <c r="I321" s="179"/>
      <c r="J321" s="179">
        <f t="shared" si="182"/>
        <v>0</v>
      </c>
      <c r="K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9">
        <f t="shared" si="183"/>
        <v>0</v>
      </c>
      <c r="AF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9">
        <f t="shared" si="184"/>
        <v>0</v>
      </c>
      <c r="AJ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9">
        <f t="shared" si="185"/>
        <v>0</v>
      </c>
      <c r="AN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9">
        <f t="shared" si="186"/>
        <v>0</v>
      </c>
      <c r="AR321" s="179">
        <f t="shared" si="187"/>
        <v>0</v>
      </c>
    </row>
    <row r="322" spans="2:44" x14ac:dyDescent="0.25">
      <c r="B322" s="177" t="s">
        <v>944</v>
      </c>
      <c r="C322" s="178" t="s">
        <v>945</v>
      </c>
      <c r="D3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9">
        <f t="shared" si="180"/>
        <v>0</v>
      </c>
      <c r="G322" s="179"/>
      <c r="H322" s="179">
        <f t="shared" si="181"/>
        <v>0</v>
      </c>
      <c r="I322" s="179"/>
      <c r="J322" s="179">
        <f t="shared" si="182"/>
        <v>0</v>
      </c>
      <c r="K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79">
        <f t="shared" si="183"/>
        <v>0</v>
      </c>
      <c r="AF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9">
        <f t="shared" si="184"/>
        <v>0</v>
      </c>
      <c r="AJ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9">
        <f t="shared" si="185"/>
        <v>0</v>
      </c>
      <c r="AN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9">
        <f t="shared" si="186"/>
        <v>0</v>
      </c>
      <c r="AR322" s="179">
        <f t="shared" si="187"/>
        <v>0</v>
      </c>
    </row>
    <row r="323" spans="2:44" x14ac:dyDescent="0.25">
      <c r="B323" s="177" t="s">
        <v>946</v>
      </c>
      <c r="C323" s="178" t="s">
        <v>947</v>
      </c>
      <c r="D3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9">
        <f t="shared" si="180"/>
        <v>0</v>
      </c>
      <c r="G323" s="179"/>
      <c r="H323" s="179">
        <f t="shared" si="181"/>
        <v>0</v>
      </c>
      <c r="I323" s="179"/>
      <c r="J323" s="179">
        <f t="shared" si="182"/>
        <v>0</v>
      </c>
      <c r="K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9">
        <f t="shared" si="183"/>
        <v>0</v>
      </c>
      <c r="AF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9">
        <f t="shared" si="184"/>
        <v>0</v>
      </c>
      <c r="AJ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9">
        <f t="shared" si="185"/>
        <v>0</v>
      </c>
      <c r="AN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9">
        <f t="shared" si="186"/>
        <v>0</v>
      </c>
      <c r="AR323" s="179">
        <f t="shared" si="187"/>
        <v>0</v>
      </c>
    </row>
    <row r="324" spans="2:44" x14ac:dyDescent="0.25">
      <c r="B324" s="177" t="s">
        <v>948</v>
      </c>
      <c r="C324" s="178" t="s">
        <v>949</v>
      </c>
      <c r="D3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9">
        <f t="shared" si="180"/>
        <v>0</v>
      </c>
      <c r="G324" s="179"/>
      <c r="H324" s="179">
        <f t="shared" si="181"/>
        <v>0</v>
      </c>
      <c r="I324" s="179"/>
      <c r="J324" s="179">
        <f t="shared" si="182"/>
        <v>0</v>
      </c>
      <c r="K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9">
        <f t="shared" si="183"/>
        <v>0</v>
      </c>
      <c r="AF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9">
        <f t="shared" si="184"/>
        <v>0</v>
      </c>
      <c r="AJ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9">
        <f t="shared" si="185"/>
        <v>0</v>
      </c>
      <c r="AN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9">
        <f t="shared" si="186"/>
        <v>0</v>
      </c>
      <c r="AR324" s="179">
        <f t="shared" si="187"/>
        <v>0</v>
      </c>
    </row>
    <row r="325" spans="2:44" x14ac:dyDescent="0.25">
      <c r="B325" s="177" t="s">
        <v>950</v>
      </c>
      <c r="C325" s="178" t="s">
        <v>951</v>
      </c>
      <c r="D3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9">
        <f t="shared" si="180"/>
        <v>0</v>
      </c>
      <c r="G325" s="179"/>
      <c r="H325" s="179">
        <f t="shared" si="181"/>
        <v>0</v>
      </c>
      <c r="I325" s="179"/>
      <c r="J325" s="179">
        <f t="shared" si="182"/>
        <v>0</v>
      </c>
      <c r="K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9">
        <f t="shared" si="183"/>
        <v>0</v>
      </c>
      <c r="AF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9">
        <f t="shared" si="184"/>
        <v>0</v>
      </c>
      <c r="AJ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9">
        <f t="shared" si="185"/>
        <v>0</v>
      </c>
      <c r="AN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9">
        <f t="shared" si="186"/>
        <v>0</v>
      </c>
      <c r="AR325" s="179">
        <f t="shared" si="187"/>
        <v>0</v>
      </c>
    </row>
    <row r="326" spans="2:44" x14ac:dyDescent="0.25">
      <c r="B326" s="177" t="s">
        <v>952</v>
      </c>
      <c r="C326" s="178" t="s">
        <v>953</v>
      </c>
      <c r="D3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9">
        <f t="shared" si="180"/>
        <v>0</v>
      </c>
      <c r="G326" s="179"/>
      <c r="H326" s="179">
        <f t="shared" si="181"/>
        <v>0</v>
      </c>
      <c r="I326" s="179"/>
      <c r="J326" s="179">
        <f t="shared" si="182"/>
        <v>0</v>
      </c>
      <c r="K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9">
        <f t="shared" si="183"/>
        <v>0</v>
      </c>
      <c r="AF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9">
        <f t="shared" si="184"/>
        <v>0</v>
      </c>
      <c r="AJ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9">
        <f t="shared" si="185"/>
        <v>0</v>
      </c>
      <c r="AN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9">
        <f t="shared" si="186"/>
        <v>0</v>
      </c>
      <c r="AR326" s="179">
        <f t="shared" si="187"/>
        <v>0</v>
      </c>
    </row>
    <row r="327" spans="2:44" x14ac:dyDescent="0.25">
      <c r="B327" s="174" t="s">
        <v>320</v>
      </c>
      <c r="C327" s="175" t="s">
        <v>192</v>
      </c>
      <c r="D327" s="176">
        <f>D328+D345+D383+D389</f>
        <v>0</v>
      </c>
      <c r="E327" s="176">
        <f>E328+E345+E383+E389</f>
        <v>804500</v>
      </c>
      <c r="F327" s="176">
        <f t="shared" si="180"/>
        <v>804500</v>
      </c>
      <c r="G327" s="176">
        <f>G328+G345+G383+G389</f>
        <v>0</v>
      </c>
      <c r="H327" s="176">
        <f t="shared" si="181"/>
        <v>804500</v>
      </c>
      <c r="I327" s="176">
        <f>I328+I345+I383+I389</f>
        <v>0</v>
      </c>
      <c r="J327" s="176">
        <f t="shared" si="182"/>
        <v>804500</v>
      </c>
      <c r="K327" s="176">
        <f t="shared" ref="K327:AD327" si="189">K328+K345+K383+K389</f>
        <v>0</v>
      </c>
      <c r="L327" s="176">
        <f t="shared" si="189"/>
        <v>804500</v>
      </c>
      <c r="M327" s="176">
        <f t="shared" si="189"/>
        <v>0</v>
      </c>
      <c r="N327" s="176">
        <f t="shared" si="189"/>
        <v>0</v>
      </c>
      <c r="O327" s="176">
        <f t="shared" si="189"/>
        <v>0</v>
      </c>
      <c r="P327" s="176">
        <f t="shared" si="189"/>
        <v>0</v>
      </c>
      <c r="Q327" s="176">
        <f t="shared" si="189"/>
        <v>0</v>
      </c>
      <c r="R327" s="176">
        <f t="shared" si="189"/>
        <v>0</v>
      </c>
      <c r="S327" s="176">
        <f t="shared" si="189"/>
        <v>0</v>
      </c>
      <c r="T327" s="176">
        <f>T328+T345+T383+T389</f>
        <v>0</v>
      </c>
      <c r="U327" s="176">
        <f t="shared" si="189"/>
        <v>0</v>
      </c>
      <c r="V327" s="176">
        <f t="shared" si="189"/>
        <v>0</v>
      </c>
      <c r="W327" s="176">
        <f t="shared" si="189"/>
        <v>0</v>
      </c>
      <c r="X327" s="176">
        <f t="shared" si="189"/>
        <v>0</v>
      </c>
      <c r="Y327" s="176">
        <f>Y328+Y345+Y383+Y389</f>
        <v>0</v>
      </c>
      <c r="Z327" s="176">
        <f>Z328+Z345+Z383+Z389</f>
        <v>0</v>
      </c>
      <c r="AA327" s="176">
        <f t="shared" si="189"/>
        <v>0</v>
      </c>
      <c r="AB327" s="176">
        <f t="shared" si="189"/>
        <v>482500</v>
      </c>
      <c r="AC327" s="176">
        <f t="shared" si="189"/>
        <v>52000</v>
      </c>
      <c r="AD327" s="176">
        <f t="shared" si="189"/>
        <v>115000</v>
      </c>
      <c r="AE327" s="176">
        <f t="shared" si="183"/>
        <v>649500</v>
      </c>
      <c r="AF327" s="176">
        <f>AF328+AF345+AF383+AF389</f>
        <v>0</v>
      </c>
      <c r="AG327" s="176">
        <f>AG328+AG345+AG383+AG389</f>
        <v>0</v>
      </c>
      <c r="AH327" s="176">
        <f>AH328+AH345+AH383+AH389</f>
        <v>0</v>
      </c>
      <c r="AI327" s="176">
        <f t="shared" si="184"/>
        <v>0</v>
      </c>
      <c r="AJ327" s="176">
        <f>AJ328+AJ345+AJ383+AJ389</f>
        <v>0</v>
      </c>
      <c r="AK327" s="176">
        <f>AK328+AK345+AK383+AK389</f>
        <v>0</v>
      </c>
      <c r="AL327" s="176">
        <f>AL328+AL345+AL383+AL389</f>
        <v>0</v>
      </c>
      <c r="AM327" s="176">
        <f t="shared" si="185"/>
        <v>0</v>
      </c>
      <c r="AN327" s="176">
        <f>AN328+AN345+AN383+AN389</f>
        <v>0</v>
      </c>
      <c r="AO327" s="176">
        <f>AO328+AO345+AO383+AO389</f>
        <v>0</v>
      </c>
      <c r="AP327" s="176">
        <f>AP328+AP345+AP383+AP389</f>
        <v>0</v>
      </c>
      <c r="AQ327" s="176">
        <f t="shared" si="186"/>
        <v>0</v>
      </c>
      <c r="AR327" s="176">
        <f t="shared" si="187"/>
        <v>649500</v>
      </c>
    </row>
    <row r="328" spans="2:44" x14ac:dyDescent="0.25">
      <c r="B328" s="186" t="s">
        <v>321</v>
      </c>
      <c r="C328" s="187" t="s">
        <v>193</v>
      </c>
      <c r="D328" s="188">
        <f>SUM(D329:D344)</f>
        <v>0</v>
      </c>
      <c r="E328" s="188">
        <f>SUM(E329:E344)</f>
        <v>0</v>
      </c>
      <c r="F328" s="188">
        <f t="shared" si="180"/>
        <v>0</v>
      </c>
      <c r="G328" s="188">
        <f>SUM(G329:G344)</f>
        <v>0</v>
      </c>
      <c r="H328" s="188">
        <f t="shared" si="181"/>
        <v>0</v>
      </c>
      <c r="I328" s="188">
        <f>SUM(I329:I344)</f>
        <v>0</v>
      </c>
      <c r="J328" s="188">
        <f t="shared" si="182"/>
        <v>0</v>
      </c>
      <c r="K328" s="188">
        <f t="shared" ref="K328:AD328" si="190">SUM(K329:K344)</f>
        <v>0</v>
      </c>
      <c r="L328" s="188">
        <f t="shared" si="190"/>
        <v>0</v>
      </c>
      <c r="M328" s="188">
        <f t="shared" si="190"/>
        <v>0</v>
      </c>
      <c r="N328" s="188">
        <f t="shared" si="190"/>
        <v>0</v>
      </c>
      <c r="O328" s="188">
        <f t="shared" si="190"/>
        <v>0</v>
      </c>
      <c r="P328" s="188">
        <f t="shared" si="190"/>
        <v>0</v>
      </c>
      <c r="Q328" s="188">
        <f t="shared" si="190"/>
        <v>0</v>
      </c>
      <c r="R328" s="188">
        <f t="shared" si="190"/>
        <v>0</v>
      </c>
      <c r="S328" s="188">
        <f t="shared" si="190"/>
        <v>0</v>
      </c>
      <c r="T328" s="188">
        <f>SUM(T329:T344)</f>
        <v>0</v>
      </c>
      <c r="U328" s="188">
        <f t="shared" si="190"/>
        <v>0</v>
      </c>
      <c r="V328" s="188">
        <f t="shared" si="190"/>
        <v>0</v>
      </c>
      <c r="W328" s="188">
        <f t="shared" si="190"/>
        <v>0</v>
      </c>
      <c r="X328" s="188">
        <f t="shared" si="190"/>
        <v>0</v>
      </c>
      <c r="Y328" s="188">
        <f>SUM(Y329:Y344)</f>
        <v>0</v>
      </c>
      <c r="Z328" s="188">
        <f>SUM(Z329:Z344)</f>
        <v>0</v>
      </c>
      <c r="AA328" s="188">
        <f t="shared" si="190"/>
        <v>0</v>
      </c>
      <c r="AB328" s="188">
        <f t="shared" si="190"/>
        <v>0</v>
      </c>
      <c r="AC328" s="188">
        <f t="shared" si="190"/>
        <v>0</v>
      </c>
      <c r="AD328" s="188">
        <f t="shared" si="190"/>
        <v>0</v>
      </c>
      <c r="AE328" s="188">
        <f t="shared" si="183"/>
        <v>0</v>
      </c>
      <c r="AF328" s="188">
        <f>SUM(AF329:AF344)</f>
        <v>0</v>
      </c>
      <c r="AG328" s="188">
        <f>SUM(AG329:AG344)</f>
        <v>0</v>
      </c>
      <c r="AH328" s="188">
        <f>SUM(AH329:AH344)</f>
        <v>0</v>
      </c>
      <c r="AI328" s="188">
        <f t="shared" si="184"/>
        <v>0</v>
      </c>
      <c r="AJ328" s="188">
        <f>SUM(AJ329:AJ344)</f>
        <v>0</v>
      </c>
      <c r="AK328" s="188">
        <f>SUM(AK329:AK344)</f>
        <v>0</v>
      </c>
      <c r="AL328" s="188">
        <f>SUM(AL329:AL344)</f>
        <v>0</v>
      </c>
      <c r="AM328" s="188">
        <f t="shared" si="185"/>
        <v>0</v>
      </c>
      <c r="AN328" s="188">
        <f>SUM(AN329:AN344)</f>
        <v>0</v>
      </c>
      <c r="AO328" s="188">
        <f>SUM(AO329:AO344)</f>
        <v>0</v>
      </c>
      <c r="AP328" s="188">
        <f>SUM(AP329:AP344)</f>
        <v>0</v>
      </c>
      <c r="AQ328" s="188">
        <f t="shared" si="186"/>
        <v>0</v>
      </c>
      <c r="AR328" s="188">
        <f t="shared" si="187"/>
        <v>0</v>
      </c>
    </row>
    <row r="329" spans="2:44" x14ac:dyDescent="0.25">
      <c r="B329" s="177" t="s">
        <v>322</v>
      </c>
      <c r="C329" s="178" t="s">
        <v>194</v>
      </c>
      <c r="D3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9">
        <f t="shared" si="180"/>
        <v>0</v>
      </c>
      <c r="G329" s="179"/>
      <c r="H329" s="179">
        <f t="shared" si="181"/>
        <v>0</v>
      </c>
      <c r="I329" s="179"/>
      <c r="J329" s="179">
        <f t="shared" si="182"/>
        <v>0</v>
      </c>
      <c r="K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9">
        <f t="shared" si="183"/>
        <v>0</v>
      </c>
      <c r="AF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9">
        <f t="shared" si="184"/>
        <v>0</v>
      </c>
      <c r="AJ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9">
        <f t="shared" si="185"/>
        <v>0</v>
      </c>
      <c r="AN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9">
        <f t="shared" si="186"/>
        <v>0</v>
      </c>
      <c r="AR329" s="179">
        <f t="shared" si="187"/>
        <v>0</v>
      </c>
    </row>
    <row r="330" spans="2:44" x14ac:dyDescent="0.25">
      <c r="B330" s="177" t="s">
        <v>336</v>
      </c>
      <c r="C330" s="178" t="s">
        <v>204</v>
      </c>
      <c r="D3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9">
        <f t="shared" si="180"/>
        <v>0</v>
      </c>
      <c r="G330" s="179"/>
      <c r="H330" s="179">
        <f t="shared" si="181"/>
        <v>0</v>
      </c>
      <c r="I330" s="179"/>
      <c r="J330" s="179">
        <f t="shared" si="182"/>
        <v>0</v>
      </c>
      <c r="K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9">
        <f t="shared" si="183"/>
        <v>0</v>
      </c>
      <c r="AF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9">
        <f t="shared" si="184"/>
        <v>0</v>
      </c>
      <c r="AJ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9">
        <f t="shared" si="185"/>
        <v>0</v>
      </c>
      <c r="AN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9">
        <f t="shared" si="186"/>
        <v>0</v>
      </c>
      <c r="AR330" s="179">
        <f t="shared" si="187"/>
        <v>0</v>
      </c>
    </row>
    <row r="331" spans="2:44" x14ac:dyDescent="0.25">
      <c r="B331" s="177" t="s">
        <v>954</v>
      </c>
      <c r="C331" s="178" t="s">
        <v>955</v>
      </c>
      <c r="D3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9">
        <f t="shared" si="180"/>
        <v>0</v>
      </c>
      <c r="G331" s="179"/>
      <c r="H331" s="179">
        <f t="shared" si="181"/>
        <v>0</v>
      </c>
      <c r="I331" s="179"/>
      <c r="J331" s="179">
        <f t="shared" si="182"/>
        <v>0</v>
      </c>
      <c r="K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9">
        <f t="shared" si="183"/>
        <v>0</v>
      </c>
      <c r="AF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9">
        <f t="shared" si="184"/>
        <v>0</v>
      </c>
      <c r="AJ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9">
        <f t="shared" si="185"/>
        <v>0</v>
      </c>
      <c r="AN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9">
        <f t="shared" si="186"/>
        <v>0</v>
      </c>
      <c r="AR331" s="179">
        <f t="shared" si="187"/>
        <v>0</v>
      </c>
    </row>
    <row r="332" spans="2:44" x14ac:dyDescent="0.25">
      <c r="B332" s="177" t="s">
        <v>956</v>
      </c>
      <c r="C332" s="178" t="s">
        <v>957</v>
      </c>
      <c r="D3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9">
        <f t="shared" si="180"/>
        <v>0</v>
      </c>
      <c r="G332" s="179"/>
      <c r="H332" s="179">
        <f t="shared" si="181"/>
        <v>0</v>
      </c>
      <c r="I332" s="179"/>
      <c r="J332" s="179">
        <f t="shared" si="182"/>
        <v>0</v>
      </c>
      <c r="K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9">
        <f t="shared" si="183"/>
        <v>0</v>
      </c>
      <c r="AF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9">
        <f t="shared" si="184"/>
        <v>0</v>
      </c>
      <c r="AJ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9">
        <f t="shared" si="185"/>
        <v>0</v>
      </c>
      <c r="AN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9">
        <f t="shared" si="186"/>
        <v>0</v>
      </c>
      <c r="AR332" s="179">
        <f t="shared" si="187"/>
        <v>0</v>
      </c>
    </row>
    <row r="333" spans="2:44" x14ac:dyDescent="0.25">
      <c r="B333" s="177" t="s">
        <v>958</v>
      </c>
      <c r="C333" s="178" t="s">
        <v>959</v>
      </c>
      <c r="D3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9">
        <f t="shared" ref="F333:F362" si="191">D333+E333</f>
        <v>0</v>
      </c>
      <c r="G333" s="179"/>
      <c r="H333" s="179">
        <f t="shared" ref="H333:H362" si="192">F333-G333</f>
        <v>0</v>
      </c>
      <c r="I333" s="179"/>
      <c r="J333" s="179">
        <f t="shared" ref="J333:J362" si="193">F333-I333</f>
        <v>0</v>
      </c>
      <c r="K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9">
        <f t="shared" ref="AE333:AE362" si="194">AB333+AC333+AD333</f>
        <v>0</v>
      </c>
      <c r="AF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9">
        <f t="shared" ref="AI333:AI362" si="195">AF333+AG333+AH333</f>
        <v>0</v>
      </c>
      <c r="AJ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9">
        <f t="shared" ref="AM333:AM362" si="196">AJ333+AK333+AL333</f>
        <v>0</v>
      </c>
      <c r="AN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9">
        <f t="shared" ref="AQ333:AQ362" si="197">AN333+AO333+AP333</f>
        <v>0</v>
      </c>
      <c r="AR333" s="179">
        <f t="shared" ref="AR333:AR362" si="198">AE333+AI333+AM333+AQ333</f>
        <v>0</v>
      </c>
    </row>
    <row r="334" spans="2:44" x14ac:dyDescent="0.25">
      <c r="B334" s="177" t="s">
        <v>960</v>
      </c>
      <c r="C334" s="178" t="s">
        <v>961</v>
      </c>
      <c r="D3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9">
        <f t="shared" si="191"/>
        <v>0</v>
      </c>
      <c r="G334" s="179"/>
      <c r="H334" s="179">
        <f t="shared" si="192"/>
        <v>0</v>
      </c>
      <c r="I334" s="179"/>
      <c r="J334" s="179">
        <f t="shared" si="193"/>
        <v>0</v>
      </c>
      <c r="K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9">
        <f t="shared" si="194"/>
        <v>0</v>
      </c>
      <c r="AF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9">
        <f t="shared" si="195"/>
        <v>0</v>
      </c>
      <c r="AJ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9">
        <f t="shared" si="196"/>
        <v>0</v>
      </c>
      <c r="AN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9">
        <f t="shared" si="197"/>
        <v>0</v>
      </c>
      <c r="AR334" s="179">
        <f t="shared" si="198"/>
        <v>0</v>
      </c>
    </row>
    <row r="335" spans="2:44" x14ac:dyDescent="0.25">
      <c r="B335" s="177" t="s">
        <v>337</v>
      </c>
      <c r="C335" s="178" t="s">
        <v>205</v>
      </c>
      <c r="D3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9">
        <f t="shared" si="191"/>
        <v>0</v>
      </c>
      <c r="G335" s="179"/>
      <c r="H335" s="179">
        <f t="shared" si="192"/>
        <v>0</v>
      </c>
      <c r="I335" s="179"/>
      <c r="J335" s="179">
        <f t="shared" si="193"/>
        <v>0</v>
      </c>
      <c r="K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9">
        <f t="shared" si="194"/>
        <v>0</v>
      </c>
      <c r="AF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9">
        <f t="shared" si="195"/>
        <v>0</v>
      </c>
      <c r="AJ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9">
        <f t="shared" si="196"/>
        <v>0</v>
      </c>
      <c r="AN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9">
        <f t="shared" si="197"/>
        <v>0</v>
      </c>
      <c r="AR335" s="179">
        <f t="shared" si="198"/>
        <v>0</v>
      </c>
    </row>
    <row r="336" spans="2:44" x14ac:dyDescent="0.25">
      <c r="B336" s="177" t="s">
        <v>962</v>
      </c>
      <c r="C336" s="178" t="s">
        <v>963</v>
      </c>
      <c r="D3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9">
        <f t="shared" si="191"/>
        <v>0</v>
      </c>
      <c r="G336" s="179"/>
      <c r="H336" s="179">
        <f t="shared" si="192"/>
        <v>0</v>
      </c>
      <c r="I336" s="179"/>
      <c r="J336" s="179">
        <f t="shared" si="193"/>
        <v>0</v>
      </c>
      <c r="K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9">
        <f t="shared" si="194"/>
        <v>0</v>
      </c>
      <c r="AF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9">
        <f t="shared" si="195"/>
        <v>0</v>
      </c>
      <c r="AJ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9">
        <f t="shared" si="196"/>
        <v>0</v>
      </c>
      <c r="AN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9">
        <f t="shared" si="197"/>
        <v>0</v>
      </c>
      <c r="AR336" s="179">
        <f t="shared" si="198"/>
        <v>0</v>
      </c>
    </row>
    <row r="337" spans="2:44" x14ac:dyDescent="0.25">
      <c r="B337" s="177" t="s">
        <v>338</v>
      </c>
      <c r="C337" s="178" t="s">
        <v>206</v>
      </c>
      <c r="D3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9">
        <f t="shared" si="191"/>
        <v>0</v>
      </c>
      <c r="G337" s="179"/>
      <c r="H337" s="179">
        <f t="shared" si="192"/>
        <v>0</v>
      </c>
      <c r="I337" s="179"/>
      <c r="J337" s="179">
        <f t="shared" si="193"/>
        <v>0</v>
      </c>
      <c r="K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9">
        <f t="shared" si="194"/>
        <v>0</v>
      </c>
      <c r="AF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9">
        <f t="shared" si="195"/>
        <v>0</v>
      </c>
      <c r="AJ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9">
        <f t="shared" si="196"/>
        <v>0</v>
      </c>
      <c r="AN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9">
        <f t="shared" si="197"/>
        <v>0</v>
      </c>
      <c r="AR337" s="179">
        <f t="shared" si="198"/>
        <v>0</v>
      </c>
    </row>
    <row r="338" spans="2:44" x14ac:dyDescent="0.25">
      <c r="B338" s="177" t="s">
        <v>964</v>
      </c>
      <c r="C338" s="178" t="s">
        <v>965</v>
      </c>
      <c r="D3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9">
        <f t="shared" si="191"/>
        <v>0</v>
      </c>
      <c r="G338" s="179"/>
      <c r="H338" s="179">
        <f t="shared" si="192"/>
        <v>0</v>
      </c>
      <c r="I338" s="179"/>
      <c r="J338" s="179">
        <f t="shared" si="193"/>
        <v>0</v>
      </c>
      <c r="K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9">
        <f t="shared" si="194"/>
        <v>0</v>
      </c>
      <c r="AF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9">
        <f t="shared" si="195"/>
        <v>0</v>
      </c>
      <c r="AJ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9">
        <f t="shared" si="196"/>
        <v>0</v>
      </c>
      <c r="AN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9">
        <f t="shared" si="197"/>
        <v>0</v>
      </c>
      <c r="AR338" s="179">
        <f t="shared" si="198"/>
        <v>0</v>
      </c>
    </row>
    <row r="339" spans="2:44" x14ac:dyDescent="0.25">
      <c r="B339" s="177" t="s">
        <v>323</v>
      </c>
      <c r="C339" s="178" t="s">
        <v>195</v>
      </c>
      <c r="D3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9">
        <f t="shared" si="191"/>
        <v>0</v>
      </c>
      <c r="G339" s="179"/>
      <c r="H339" s="179">
        <f t="shared" si="192"/>
        <v>0</v>
      </c>
      <c r="I339" s="179"/>
      <c r="J339" s="179">
        <f t="shared" si="193"/>
        <v>0</v>
      </c>
      <c r="K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9">
        <f t="shared" si="194"/>
        <v>0</v>
      </c>
      <c r="AF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9">
        <f t="shared" si="195"/>
        <v>0</v>
      </c>
      <c r="AJ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9">
        <f t="shared" si="196"/>
        <v>0</v>
      </c>
      <c r="AN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9">
        <f t="shared" si="197"/>
        <v>0</v>
      </c>
      <c r="AR339" s="179">
        <f t="shared" si="198"/>
        <v>0</v>
      </c>
    </row>
    <row r="340" spans="2:44" x14ac:dyDescent="0.25">
      <c r="B340" s="177" t="s">
        <v>966</v>
      </c>
      <c r="C340" s="178" t="s">
        <v>967</v>
      </c>
      <c r="D3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9">
        <f t="shared" si="191"/>
        <v>0</v>
      </c>
      <c r="G340" s="179"/>
      <c r="H340" s="179">
        <f t="shared" si="192"/>
        <v>0</v>
      </c>
      <c r="I340" s="179"/>
      <c r="J340" s="179">
        <f t="shared" si="193"/>
        <v>0</v>
      </c>
      <c r="K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9">
        <f t="shared" si="194"/>
        <v>0</v>
      </c>
      <c r="AF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9">
        <f t="shared" si="195"/>
        <v>0</v>
      </c>
      <c r="AJ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9">
        <f t="shared" si="196"/>
        <v>0</v>
      </c>
      <c r="AN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9">
        <f t="shared" si="197"/>
        <v>0</v>
      </c>
      <c r="AR340" s="179">
        <f t="shared" si="198"/>
        <v>0</v>
      </c>
    </row>
    <row r="341" spans="2:44" x14ac:dyDescent="0.25">
      <c r="B341" s="177" t="s">
        <v>339</v>
      </c>
      <c r="C341" s="178" t="s">
        <v>207</v>
      </c>
      <c r="D3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9">
        <f t="shared" si="191"/>
        <v>0</v>
      </c>
      <c r="G341" s="179"/>
      <c r="H341" s="179">
        <f t="shared" si="192"/>
        <v>0</v>
      </c>
      <c r="I341" s="179"/>
      <c r="J341" s="179">
        <f t="shared" si="193"/>
        <v>0</v>
      </c>
      <c r="K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9">
        <f t="shared" si="194"/>
        <v>0</v>
      </c>
      <c r="AF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9">
        <f t="shared" si="195"/>
        <v>0</v>
      </c>
      <c r="AJ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9">
        <f t="shared" si="196"/>
        <v>0</v>
      </c>
      <c r="AN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9">
        <f t="shared" si="197"/>
        <v>0</v>
      </c>
      <c r="AR341" s="179">
        <f t="shared" si="198"/>
        <v>0</v>
      </c>
    </row>
    <row r="342" spans="2:44" x14ac:dyDescent="0.25">
      <c r="B342" s="177" t="s">
        <v>968</v>
      </c>
      <c r="C342" s="178" t="s">
        <v>969</v>
      </c>
      <c r="D3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9">
        <f t="shared" si="191"/>
        <v>0</v>
      </c>
      <c r="G342" s="179"/>
      <c r="H342" s="179">
        <f t="shared" si="192"/>
        <v>0</v>
      </c>
      <c r="I342" s="179"/>
      <c r="J342" s="179">
        <f t="shared" si="193"/>
        <v>0</v>
      </c>
      <c r="K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9">
        <f t="shared" si="194"/>
        <v>0</v>
      </c>
      <c r="AF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9">
        <f t="shared" si="195"/>
        <v>0</v>
      </c>
      <c r="AJ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9">
        <f t="shared" si="196"/>
        <v>0</v>
      </c>
      <c r="AN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9">
        <f t="shared" si="197"/>
        <v>0</v>
      </c>
      <c r="AR342" s="179">
        <f t="shared" si="198"/>
        <v>0</v>
      </c>
    </row>
    <row r="343" spans="2:44" x14ac:dyDescent="0.25">
      <c r="B343" s="177" t="s">
        <v>970</v>
      </c>
      <c r="C343" s="178" t="s">
        <v>971</v>
      </c>
      <c r="D3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9">
        <f t="shared" si="191"/>
        <v>0</v>
      </c>
      <c r="G343" s="179"/>
      <c r="H343" s="179">
        <f t="shared" si="192"/>
        <v>0</v>
      </c>
      <c r="I343" s="179"/>
      <c r="J343" s="179">
        <f t="shared" si="193"/>
        <v>0</v>
      </c>
      <c r="K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9">
        <f t="shared" si="194"/>
        <v>0</v>
      </c>
      <c r="AF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9">
        <f t="shared" si="195"/>
        <v>0</v>
      </c>
      <c r="AJ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9">
        <f t="shared" si="196"/>
        <v>0</v>
      </c>
      <c r="AN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9">
        <f t="shared" si="197"/>
        <v>0</v>
      </c>
      <c r="AR343" s="179">
        <f t="shared" si="198"/>
        <v>0</v>
      </c>
    </row>
    <row r="344" spans="2:44" x14ac:dyDescent="0.25">
      <c r="B344" s="177" t="s">
        <v>340</v>
      </c>
      <c r="C344" s="178" t="s">
        <v>208</v>
      </c>
      <c r="D3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9">
        <f t="shared" si="191"/>
        <v>0</v>
      </c>
      <c r="G344" s="179"/>
      <c r="H344" s="179">
        <f t="shared" si="192"/>
        <v>0</v>
      </c>
      <c r="I344" s="179"/>
      <c r="J344" s="179">
        <f t="shared" si="193"/>
        <v>0</v>
      </c>
      <c r="K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9">
        <f t="shared" si="194"/>
        <v>0</v>
      </c>
      <c r="AF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9">
        <f t="shared" si="195"/>
        <v>0</v>
      </c>
      <c r="AJ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9">
        <f t="shared" si="196"/>
        <v>0</v>
      </c>
      <c r="AN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9">
        <f t="shared" si="197"/>
        <v>0</v>
      </c>
      <c r="AR344" s="179">
        <f t="shared" si="198"/>
        <v>0</v>
      </c>
    </row>
    <row r="345" spans="2:44" x14ac:dyDescent="0.25">
      <c r="B345" s="186" t="s">
        <v>324</v>
      </c>
      <c r="C345" s="187" t="s">
        <v>196</v>
      </c>
      <c r="D345" s="188">
        <f>SUM(D346:D382)</f>
        <v>0</v>
      </c>
      <c r="E345" s="188">
        <f>SUM(E346:E382)</f>
        <v>804500</v>
      </c>
      <c r="F345" s="188">
        <f t="shared" si="191"/>
        <v>804500</v>
      </c>
      <c r="G345" s="188">
        <f>SUM(G346:G382)</f>
        <v>0</v>
      </c>
      <c r="H345" s="188">
        <f t="shared" si="192"/>
        <v>804500</v>
      </c>
      <c r="I345" s="188">
        <f>SUM(I346:I382)</f>
        <v>0</v>
      </c>
      <c r="J345" s="188">
        <f t="shared" si="193"/>
        <v>804500</v>
      </c>
      <c r="K345" s="188">
        <f t="shared" ref="K345:AD345" si="199">SUM(K346:K382)</f>
        <v>0</v>
      </c>
      <c r="L345" s="188">
        <f t="shared" si="199"/>
        <v>804500</v>
      </c>
      <c r="M345" s="188">
        <f t="shared" si="199"/>
        <v>0</v>
      </c>
      <c r="N345" s="188">
        <f t="shared" si="199"/>
        <v>0</v>
      </c>
      <c r="O345" s="188">
        <f t="shared" si="199"/>
        <v>0</v>
      </c>
      <c r="P345" s="188">
        <f t="shared" si="199"/>
        <v>0</v>
      </c>
      <c r="Q345" s="188">
        <f t="shared" si="199"/>
        <v>0</v>
      </c>
      <c r="R345" s="188">
        <f t="shared" si="199"/>
        <v>0</v>
      </c>
      <c r="S345" s="188">
        <f t="shared" si="199"/>
        <v>0</v>
      </c>
      <c r="T345" s="188">
        <f>SUM(T346:T382)</f>
        <v>0</v>
      </c>
      <c r="U345" s="188">
        <f t="shared" si="199"/>
        <v>0</v>
      </c>
      <c r="V345" s="188">
        <f t="shared" si="199"/>
        <v>0</v>
      </c>
      <c r="W345" s="188">
        <f t="shared" si="199"/>
        <v>0</v>
      </c>
      <c r="X345" s="188">
        <f t="shared" si="199"/>
        <v>0</v>
      </c>
      <c r="Y345" s="188">
        <f>SUM(Y346:Y382)</f>
        <v>0</v>
      </c>
      <c r="Z345" s="188">
        <f>SUM(Z346:Z382)</f>
        <v>0</v>
      </c>
      <c r="AA345" s="188">
        <f t="shared" si="199"/>
        <v>0</v>
      </c>
      <c r="AB345" s="188">
        <f t="shared" si="199"/>
        <v>482500</v>
      </c>
      <c r="AC345" s="188">
        <f t="shared" si="199"/>
        <v>52000</v>
      </c>
      <c r="AD345" s="188">
        <f t="shared" si="199"/>
        <v>115000</v>
      </c>
      <c r="AE345" s="188">
        <f t="shared" si="194"/>
        <v>649500</v>
      </c>
      <c r="AF345" s="188">
        <f>SUM(AF346:AF382)</f>
        <v>0</v>
      </c>
      <c r="AG345" s="188">
        <f>SUM(AG346:AG382)</f>
        <v>0</v>
      </c>
      <c r="AH345" s="188">
        <f>SUM(AH346:AH382)</f>
        <v>0</v>
      </c>
      <c r="AI345" s="188">
        <f t="shared" si="195"/>
        <v>0</v>
      </c>
      <c r="AJ345" s="188">
        <f>SUM(AJ346:AJ382)</f>
        <v>0</v>
      </c>
      <c r="AK345" s="188">
        <f>SUM(AK346:AK382)</f>
        <v>0</v>
      </c>
      <c r="AL345" s="188">
        <f>SUM(AL346:AL382)</f>
        <v>0</v>
      </c>
      <c r="AM345" s="188">
        <f t="shared" si="196"/>
        <v>0</v>
      </c>
      <c r="AN345" s="188">
        <f>SUM(AN346:AN382)</f>
        <v>0</v>
      </c>
      <c r="AO345" s="188">
        <f>SUM(AO346:AO382)</f>
        <v>0</v>
      </c>
      <c r="AP345" s="188">
        <f>SUM(AP346:AP382)</f>
        <v>0</v>
      </c>
      <c r="AQ345" s="188">
        <f t="shared" si="197"/>
        <v>0</v>
      </c>
      <c r="AR345" s="188">
        <f t="shared" si="198"/>
        <v>649500</v>
      </c>
    </row>
    <row r="346" spans="2:44" x14ac:dyDescent="0.25">
      <c r="B346" s="177" t="s">
        <v>325</v>
      </c>
      <c r="C346" s="178" t="s">
        <v>197</v>
      </c>
      <c r="D3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9">
        <f t="shared" si="191"/>
        <v>0</v>
      </c>
      <c r="G346" s="179"/>
      <c r="H346" s="179">
        <f t="shared" si="192"/>
        <v>0</v>
      </c>
      <c r="I346" s="179"/>
      <c r="J346" s="179">
        <f t="shared" si="193"/>
        <v>0</v>
      </c>
      <c r="K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9">
        <f t="shared" si="194"/>
        <v>0</v>
      </c>
      <c r="AF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9">
        <f t="shared" si="195"/>
        <v>0</v>
      </c>
      <c r="AJ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9">
        <f t="shared" si="196"/>
        <v>0</v>
      </c>
      <c r="AN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9">
        <f t="shared" si="197"/>
        <v>0</v>
      </c>
      <c r="AR346" s="179">
        <f t="shared" si="198"/>
        <v>0</v>
      </c>
    </row>
    <row r="347" spans="2:44" x14ac:dyDescent="0.25">
      <c r="B347" s="177" t="s">
        <v>972</v>
      </c>
      <c r="C347" s="178" t="s">
        <v>973</v>
      </c>
      <c r="D3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9">
        <f t="shared" si="191"/>
        <v>0</v>
      </c>
      <c r="G347" s="179"/>
      <c r="H347" s="179">
        <f t="shared" si="192"/>
        <v>0</v>
      </c>
      <c r="I347" s="179"/>
      <c r="J347" s="179">
        <f t="shared" si="193"/>
        <v>0</v>
      </c>
      <c r="K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9">
        <f t="shared" si="194"/>
        <v>0</v>
      </c>
      <c r="AF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9">
        <f t="shared" si="195"/>
        <v>0</v>
      </c>
      <c r="AJ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9">
        <f t="shared" si="196"/>
        <v>0</v>
      </c>
      <c r="AN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9">
        <f t="shared" si="197"/>
        <v>0</v>
      </c>
      <c r="AR347" s="179">
        <f t="shared" si="198"/>
        <v>0</v>
      </c>
    </row>
    <row r="348" spans="2:44" x14ac:dyDescent="0.25">
      <c r="B348" s="177" t="s">
        <v>974</v>
      </c>
      <c r="C348" s="178" t="s">
        <v>973</v>
      </c>
      <c r="D3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9">
        <f t="shared" si="191"/>
        <v>0</v>
      </c>
      <c r="G348" s="179"/>
      <c r="H348" s="179">
        <f t="shared" si="192"/>
        <v>0</v>
      </c>
      <c r="I348" s="179"/>
      <c r="J348" s="179">
        <f t="shared" si="193"/>
        <v>0</v>
      </c>
      <c r="K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9">
        <f t="shared" si="194"/>
        <v>0</v>
      </c>
      <c r="AF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9">
        <f t="shared" si="195"/>
        <v>0</v>
      </c>
      <c r="AJ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9">
        <f t="shared" si="196"/>
        <v>0</v>
      </c>
      <c r="AN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9">
        <f t="shared" si="197"/>
        <v>0</v>
      </c>
      <c r="AR348" s="179">
        <f t="shared" si="198"/>
        <v>0</v>
      </c>
    </row>
    <row r="349" spans="2:44" x14ac:dyDescent="0.25">
      <c r="B349" s="177" t="s">
        <v>975</v>
      </c>
      <c r="C349" s="178" t="s">
        <v>976</v>
      </c>
      <c r="D3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161000</v>
      </c>
      <c r="F349" s="179">
        <f t="shared" si="191"/>
        <v>161000</v>
      </c>
      <c r="G349" s="179"/>
      <c r="H349" s="179">
        <f t="shared" si="192"/>
        <v>161000</v>
      </c>
      <c r="I349" s="179"/>
      <c r="J349" s="179">
        <f t="shared" si="193"/>
        <v>161000</v>
      </c>
      <c r="K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161000</v>
      </c>
      <c r="M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349" s="179">
        <f t="shared" si="194"/>
        <v>6000</v>
      </c>
      <c r="AF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9">
        <f t="shared" si="195"/>
        <v>0</v>
      </c>
      <c r="AJ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9">
        <f t="shared" si="196"/>
        <v>0</v>
      </c>
      <c r="AN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9">
        <f t="shared" si="197"/>
        <v>0</v>
      </c>
      <c r="AR349" s="179">
        <f t="shared" si="198"/>
        <v>6000</v>
      </c>
    </row>
    <row r="350" spans="2:44" x14ac:dyDescent="0.25">
      <c r="B350" s="177" t="s">
        <v>977</v>
      </c>
      <c r="C350" s="178" t="s">
        <v>976</v>
      </c>
      <c r="D3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9">
        <f t="shared" si="191"/>
        <v>0</v>
      </c>
      <c r="G350" s="179"/>
      <c r="H350" s="179">
        <f t="shared" si="192"/>
        <v>0</v>
      </c>
      <c r="I350" s="179"/>
      <c r="J350" s="179">
        <f t="shared" si="193"/>
        <v>0</v>
      </c>
      <c r="K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9">
        <f t="shared" si="194"/>
        <v>0</v>
      </c>
      <c r="AF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9">
        <f t="shared" si="195"/>
        <v>0</v>
      </c>
      <c r="AJ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9">
        <f t="shared" si="196"/>
        <v>0</v>
      </c>
      <c r="AN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9">
        <f t="shared" si="197"/>
        <v>0</v>
      </c>
      <c r="AR350" s="179">
        <f t="shared" si="198"/>
        <v>0</v>
      </c>
    </row>
    <row r="351" spans="2:44" x14ac:dyDescent="0.25">
      <c r="B351" s="177" t="s">
        <v>978</v>
      </c>
      <c r="C351" s="178" t="s">
        <v>979</v>
      </c>
      <c r="D3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9">
        <f t="shared" si="191"/>
        <v>0</v>
      </c>
      <c r="G351" s="179"/>
      <c r="H351" s="179">
        <f t="shared" si="192"/>
        <v>0</v>
      </c>
      <c r="I351" s="179"/>
      <c r="J351" s="179">
        <f t="shared" si="193"/>
        <v>0</v>
      </c>
      <c r="K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9">
        <f t="shared" si="194"/>
        <v>0</v>
      </c>
      <c r="AF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9">
        <f t="shared" si="195"/>
        <v>0</v>
      </c>
      <c r="AJ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9">
        <f t="shared" si="196"/>
        <v>0</v>
      </c>
      <c r="AN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9">
        <f t="shared" si="197"/>
        <v>0</v>
      </c>
      <c r="AR351" s="179">
        <f t="shared" si="198"/>
        <v>0</v>
      </c>
    </row>
    <row r="352" spans="2:44" x14ac:dyDescent="0.25">
      <c r="B352" s="177" t="s">
        <v>980</v>
      </c>
      <c r="C352" s="178" t="s">
        <v>981</v>
      </c>
      <c r="D3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9">
        <f t="shared" si="191"/>
        <v>0</v>
      </c>
      <c r="G352" s="179"/>
      <c r="H352" s="179">
        <f t="shared" si="192"/>
        <v>0</v>
      </c>
      <c r="I352" s="179"/>
      <c r="J352" s="179">
        <f t="shared" si="193"/>
        <v>0</v>
      </c>
      <c r="K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9">
        <f t="shared" si="194"/>
        <v>0</v>
      </c>
      <c r="AF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9">
        <f t="shared" si="195"/>
        <v>0</v>
      </c>
      <c r="AJ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9">
        <f t="shared" si="196"/>
        <v>0</v>
      </c>
      <c r="AN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9">
        <f t="shared" si="197"/>
        <v>0</v>
      </c>
      <c r="AR352" s="179">
        <f t="shared" si="198"/>
        <v>0</v>
      </c>
    </row>
    <row r="353" spans="2:44" x14ac:dyDescent="0.25">
      <c r="B353" s="177" t="s">
        <v>982</v>
      </c>
      <c r="C353" s="178" t="s">
        <v>983</v>
      </c>
      <c r="D3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9">
        <f t="shared" si="191"/>
        <v>0</v>
      </c>
      <c r="G353" s="179"/>
      <c r="H353" s="179">
        <f t="shared" si="192"/>
        <v>0</v>
      </c>
      <c r="I353" s="179"/>
      <c r="J353" s="179">
        <f t="shared" si="193"/>
        <v>0</v>
      </c>
      <c r="K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9">
        <f t="shared" si="194"/>
        <v>0</v>
      </c>
      <c r="AF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9">
        <f t="shared" si="195"/>
        <v>0</v>
      </c>
      <c r="AJ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9">
        <f t="shared" si="196"/>
        <v>0</v>
      </c>
      <c r="AN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9">
        <f t="shared" si="197"/>
        <v>0</v>
      </c>
      <c r="AR353" s="179">
        <f t="shared" si="198"/>
        <v>0</v>
      </c>
    </row>
    <row r="354" spans="2:44" x14ac:dyDescent="0.25">
      <c r="B354" s="177" t="s">
        <v>984</v>
      </c>
      <c r="C354" s="178" t="s">
        <v>985</v>
      </c>
      <c r="D3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9">
        <f t="shared" si="191"/>
        <v>0</v>
      </c>
      <c r="G354" s="179"/>
      <c r="H354" s="179">
        <f t="shared" si="192"/>
        <v>0</v>
      </c>
      <c r="I354" s="179"/>
      <c r="J354" s="179">
        <f t="shared" si="193"/>
        <v>0</v>
      </c>
      <c r="K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9">
        <f t="shared" si="194"/>
        <v>0</v>
      </c>
      <c r="AF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9">
        <f t="shared" si="195"/>
        <v>0</v>
      </c>
      <c r="AJ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9">
        <f t="shared" si="196"/>
        <v>0</v>
      </c>
      <c r="AN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9">
        <f t="shared" si="197"/>
        <v>0</v>
      </c>
      <c r="AR354" s="179">
        <f t="shared" si="198"/>
        <v>0</v>
      </c>
    </row>
    <row r="355" spans="2:44" x14ac:dyDescent="0.25">
      <c r="B355" s="177" t="s">
        <v>986</v>
      </c>
      <c r="C355" s="178" t="s">
        <v>987</v>
      </c>
      <c r="D3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9">
        <f t="shared" si="191"/>
        <v>0</v>
      </c>
      <c r="G355" s="179"/>
      <c r="H355" s="179">
        <f t="shared" si="192"/>
        <v>0</v>
      </c>
      <c r="I355" s="179"/>
      <c r="J355" s="179">
        <f t="shared" si="193"/>
        <v>0</v>
      </c>
      <c r="K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9">
        <f t="shared" si="194"/>
        <v>0</v>
      </c>
      <c r="AF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9">
        <f t="shared" si="195"/>
        <v>0</v>
      </c>
      <c r="AJ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9">
        <f t="shared" si="196"/>
        <v>0</v>
      </c>
      <c r="AN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9">
        <f t="shared" si="197"/>
        <v>0</v>
      </c>
      <c r="AR355" s="179">
        <f t="shared" si="198"/>
        <v>0</v>
      </c>
    </row>
    <row r="356" spans="2:44" x14ac:dyDescent="0.25">
      <c r="B356" s="177" t="s">
        <v>326</v>
      </c>
      <c r="C356" s="178" t="s">
        <v>988</v>
      </c>
      <c r="D3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9">
        <f t="shared" si="191"/>
        <v>0</v>
      </c>
      <c r="G356" s="179"/>
      <c r="H356" s="179">
        <f t="shared" si="192"/>
        <v>0</v>
      </c>
      <c r="I356" s="179"/>
      <c r="J356" s="179">
        <f t="shared" si="193"/>
        <v>0</v>
      </c>
      <c r="K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9">
        <f t="shared" si="194"/>
        <v>0</v>
      </c>
      <c r="AF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9">
        <f t="shared" si="195"/>
        <v>0</v>
      </c>
      <c r="AJ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9">
        <f t="shared" si="196"/>
        <v>0</v>
      </c>
      <c r="AN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9">
        <f t="shared" si="197"/>
        <v>0</v>
      </c>
      <c r="AR356" s="179">
        <f t="shared" si="198"/>
        <v>0</v>
      </c>
    </row>
    <row r="357" spans="2:44" x14ac:dyDescent="0.25">
      <c r="B357" s="177" t="s">
        <v>989</v>
      </c>
      <c r="C357" s="178" t="s">
        <v>988</v>
      </c>
      <c r="D3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9">
        <f t="shared" si="191"/>
        <v>0</v>
      </c>
      <c r="G357" s="179"/>
      <c r="H357" s="179">
        <f t="shared" si="192"/>
        <v>0</v>
      </c>
      <c r="I357" s="179"/>
      <c r="J357" s="179">
        <f t="shared" si="193"/>
        <v>0</v>
      </c>
      <c r="K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9">
        <f t="shared" si="194"/>
        <v>0</v>
      </c>
      <c r="AF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9">
        <f t="shared" si="195"/>
        <v>0</v>
      </c>
      <c r="AJ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9">
        <f t="shared" si="196"/>
        <v>0</v>
      </c>
      <c r="AN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9">
        <f t="shared" si="197"/>
        <v>0</v>
      </c>
      <c r="AR357" s="179">
        <f t="shared" si="198"/>
        <v>0</v>
      </c>
    </row>
    <row r="358" spans="2:44" x14ac:dyDescent="0.25">
      <c r="B358" s="177" t="s">
        <v>990</v>
      </c>
      <c r="C358" s="178" t="s">
        <v>991</v>
      </c>
      <c r="D3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9">
        <f t="shared" si="191"/>
        <v>0</v>
      </c>
      <c r="G358" s="179"/>
      <c r="H358" s="179">
        <f t="shared" si="192"/>
        <v>0</v>
      </c>
      <c r="I358" s="179"/>
      <c r="J358" s="179">
        <f t="shared" si="193"/>
        <v>0</v>
      </c>
      <c r="K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9">
        <f t="shared" si="194"/>
        <v>0</v>
      </c>
      <c r="AF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9">
        <f t="shared" si="195"/>
        <v>0</v>
      </c>
      <c r="AJ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9">
        <f t="shared" si="196"/>
        <v>0</v>
      </c>
      <c r="AN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9">
        <f t="shared" si="197"/>
        <v>0</v>
      </c>
      <c r="AR358" s="179">
        <f t="shared" si="198"/>
        <v>0</v>
      </c>
    </row>
    <row r="359" spans="2:44" x14ac:dyDescent="0.25">
      <c r="B359" s="177" t="s">
        <v>992</v>
      </c>
      <c r="C359" s="178" t="s">
        <v>993</v>
      </c>
      <c r="D3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9">
        <f t="shared" si="191"/>
        <v>0</v>
      </c>
      <c r="G359" s="179"/>
      <c r="H359" s="179">
        <f t="shared" si="192"/>
        <v>0</v>
      </c>
      <c r="I359" s="179"/>
      <c r="J359" s="179">
        <f t="shared" si="193"/>
        <v>0</v>
      </c>
      <c r="K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9">
        <f t="shared" si="194"/>
        <v>0</v>
      </c>
      <c r="AF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9">
        <f t="shared" si="195"/>
        <v>0</v>
      </c>
      <c r="AJ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9">
        <f t="shared" si="196"/>
        <v>0</v>
      </c>
      <c r="AN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9">
        <f t="shared" si="197"/>
        <v>0</v>
      </c>
      <c r="AR359" s="179">
        <f t="shared" si="198"/>
        <v>0</v>
      </c>
    </row>
    <row r="360" spans="2:44" x14ac:dyDescent="0.25">
      <c r="B360" s="177" t="s">
        <v>327</v>
      </c>
      <c r="C360" s="178" t="s">
        <v>994</v>
      </c>
      <c r="D3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9">
        <f t="shared" si="191"/>
        <v>0</v>
      </c>
      <c r="G360" s="179"/>
      <c r="H360" s="179">
        <f t="shared" si="192"/>
        <v>0</v>
      </c>
      <c r="I360" s="179"/>
      <c r="J360" s="179">
        <f t="shared" si="193"/>
        <v>0</v>
      </c>
      <c r="K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9">
        <f t="shared" si="194"/>
        <v>0</v>
      </c>
      <c r="AF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9">
        <f t="shared" si="195"/>
        <v>0</v>
      </c>
      <c r="AJ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9">
        <f t="shared" si="196"/>
        <v>0</v>
      </c>
      <c r="AN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9">
        <f t="shared" si="197"/>
        <v>0</v>
      </c>
      <c r="AR360" s="179">
        <f t="shared" si="198"/>
        <v>0</v>
      </c>
    </row>
    <row r="361" spans="2:44" x14ac:dyDescent="0.25">
      <c r="B361" s="177" t="s">
        <v>995</v>
      </c>
      <c r="C361" s="178" t="s">
        <v>994</v>
      </c>
      <c r="D3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9">
        <f t="shared" si="191"/>
        <v>0</v>
      </c>
      <c r="G361" s="179"/>
      <c r="H361" s="179">
        <f t="shared" si="192"/>
        <v>0</v>
      </c>
      <c r="I361" s="179"/>
      <c r="J361" s="179">
        <f t="shared" si="193"/>
        <v>0</v>
      </c>
      <c r="K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9">
        <f t="shared" si="194"/>
        <v>0</v>
      </c>
      <c r="AF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9">
        <f t="shared" si="195"/>
        <v>0</v>
      </c>
      <c r="AJ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9">
        <f t="shared" si="196"/>
        <v>0</v>
      </c>
      <c r="AN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9">
        <f t="shared" si="197"/>
        <v>0</v>
      </c>
      <c r="AR361" s="179">
        <f t="shared" si="198"/>
        <v>0</v>
      </c>
    </row>
    <row r="362" spans="2:44" x14ac:dyDescent="0.25">
      <c r="B362" s="177" t="s">
        <v>996</v>
      </c>
      <c r="C362" s="178" t="s">
        <v>997</v>
      </c>
      <c r="D3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9">
        <f t="shared" si="191"/>
        <v>0</v>
      </c>
      <c r="G362" s="179"/>
      <c r="H362" s="179">
        <f t="shared" si="192"/>
        <v>0</v>
      </c>
      <c r="I362" s="179"/>
      <c r="J362" s="179">
        <f t="shared" si="193"/>
        <v>0</v>
      </c>
      <c r="K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9">
        <f t="shared" si="194"/>
        <v>0</v>
      </c>
      <c r="AF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9">
        <f t="shared" si="195"/>
        <v>0</v>
      </c>
      <c r="AJ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9">
        <f t="shared" si="196"/>
        <v>0</v>
      </c>
      <c r="AN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9">
        <f t="shared" si="197"/>
        <v>0</v>
      </c>
      <c r="AR362" s="179">
        <f t="shared" si="198"/>
        <v>0</v>
      </c>
    </row>
    <row r="363" spans="2:44" x14ac:dyDescent="0.25">
      <c r="B363" s="177" t="s">
        <v>998</v>
      </c>
      <c r="C363" s="178" t="s">
        <v>999</v>
      </c>
      <c r="D3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9">
        <f t="shared" ref="F363:F378" si="200">D363+E363</f>
        <v>0</v>
      </c>
      <c r="G363" s="179"/>
      <c r="H363" s="179">
        <f t="shared" ref="H363:H378" si="201">F363-G363</f>
        <v>0</v>
      </c>
      <c r="I363" s="179"/>
      <c r="J363" s="179">
        <f t="shared" ref="J363:J378" si="202">F363-I363</f>
        <v>0</v>
      </c>
      <c r="K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9">
        <f t="shared" ref="AE363:AE378" si="203">AB363+AC363+AD363</f>
        <v>0</v>
      </c>
      <c r="AF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9">
        <f t="shared" ref="AI363:AI378" si="204">AF363+AG363+AH363</f>
        <v>0</v>
      </c>
      <c r="AJ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9">
        <f t="shared" ref="AM363:AM378" si="205">AJ363+AK363+AL363</f>
        <v>0</v>
      </c>
      <c r="AN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9">
        <f t="shared" ref="AQ363:AQ378" si="206">AN363+AO363+AP363</f>
        <v>0</v>
      </c>
      <c r="AR363" s="179">
        <f t="shared" ref="AR363:AR378" si="207">AE363+AI363+AM363+AQ363</f>
        <v>0</v>
      </c>
    </row>
    <row r="364" spans="2:44" x14ac:dyDescent="0.25">
      <c r="B364" s="177" t="s">
        <v>1000</v>
      </c>
      <c r="C364" s="178" t="s">
        <v>1001</v>
      </c>
      <c r="D3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9">
        <f t="shared" si="200"/>
        <v>0</v>
      </c>
      <c r="G364" s="179"/>
      <c r="H364" s="179">
        <f t="shared" si="201"/>
        <v>0</v>
      </c>
      <c r="I364" s="179"/>
      <c r="J364" s="179">
        <f t="shared" si="202"/>
        <v>0</v>
      </c>
      <c r="K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9">
        <f t="shared" si="203"/>
        <v>0</v>
      </c>
      <c r="AF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9">
        <f t="shared" si="204"/>
        <v>0</v>
      </c>
      <c r="AJ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9">
        <f t="shared" si="205"/>
        <v>0</v>
      </c>
      <c r="AN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9">
        <f t="shared" si="206"/>
        <v>0</v>
      </c>
      <c r="AR364" s="179">
        <f t="shared" si="207"/>
        <v>0</v>
      </c>
    </row>
    <row r="365" spans="2:44" x14ac:dyDescent="0.25">
      <c r="B365" s="177" t="s">
        <v>328</v>
      </c>
      <c r="C365" s="178" t="s">
        <v>1002</v>
      </c>
      <c r="D3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9">
        <f t="shared" si="200"/>
        <v>0</v>
      </c>
      <c r="G365" s="179"/>
      <c r="H365" s="179">
        <f t="shared" si="201"/>
        <v>0</v>
      </c>
      <c r="I365" s="179"/>
      <c r="J365" s="179">
        <f t="shared" si="202"/>
        <v>0</v>
      </c>
      <c r="K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9">
        <f t="shared" si="203"/>
        <v>0</v>
      </c>
      <c r="AF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9">
        <f t="shared" si="204"/>
        <v>0</v>
      </c>
      <c r="AJ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9">
        <f t="shared" si="205"/>
        <v>0</v>
      </c>
      <c r="AN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9">
        <f t="shared" si="206"/>
        <v>0</v>
      </c>
      <c r="AR365" s="179">
        <f t="shared" si="207"/>
        <v>0</v>
      </c>
    </row>
    <row r="366" spans="2:44" x14ac:dyDescent="0.25">
      <c r="B366" s="177" t="s">
        <v>1003</v>
      </c>
      <c r="C366" s="178" t="s">
        <v>1004</v>
      </c>
      <c r="D3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643500</v>
      </c>
      <c r="F366" s="179">
        <f t="shared" si="200"/>
        <v>643500</v>
      </c>
      <c r="G366" s="179"/>
      <c r="H366" s="179">
        <f t="shared" si="201"/>
        <v>643500</v>
      </c>
      <c r="I366" s="179"/>
      <c r="J366" s="179">
        <f t="shared" si="202"/>
        <v>643500</v>
      </c>
      <c r="K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643500</v>
      </c>
      <c r="M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482500</v>
      </c>
      <c r="AC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52000</v>
      </c>
      <c r="AD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109000</v>
      </c>
      <c r="AE366" s="179">
        <f t="shared" si="203"/>
        <v>643500</v>
      </c>
      <c r="AF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9">
        <f t="shared" si="204"/>
        <v>0</v>
      </c>
      <c r="AJ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9">
        <f t="shared" si="205"/>
        <v>0</v>
      </c>
      <c r="AN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9">
        <f t="shared" si="206"/>
        <v>0</v>
      </c>
      <c r="AR366" s="179">
        <f t="shared" si="207"/>
        <v>643500</v>
      </c>
    </row>
    <row r="367" spans="2:44" x14ac:dyDescent="0.25">
      <c r="B367" s="177" t="s">
        <v>1005</v>
      </c>
      <c r="C367" s="178" t="s">
        <v>1006</v>
      </c>
      <c r="D3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9">
        <f t="shared" si="200"/>
        <v>0</v>
      </c>
      <c r="G367" s="179"/>
      <c r="H367" s="179">
        <f t="shared" si="201"/>
        <v>0</v>
      </c>
      <c r="I367" s="179"/>
      <c r="J367" s="179">
        <f t="shared" si="202"/>
        <v>0</v>
      </c>
      <c r="K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9">
        <f t="shared" si="203"/>
        <v>0</v>
      </c>
      <c r="AF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9">
        <f t="shared" si="204"/>
        <v>0</v>
      </c>
      <c r="AJ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9">
        <f t="shared" si="205"/>
        <v>0</v>
      </c>
      <c r="AN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9">
        <f t="shared" si="206"/>
        <v>0</v>
      </c>
      <c r="AR367" s="179">
        <f t="shared" si="207"/>
        <v>0</v>
      </c>
    </row>
    <row r="368" spans="2:44" x14ac:dyDescent="0.25">
      <c r="B368" s="177" t="s">
        <v>1007</v>
      </c>
      <c r="C368" s="178" t="s">
        <v>1008</v>
      </c>
      <c r="D3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9">
        <f t="shared" si="200"/>
        <v>0</v>
      </c>
      <c r="G368" s="179"/>
      <c r="H368" s="179">
        <f t="shared" si="201"/>
        <v>0</v>
      </c>
      <c r="I368" s="179"/>
      <c r="J368" s="179">
        <f t="shared" si="202"/>
        <v>0</v>
      </c>
      <c r="K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9">
        <f t="shared" si="203"/>
        <v>0</v>
      </c>
      <c r="AF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9">
        <f t="shared" si="204"/>
        <v>0</v>
      </c>
      <c r="AJ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9">
        <f t="shared" si="205"/>
        <v>0</v>
      </c>
      <c r="AN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9">
        <f t="shared" si="206"/>
        <v>0</v>
      </c>
      <c r="AR368" s="179">
        <f t="shared" si="207"/>
        <v>0</v>
      </c>
    </row>
    <row r="369" spans="2:44" x14ac:dyDescent="0.25">
      <c r="B369" s="177" t="s">
        <v>1009</v>
      </c>
      <c r="C369" s="178" t="s">
        <v>1010</v>
      </c>
      <c r="D3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9">
        <f t="shared" si="200"/>
        <v>0</v>
      </c>
      <c r="G369" s="179"/>
      <c r="H369" s="179">
        <f t="shared" si="201"/>
        <v>0</v>
      </c>
      <c r="I369" s="179"/>
      <c r="J369" s="179">
        <f t="shared" si="202"/>
        <v>0</v>
      </c>
      <c r="K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9">
        <f t="shared" si="203"/>
        <v>0</v>
      </c>
      <c r="AF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9">
        <f t="shared" si="204"/>
        <v>0</v>
      </c>
      <c r="AJ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9">
        <f t="shared" si="205"/>
        <v>0</v>
      </c>
      <c r="AN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9">
        <f t="shared" si="206"/>
        <v>0</v>
      </c>
      <c r="AR369" s="179">
        <f t="shared" si="207"/>
        <v>0</v>
      </c>
    </row>
    <row r="370" spans="2:44" x14ac:dyDescent="0.25">
      <c r="B370" s="177" t="s">
        <v>329</v>
      </c>
      <c r="C370" s="178" t="s">
        <v>1011</v>
      </c>
      <c r="D3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9">
        <f t="shared" si="200"/>
        <v>0</v>
      </c>
      <c r="G370" s="179"/>
      <c r="H370" s="179">
        <f t="shared" si="201"/>
        <v>0</v>
      </c>
      <c r="I370" s="179"/>
      <c r="J370" s="179">
        <f t="shared" si="202"/>
        <v>0</v>
      </c>
      <c r="K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9">
        <f t="shared" si="203"/>
        <v>0</v>
      </c>
      <c r="AF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9">
        <f t="shared" si="204"/>
        <v>0</v>
      </c>
      <c r="AJ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9">
        <f t="shared" si="205"/>
        <v>0</v>
      </c>
      <c r="AN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9">
        <f t="shared" si="206"/>
        <v>0</v>
      </c>
      <c r="AR370" s="179">
        <f t="shared" si="207"/>
        <v>0</v>
      </c>
    </row>
    <row r="371" spans="2:44" x14ac:dyDescent="0.25">
      <c r="B371" s="177" t="s">
        <v>1012</v>
      </c>
      <c r="C371" s="178" t="s">
        <v>1013</v>
      </c>
      <c r="D3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9">
        <f t="shared" si="200"/>
        <v>0</v>
      </c>
      <c r="G371" s="179"/>
      <c r="H371" s="179">
        <f t="shared" si="201"/>
        <v>0</v>
      </c>
      <c r="I371" s="179"/>
      <c r="J371" s="179">
        <f t="shared" si="202"/>
        <v>0</v>
      </c>
      <c r="K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9">
        <f t="shared" si="203"/>
        <v>0</v>
      </c>
      <c r="AF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9">
        <f t="shared" si="204"/>
        <v>0</v>
      </c>
      <c r="AJ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9">
        <f t="shared" si="205"/>
        <v>0</v>
      </c>
      <c r="AN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9">
        <f t="shared" si="206"/>
        <v>0</v>
      </c>
      <c r="AR371" s="179">
        <f t="shared" si="207"/>
        <v>0</v>
      </c>
    </row>
    <row r="372" spans="2:44" x14ac:dyDescent="0.25">
      <c r="B372" s="177" t="s">
        <v>1014</v>
      </c>
      <c r="C372" s="178" t="s">
        <v>1015</v>
      </c>
      <c r="D3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9">
        <f t="shared" si="200"/>
        <v>0</v>
      </c>
      <c r="G372" s="179"/>
      <c r="H372" s="179">
        <f t="shared" si="201"/>
        <v>0</v>
      </c>
      <c r="I372" s="179"/>
      <c r="J372" s="179">
        <f t="shared" si="202"/>
        <v>0</v>
      </c>
      <c r="K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9">
        <f t="shared" si="203"/>
        <v>0</v>
      </c>
      <c r="AF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9">
        <f t="shared" si="204"/>
        <v>0</v>
      </c>
      <c r="AJ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9">
        <f t="shared" si="205"/>
        <v>0</v>
      </c>
      <c r="AN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9">
        <f t="shared" si="206"/>
        <v>0</v>
      </c>
      <c r="AR372" s="179">
        <f t="shared" si="207"/>
        <v>0</v>
      </c>
    </row>
    <row r="373" spans="2:44" x14ac:dyDescent="0.25">
      <c r="B373" s="177" t="s">
        <v>1016</v>
      </c>
      <c r="C373" s="178" t="s">
        <v>1017</v>
      </c>
      <c r="D3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9">
        <f t="shared" si="200"/>
        <v>0</v>
      </c>
      <c r="G373" s="179"/>
      <c r="H373" s="179">
        <f t="shared" si="201"/>
        <v>0</v>
      </c>
      <c r="I373" s="179"/>
      <c r="J373" s="179">
        <f t="shared" si="202"/>
        <v>0</v>
      </c>
      <c r="K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9">
        <f t="shared" si="203"/>
        <v>0</v>
      </c>
      <c r="AF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9">
        <f t="shared" si="204"/>
        <v>0</v>
      </c>
      <c r="AJ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9">
        <f t="shared" si="205"/>
        <v>0</v>
      </c>
      <c r="AN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9">
        <f t="shared" si="206"/>
        <v>0</v>
      </c>
      <c r="AR373" s="179">
        <f t="shared" si="207"/>
        <v>0</v>
      </c>
    </row>
    <row r="374" spans="2:44" x14ac:dyDescent="0.25">
      <c r="B374" s="177" t="s">
        <v>1018</v>
      </c>
      <c r="C374" s="178" t="s">
        <v>1019</v>
      </c>
      <c r="D3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9">
        <f t="shared" si="200"/>
        <v>0</v>
      </c>
      <c r="G374" s="179"/>
      <c r="H374" s="179">
        <f t="shared" si="201"/>
        <v>0</v>
      </c>
      <c r="I374" s="179"/>
      <c r="J374" s="179">
        <f t="shared" si="202"/>
        <v>0</v>
      </c>
      <c r="K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9">
        <f t="shared" si="203"/>
        <v>0</v>
      </c>
      <c r="AF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9">
        <f t="shared" si="204"/>
        <v>0</v>
      </c>
      <c r="AJ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9">
        <f t="shared" si="205"/>
        <v>0</v>
      </c>
      <c r="AN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9">
        <f t="shared" si="206"/>
        <v>0</v>
      </c>
      <c r="AR374" s="179">
        <f t="shared" si="207"/>
        <v>0</v>
      </c>
    </row>
    <row r="375" spans="2:44" x14ac:dyDescent="0.25">
      <c r="B375" s="177" t="s">
        <v>1020</v>
      </c>
      <c r="C375" s="178" t="s">
        <v>1021</v>
      </c>
      <c r="D3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9">
        <f t="shared" si="200"/>
        <v>0</v>
      </c>
      <c r="G375" s="179"/>
      <c r="H375" s="179">
        <f t="shared" si="201"/>
        <v>0</v>
      </c>
      <c r="I375" s="179"/>
      <c r="J375" s="179">
        <f t="shared" si="202"/>
        <v>0</v>
      </c>
      <c r="K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9">
        <f t="shared" si="203"/>
        <v>0</v>
      </c>
      <c r="AF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9">
        <f t="shared" si="204"/>
        <v>0</v>
      </c>
      <c r="AJ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9">
        <f t="shared" si="205"/>
        <v>0</v>
      </c>
      <c r="AN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9">
        <f t="shared" si="206"/>
        <v>0</v>
      </c>
      <c r="AR375" s="179">
        <f t="shared" si="207"/>
        <v>0</v>
      </c>
    </row>
    <row r="376" spans="2:44" x14ac:dyDescent="0.25">
      <c r="B376" s="177" t="s">
        <v>1022</v>
      </c>
      <c r="C376" s="178" t="s">
        <v>1023</v>
      </c>
      <c r="D3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9">
        <f t="shared" si="200"/>
        <v>0</v>
      </c>
      <c r="G376" s="179"/>
      <c r="H376" s="179">
        <f t="shared" si="201"/>
        <v>0</v>
      </c>
      <c r="I376" s="179"/>
      <c r="J376" s="179">
        <f t="shared" si="202"/>
        <v>0</v>
      </c>
      <c r="K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9">
        <f t="shared" si="203"/>
        <v>0</v>
      </c>
      <c r="AF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9">
        <f t="shared" si="204"/>
        <v>0</v>
      </c>
      <c r="AJ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9">
        <f t="shared" si="205"/>
        <v>0</v>
      </c>
      <c r="AN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9">
        <f t="shared" si="206"/>
        <v>0</v>
      </c>
      <c r="AR376" s="179">
        <f t="shared" si="207"/>
        <v>0</v>
      </c>
    </row>
    <row r="377" spans="2:44" x14ac:dyDescent="0.25">
      <c r="B377" s="177" t="s">
        <v>1024</v>
      </c>
      <c r="C377" s="178" t="s">
        <v>1025</v>
      </c>
      <c r="D3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9">
        <f t="shared" si="200"/>
        <v>0</v>
      </c>
      <c r="G377" s="179"/>
      <c r="H377" s="179">
        <f t="shared" si="201"/>
        <v>0</v>
      </c>
      <c r="I377" s="179"/>
      <c r="J377" s="179">
        <f t="shared" si="202"/>
        <v>0</v>
      </c>
      <c r="K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9">
        <f t="shared" si="203"/>
        <v>0</v>
      </c>
      <c r="AF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9">
        <f t="shared" si="204"/>
        <v>0</v>
      </c>
      <c r="AJ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9">
        <f t="shared" si="205"/>
        <v>0</v>
      </c>
      <c r="AN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9">
        <f t="shared" si="206"/>
        <v>0</v>
      </c>
      <c r="AR377" s="179">
        <f t="shared" si="207"/>
        <v>0</v>
      </c>
    </row>
    <row r="378" spans="2:44" x14ac:dyDescent="0.25">
      <c r="B378" s="177" t="s">
        <v>1026</v>
      </c>
      <c r="C378" s="178" t="s">
        <v>1027</v>
      </c>
      <c r="D3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9">
        <f t="shared" si="200"/>
        <v>0</v>
      </c>
      <c r="G378" s="179"/>
      <c r="H378" s="179">
        <f t="shared" si="201"/>
        <v>0</v>
      </c>
      <c r="I378" s="179"/>
      <c r="J378" s="179">
        <f t="shared" si="202"/>
        <v>0</v>
      </c>
      <c r="K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9">
        <f t="shared" si="203"/>
        <v>0</v>
      </c>
      <c r="AF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9">
        <f t="shared" si="204"/>
        <v>0</v>
      </c>
      <c r="AJ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9">
        <f t="shared" si="205"/>
        <v>0</v>
      </c>
      <c r="AN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9">
        <f t="shared" si="206"/>
        <v>0</v>
      </c>
      <c r="AR378" s="179">
        <f t="shared" si="207"/>
        <v>0</v>
      </c>
    </row>
    <row r="379" spans="2:44" x14ac:dyDescent="0.25">
      <c r="B379" s="177" t="s">
        <v>1028</v>
      </c>
      <c r="C379" s="178" t="s">
        <v>1029</v>
      </c>
      <c r="D3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9">
        <f t="shared" ref="F379:F402" si="208">D379+E379</f>
        <v>0</v>
      </c>
      <c r="G379" s="179"/>
      <c r="H379" s="179">
        <f t="shared" ref="H379:H402" si="209">F379-G379</f>
        <v>0</v>
      </c>
      <c r="I379" s="179"/>
      <c r="J379" s="179">
        <f t="shared" ref="J379:J402" si="210">F379-I379</f>
        <v>0</v>
      </c>
      <c r="K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9">
        <f t="shared" ref="AE379:AE402" si="211">AB379+AC379+AD379</f>
        <v>0</v>
      </c>
      <c r="AF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9">
        <f t="shared" ref="AI379:AI402" si="212">AF379+AG379+AH379</f>
        <v>0</v>
      </c>
      <c r="AJ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9">
        <f t="shared" ref="AM379:AM402" si="213">AJ379+AK379+AL379</f>
        <v>0</v>
      </c>
      <c r="AN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9">
        <f t="shared" ref="AQ379:AQ402" si="214">AN379+AO379+AP379</f>
        <v>0</v>
      </c>
      <c r="AR379" s="179">
        <f t="shared" ref="AR379:AR402" si="215">AE379+AI379+AM379+AQ379</f>
        <v>0</v>
      </c>
    </row>
    <row r="380" spans="2:44" x14ac:dyDescent="0.25">
      <c r="B380" s="177" t="s">
        <v>1030</v>
      </c>
      <c r="C380" s="178" t="s">
        <v>1031</v>
      </c>
      <c r="D3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9">
        <f t="shared" si="208"/>
        <v>0</v>
      </c>
      <c r="G380" s="179"/>
      <c r="H380" s="179">
        <f t="shared" si="209"/>
        <v>0</v>
      </c>
      <c r="I380" s="179"/>
      <c r="J380" s="179">
        <f t="shared" si="210"/>
        <v>0</v>
      </c>
      <c r="K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9">
        <f t="shared" si="211"/>
        <v>0</v>
      </c>
      <c r="AF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9">
        <f t="shared" si="212"/>
        <v>0</v>
      </c>
      <c r="AJ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9">
        <f t="shared" si="213"/>
        <v>0</v>
      </c>
      <c r="AN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9">
        <f t="shared" si="214"/>
        <v>0</v>
      </c>
      <c r="AR380" s="179">
        <f t="shared" si="215"/>
        <v>0</v>
      </c>
    </row>
    <row r="381" spans="2:44" x14ac:dyDescent="0.25">
      <c r="B381" s="177" t="s">
        <v>1032</v>
      </c>
      <c r="C381" s="178" t="s">
        <v>1031</v>
      </c>
      <c r="D3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9">
        <f t="shared" si="208"/>
        <v>0</v>
      </c>
      <c r="G381" s="179"/>
      <c r="H381" s="179">
        <f t="shared" si="209"/>
        <v>0</v>
      </c>
      <c r="I381" s="179"/>
      <c r="J381" s="179">
        <f t="shared" si="210"/>
        <v>0</v>
      </c>
      <c r="K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9">
        <f t="shared" si="211"/>
        <v>0</v>
      </c>
      <c r="AF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9">
        <f t="shared" si="212"/>
        <v>0</v>
      </c>
      <c r="AJ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9">
        <f t="shared" si="213"/>
        <v>0</v>
      </c>
      <c r="AN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9">
        <f t="shared" si="214"/>
        <v>0</v>
      </c>
      <c r="AR381" s="179">
        <f t="shared" si="215"/>
        <v>0</v>
      </c>
    </row>
    <row r="382" spans="2:44" x14ac:dyDescent="0.25">
      <c r="B382" s="177" t="s">
        <v>1033</v>
      </c>
      <c r="C382" s="178" t="s">
        <v>1034</v>
      </c>
      <c r="D3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9">
        <f t="shared" si="208"/>
        <v>0</v>
      </c>
      <c r="G382" s="179"/>
      <c r="H382" s="179">
        <f t="shared" si="209"/>
        <v>0</v>
      </c>
      <c r="I382" s="179"/>
      <c r="J382" s="179">
        <f t="shared" si="210"/>
        <v>0</v>
      </c>
      <c r="K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9">
        <f t="shared" si="211"/>
        <v>0</v>
      </c>
      <c r="AF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9">
        <f t="shared" si="212"/>
        <v>0</v>
      </c>
      <c r="AJ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9">
        <f t="shared" si="213"/>
        <v>0</v>
      </c>
      <c r="AN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9">
        <f t="shared" si="214"/>
        <v>0</v>
      </c>
      <c r="AR382" s="179">
        <f t="shared" si="215"/>
        <v>0</v>
      </c>
    </row>
    <row r="383" spans="2:44" x14ac:dyDescent="0.25">
      <c r="B383" s="186" t="s">
        <v>330</v>
      </c>
      <c r="C383" s="187" t="s">
        <v>198</v>
      </c>
      <c r="D383" s="188">
        <f>SUM(D384:D388)</f>
        <v>0</v>
      </c>
      <c r="E383" s="188">
        <f>SUM(E384:E388)</f>
        <v>0</v>
      </c>
      <c r="F383" s="188">
        <f t="shared" si="208"/>
        <v>0</v>
      </c>
      <c r="G383" s="188">
        <f>SUM(G384:G388)</f>
        <v>0</v>
      </c>
      <c r="H383" s="188">
        <f t="shared" si="209"/>
        <v>0</v>
      </c>
      <c r="I383" s="188">
        <f>SUM(I384:I388)</f>
        <v>0</v>
      </c>
      <c r="J383" s="188">
        <f t="shared" si="210"/>
        <v>0</v>
      </c>
      <c r="K383" s="188">
        <f t="shared" ref="K383:AD383" si="216">SUM(K384:K388)</f>
        <v>0</v>
      </c>
      <c r="L383" s="188">
        <f t="shared" si="216"/>
        <v>0</v>
      </c>
      <c r="M383" s="188">
        <f t="shared" si="216"/>
        <v>0</v>
      </c>
      <c r="N383" s="188">
        <f t="shared" si="216"/>
        <v>0</v>
      </c>
      <c r="O383" s="188">
        <f t="shared" si="216"/>
        <v>0</v>
      </c>
      <c r="P383" s="188">
        <f>SUM(P384:P388)</f>
        <v>0</v>
      </c>
      <c r="Q383" s="188">
        <f>SUM(Q384:Q388)</f>
        <v>0</v>
      </c>
      <c r="R383" s="188">
        <f t="shared" si="216"/>
        <v>0</v>
      </c>
      <c r="S383" s="188">
        <f t="shared" si="216"/>
        <v>0</v>
      </c>
      <c r="T383" s="188">
        <f>SUM(T384:T388)</f>
        <v>0</v>
      </c>
      <c r="U383" s="188">
        <f t="shared" si="216"/>
        <v>0</v>
      </c>
      <c r="V383" s="188">
        <f t="shared" si="216"/>
        <v>0</v>
      </c>
      <c r="W383" s="188">
        <f>SUM(W384:W388)</f>
        <v>0</v>
      </c>
      <c r="X383" s="188">
        <f t="shared" si="216"/>
        <v>0</v>
      </c>
      <c r="Y383" s="188">
        <f>SUM(Y384:Y388)</f>
        <v>0</v>
      </c>
      <c r="Z383" s="188">
        <f>SUM(Z384:Z388)</f>
        <v>0</v>
      </c>
      <c r="AA383" s="188">
        <f t="shared" si="216"/>
        <v>0</v>
      </c>
      <c r="AB383" s="188">
        <f t="shared" si="216"/>
        <v>0</v>
      </c>
      <c r="AC383" s="188">
        <f t="shared" si="216"/>
        <v>0</v>
      </c>
      <c r="AD383" s="188">
        <f t="shared" si="216"/>
        <v>0</v>
      </c>
      <c r="AE383" s="188">
        <f t="shared" si="211"/>
        <v>0</v>
      </c>
      <c r="AF383" s="188">
        <f>SUM(AF384:AF388)</f>
        <v>0</v>
      </c>
      <c r="AG383" s="188">
        <f>SUM(AG384:AG388)</f>
        <v>0</v>
      </c>
      <c r="AH383" s="188">
        <f>SUM(AH384:AH388)</f>
        <v>0</v>
      </c>
      <c r="AI383" s="188">
        <f t="shared" si="212"/>
        <v>0</v>
      </c>
      <c r="AJ383" s="188">
        <f>SUM(AJ384:AJ388)</f>
        <v>0</v>
      </c>
      <c r="AK383" s="188">
        <f>SUM(AK384:AK388)</f>
        <v>0</v>
      </c>
      <c r="AL383" s="188">
        <f>SUM(AL384:AL388)</f>
        <v>0</v>
      </c>
      <c r="AM383" s="188">
        <f t="shared" si="213"/>
        <v>0</v>
      </c>
      <c r="AN383" s="188">
        <f>SUM(AN384:AN388)</f>
        <v>0</v>
      </c>
      <c r="AO383" s="188">
        <f>SUM(AO384:AO388)</f>
        <v>0</v>
      </c>
      <c r="AP383" s="188">
        <f>SUM(AP384:AP388)</f>
        <v>0</v>
      </c>
      <c r="AQ383" s="188">
        <f t="shared" si="214"/>
        <v>0</v>
      </c>
      <c r="AR383" s="188">
        <f t="shared" si="215"/>
        <v>0</v>
      </c>
    </row>
    <row r="384" spans="2:44" x14ac:dyDescent="0.25">
      <c r="B384" s="177" t="s">
        <v>331</v>
      </c>
      <c r="C384" s="178" t="s">
        <v>199</v>
      </c>
      <c r="D3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9">
        <f t="shared" si="208"/>
        <v>0</v>
      </c>
      <c r="G384" s="179"/>
      <c r="H384" s="179">
        <f t="shared" si="209"/>
        <v>0</v>
      </c>
      <c r="I384" s="179"/>
      <c r="J384" s="179">
        <f t="shared" si="210"/>
        <v>0</v>
      </c>
      <c r="K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9">
        <f t="shared" si="211"/>
        <v>0</v>
      </c>
      <c r="AF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9">
        <f t="shared" si="212"/>
        <v>0</v>
      </c>
      <c r="AJ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9">
        <f t="shared" si="213"/>
        <v>0</v>
      </c>
      <c r="AN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9">
        <f t="shared" si="214"/>
        <v>0</v>
      </c>
      <c r="AR384" s="179">
        <f t="shared" si="215"/>
        <v>0</v>
      </c>
    </row>
    <row r="385" spans="1:44" x14ac:dyDescent="0.25">
      <c r="B385" s="177" t="s">
        <v>1035</v>
      </c>
      <c r="C385" s="178" t="s">
        <v>1036</v>
      </c>
      <c r="D3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9">
        <f t="shared" si="208"/>
        <v>0</v>
      </c>
      <c r="G385" s="179"/>
      <c r="H385" s="179">
        <f t="shared" si="209"/>
        <v>0</v>
      </c>
      <c r="I385" s="179"/>
      <c r="J385" s="179">
        <f t="shared" si="210"/>
        <v>0</v>
      </c>
      <c r="K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9">
        <f t="shared" si="211"/>
        <v>0</v>
      </c>
      <c r="AF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9">
        <f t="shared" si="212"/>
        <v>0</v>
      </c>
      <c r="AJ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9">
        <f t="shared" si="213"/>
        <v>0</v>
      </c>
      <c r="AN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9">
        <f t="shared" si="214"/>
        <v>0</v>
      </c>
      <c r="AR385" s="179">
        <f t="shared" si="215"/>
        <v>0</v>
      </c>
    </row>
    <row r="386" spans="1:44" x14ac:dyDescent="0.25">
      <c r="B386" s="177" t="s">
        <v>1037</v>
      </c>
      <c r="C386" s="178" t="s">
        <v>1038</v>
      </c>
      <c r="D3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9">
        <f t="shared" si="208"/>
        <v>0</v>
      </c>
      <c r="G386" s="179"/>
      <c r="H386" s="179">
        <f t="shared" si="209"/>
        <v>0</v>
      </c>
      <c r="I386" s="179"/>
      <c r="J386" s="179">
        <f t="shared" si="210"/>
        <v>0</v>
      </c>
      <c r="K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9">
        <f t="shared" si="211"/>
        <v>0</v>
      </c>
      <c r="AF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9">
        <f t="shared" si="212"/>
        <v>0</v>
      </c>
      <c r="AJ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9">
        <f t="shared" si="213"/>
        <v>0</v>
      </c>
      <c r="AN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9">
        <f t="shared" si="214"/>
        <v>0</v>
      </c>
      <c r="AR386" s="179">
        <f t="shared" si="215"/>
        <v>0</v>
      </c>
    </row>
    <row r="387" spans="1:44" x14ac:dyDescent="0.25">
      <c r="A387" s="111"/>
      <c r="B387" s="177" t="s">
        <v>1039</v>
      </c>
      <c r="C387" s="178" t="s">
        <v>1360</v>
      </c>
      <c r="D3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9">
        <f t="shared" si="208"/>
        <v>0</v>
      </c>
      <c r="G387" s="179"/>
      <c r="H387" s="179">
        <f t="shared" si="209"/>
        <v>0</v>
      </c>
      <c r="I387" s="179"/>
      <c r="J387" s="179">
        <f t="shared" si="210"/>
        <v>0</v>
      </c>
      <c r="K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9">
        <f t="shared" si="211"/>
        <v>0</v>
      </c>
      <c r="AF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9">
        <f t="shared" si="212"/>
        <v>0</v>
      </c>
      <c r="AJ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9">
        <f t="shared" si="213"/>
        <v>0</v>
      </c>
      <c r="AN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9">
        <f t="shared" si="214"/>
        <v>0</v>
      </c>
      <c r="AR387" s="179">
        <f t="shared" si="215"/>
        <v>0</v>
      </c>
    </row>
    <row r="388" spans="1:44" x14ac:dyDescent="0.25">
      <c r="A388" s="111"/>
      <c r="B388" s="177" t="s">
        <v>1041</v>
      </c>
      <c r="C388" s="178" t="s">
        <v>1040</v>
      </c>
      <c r="D3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9">
        <f t="shared" si="208"/>
        <v>0</v>
      </c>
      <c r="G388" s="179"/>
      <c r="H388" s="179">
        <f t="shared" si="209"/>
        <v>0</v>
      </c>
      <c r="I388" s="179"/>
      <c r="J388" s="179">
        <f t="shared" si="210"/>
        <v>0</v>
      </c>
      <c r="K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9">
        <f t="shared" si="211"/>
        <v>0</v>
      </c>
      <c r="AF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9">
        <f t="shared" si="212"/>
        <v>0</v>
      </c>
      <c r="AJ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9">
        <f t="shared" si="213"/>
        <v>0</v>
      </c>
      <c r="AN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9">
        <f t="shared" si="214"/>
        <v>0</v>
      </c>
      <c r="AR388" s="179">
        <f t="shared" si="215"/>
        <v>0</v>
      </c>
    </row>
    <row r="389" spans="1:44" x14ac:dyDescent="0.25">
      <c r="B389" s="186" t="s">
        <v>332</v>
      </c>
      <c r="C389" s="187" t="s">
        <v>200</v>
      </c>
      <c r="D389" s="188">
        <f>SUM(D390:D396)</f>
        <v>0</v>
      </c>
      <c r="E389" s="188">
        <f>SUM(E390:E396)</f>
        <v>0</v>
      </c>
      <c r="F389" s="188">
        <f t="shared" si="208"/>
        <v>0</v>
      </c>
      <c r="G389" s="188">
        <f>SUM(G390:G396)</f>
        <v>0</v>
      </c>
      <c r="H389" s="188">
        <f t="shared" si="209"/>
        <v>0</v>
      </c>
      <c r="I389" s="188">
        <f>SUM(I390:I396)</f>
        <v>0</v>
      </c>
      <c r="J389" s="188">
        <f t="shared" si="210"/>
        <v>0</v>
      </c>
      <c r="K389" s="188">
        <f t="shared" ref="K389:AD389" si="217">SUM(K390:K396)</f>
        <v>0</v>
      </c>
      <c r="L389" s="188">
        <f t="shared" si="217"/>
        <v>0</v>
      </c>
      <c r="M389" s="188">
        <f t="shared" si="217"/>
        <v>0</v>
      </c>
      <c r="N389" s="188">
        <f t="shared" si="217"/>
        <v>0</v>
      </c>
      <c r="O389" s="188">
        <f t="shared" si="217"/>
        <v>0</v>
      </c>
      <c r="P389" s="188">
        <f t="shared" si="217"/>
        <v>0</v>
      </c>
      <c r="Q389" s="188">
        <f t="shared" si="217"/>
        <v>0</v>
      </c>
      <c r="R389" s="188">
        <f t="shared" si="217"/>
        <v>0</v>
      </c>
      <c r="S389" s="188">
        <f t="shared" si="217"/>
        <v>0</v>
      </c>
      <c r="T389" s="188">
        <f>SUM(T390:T396)</f>
        <v>0</v>
      </c>
      <c r="U389" s="188">
        <f t="shared" si="217"/>
        <v>0</v>
      </c>
      <c r="V389" s="188">
        <f t="shared" si="217"/>
        <v>0</v>
      </c>
      <c r="W389" s="188">
        <f t="shared" si="217"/>
        <v>0</v>
      </c>
      <c r="X389" s="188">
        <f t="shared" si="217"/>
        <v>0</v>
      </c>
      <c r="Y389" s="188">
        <f>SUM(Y390:Y396)</f>
        <v>0</v>
      </c>
      <c r="Z389" s="188">
        <f>SUM(Z390:Z396)</f>
        <v>0</v>
      </c>
      <c r="AA389" s="188">
        <f t="shared" si="217"/>
        <v>0</v>
      </c>
      <c r="AB389" s="188">
        <f t="shared" si="217"/>
        <v>0</v>
      </c>
      <c r="AC389" s="188">
        <f t="shared" si="217"/>
        <v>0</v>
      </c>
      <c r="AD389" s="188">
        <f t="shared" si="217"/>
        <v>0</v>
      </c>
      <c r="AE389" s="188">
        <f t="shared" si="211"/>
        <v>0</v>
      </c>
      <c r="AF389" s="188">
        <f>SUM(AF390:AF396)</f>
        <v>0</v>
      </c>
      <c r="AG389" s="188">
        <f>SUM(AG390:AG396)</f>
        <v>0</v>
      </c>
      <c r="AH389" s="188">
        <f>SUM(AH390:AH396)</f>
        <v>0</v>
      </c>
      <c r="AI389" s="188">
        <f t="shared" si="212"/>
        <v>0</v>
      </c>
      <c r="AJ389" s="188">
        <f>SUM(AJ390:AJ396)</f>
        <v>0</v>
      </c>
      <c r="AK389" s="188">
        <f>SUM(AK390:AK396)</f>
        <v>0</v>
      </c>
      <c r="AL389" s="188">
        <f>SUM(AL390:AL396)</f>
        <v>0</v>
      </c>
      <c r="AM389" s="188">
        <f t="shared" si="213"/>
        <v>0</v>
      </c>
      <c r="AN389" s="188">
        <f>SUM(AN390:AN396)</f>
        <v>0</v>
      </c>
      <c r="AO389" s="188">
        <f>SUM(AO390:AO396)</f>
        <v>0</v>
      </c>
      <c r="AP389" s="188">
        <f>SUM(AP390:AP396)</f>
        <v>0</v>
      </c>
      <c r="AQ389" s="188">
        <f t="shared" si="214"/>
        <v>0</v>
      </c>
      <c r="AR389" s="188">
        <f t="shared" si="215"/>
        <v>0</v>
      </c>
    </row>
    <row r="390" spans="1:44" x14ac:dyDescent="0.25">
      <c r="B390" s="177" t="s">
        <v>333</v>
      </c>
      <c r="C390" s="178" t="s">
        <v>201</v>
      </c>
      <c r="D3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9">
        <f t="shared" si="208"/>
        <v>0</v>
      </c>
      <c r="G390" s="179"/>
      <c r="H390" s="179">
        <f t="shared" si="209"/>
        <v>0</v>
      </c>
      <c r="I390" s="179"/>
      <c r="J390" s="179">
        <f t="shared" si="210"/>
        <v>0</v>
      </c>
      <c r="K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9">
        <f t="shared" si="211"/>
        <v>0</v>
      </c>
      <c r="AF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9">
        <f t="shared" si="212"/>
        <v>0</v>
      </c>
      <c r="AJ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9">
        <f t="shared" si="213"/>
        <v>0</v>
      </c>
      <c r="AN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9">
        <f t="shared" si="214"/>
        <v>0</v>
      </c>
      <c r="AR390" s="179">
        <f t="shared" si="215"/>
        <v>0</v>
      </c>
    </row>
    <row r="391" spans="1:44" x14ac:dyDescent="0.25">
      <c r="B391" s="177" t="s">
        <v>1042</v>
      </c>
      <c r="C391" s="178" t="s">
        <v>1043</v>
      </c>
      <c r="D3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9">
        <f t="shared" si="208"/>
        <v>0</v>
      </c>
      <c r="G391" s="179"/>
      <c r="H391" s="179">
        <f t="shared" si="209"/>
        <v>0</v>
      </c>
      <c r="I391" s="179"/>
      <c r="J391" s="179">
        <f t="shared" si="210"/>
        <v>0</v>
      </c>
      <c r="K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9">
        <f t="shared" si="211"/>
        <v>0</v>
      </c>
      <c r="AF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9">
        <f t="shared" si="212"/>
        <v>0</v>
      </c>
      <c r="AJ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9">
        <f t="shared" si="213"/>
        <v>0</v>
      </c>
      <c r="AN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9">
        <f t="shared" si="214"/>
        <v>0</v>
      </c>
      <c r="AR391" s="179">
        <f t="shared" si="215"/>
        <v>0</v>
      </c>
    </row>
    <row r="392" spans="1:44" x14ac:dyDescent="0.25">
      <c r="B392" s="177" t="s">
        <v>334</v>
      </c>
      <c r="C392" s="178" t="s">
        <v>202</v>
      </c>
      <c r="D3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9">
        <f t="shared" si="208"/>
        <v>0</v>
      </c>
      <c r="G392" s="179"/>
      <c r="H392" s="179">
        <f t="shared" si="209"/>
        <v>0</v>
      </c>
      <c r="I392" s="179"/>
      <c r="J392" s="179">
        <f t="shared" si="210"/>
        <v>0</v>
      </c>
      <c r="K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9">
        <f t="shared" si="211"/>
        <v>0</v>
      </c>
      <c r="AF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9">
        <f t="shared" si="212"/>
        <v>0</v>
      </c>
      <c r="AJ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9">
        <f t="shared" si="213"/>
        <v>0</v>
      </c>
      <c r="AN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9">
        <f t="shared" si="214"/>
        <v>0</v>
      </c>
      <c r="AR392" s="179">
        <f t="shared" si="215"/>
        <v>0</v>
      </c>
    </row>
    <row r="393" spans="1:44" x14ac:dyDescent="0.25">
      <c r="B393" s="177" t="s">
        <v>1044</v>
      </c>
      <c r="C393" s="178" t="s">
        <v>1045</v>
      </c>
      <c r="D3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9">
        <f t="shared" si="208"/>
        <v>0</v>
      </c>
      <c r="G393" s="179"/>
      <c r="H393" s="179">
        <f t="shared" si="209"/>
        <v>0</v>
      </c>
      <c r="I393" s="179"/>
      <c r="J393" s="179">
        <f t="shared" si="210"/>
        <v>0</v>
      </c>
      <c r="K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9">
        <f t="shared" si="211"/>
        <v>0</v>
      </c>
      <c r="AF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9">
        <f t="shared" si="212"/>
        <v>0</v>
      </c>
      <c r="AJ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9">
        <f t="shared" si="213"/>
        <v>0</v>
      </c>
      <c r="AN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9">
        <f t="shared" si="214"/>
        <v>0</v>
      </c>
      <c r="AR393" s="179">
        <f t="shared" si="215"/>
        <v>0</v>
      </c>
    </row>
    <row r="394" spans="1:44" x14ac:dyDescent="0.25">
      <c r="B394" s="177" t="s">
        <v>1046</v>
      </c>
      <c r="C394" s="178" t="s">
        <v>1047</v>
      </c>
      <c r="D3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9">
        <f t="shared" si="208"/>
        <v>0</v>
      </c>
      <c r="G394" s="179"/>
      <c r="H394" s="179">
        <f t="shared" si="209"/>
        <v>0</v>
      </c>
      <c r="I394" s="179"/>
      <c r="J394" s="179">
        <f t="shared" si="210"/>
        <v>0</v>
      </c>
      <c r="K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9">
        <f t="shared" si="211"/>
        <v>0</v>
      </c>
      <c r="AF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9">
        <f t="shared" si="212"/>
        <v>0</v>
      </c>
      <c r="AJ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9">
        <f t="shared" si="213"/>
        <v>0</v>
      </c>
      <c r="AN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9">
        <f t="shared" si="214"/>
        <v>0</v>
      </c>
      <c r="AR394" s="179">
        <f t="shared" si="215"/>
        <v>0</v>
      </c>
    </row>
    <row r="395" spans="1:44" x14ac:dyDescent="0.25">
      <c r="B395" s="177" t="s">
        <v>335</v>
      </c>
      <c r="C395" s="178" t="s">
        <v>203</v>
      </c>
      <c r="D3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9">
        <f t="shared" si="208"/>
        <v>0</v>
      </c>
      <c r="G395" s="179"/>
      <c r="H395" s="179">
        <f t="shared" si="209"/>
        <v>0</v>
      </c>
      <c r="I395" s="179"/>
      <c r="J395" s="179">
        <f t="shared" si="210"/>
        <v>0</v>
      </c>
      <c r="K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9">
        <f t="shared" si="211"/>
        <v>0</v>
      </c>
      <c r="AF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9">
        <f t="shared" si="212"/>
        <v>0</v>
      </c>
      <c r="AJ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9">
        <f t="shared" si="213"/>
        <v>0</v>
      </c>
      <c r="AN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9">
        <f t="shared" si="214"/>
        <v>0</v>
      </c>
      <c r="AR395" s="179">
        <f t="shared" si="215"/>
        <v>0</v>
      </c>
    </row>
    <row r="396" spans="1:44" x14ac:dyDescent="0.25">
      <c r="B396" s="177" t="s">
        <v>1048</v>
      </c>
      <c r="C396" s="178" t="s">
        <v>1049</v>
      </c>
      <c r="D3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9">
        <f t="shared" si="208"/>
        <v>0</v>
      </c>
      <c r="G396" s="179"/>
      <c r="H396" s="179">
        <f t="shared" si="209"/>
        <v>0</v>
      </c>
      <c r="I396" s="179"/>
      <c r="J396" s="179">
        <f t="shared" si="210"/>
        <v>0</v>
      </c>
      <c r="K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9">
        <f t="shared" si="211"/>
        <v>0</v>
      </c>
      <c r="AF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9">
        <f t="shared" si="212"/>
        <v>0</v>
      </c>
      <c r="AJ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9">
        <f t="shared" si="213"/>
        <v>0</v>
      </c>
      <c r="AN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9">
        <f t="shared" si="214"/>
        <v>0</v>
      </c>
      <c r="AR396" s="179">
        <f t="shared" si="215"/>
        <v>0</v>
      </c>
    </row>
    <row r="397" spans="1:44" x14ac:dyDescent="0.25">
      <c r="B397" s="174" t="s">
        <v>341</v>
      </c>
      <c r="C397" s="175" t="s">
        <v>209</v>
      </c>
      <c r="D397" s="176">
        <f>D398+D459+D467+D485+D489</f>
        <v>13550000.000000002</v>
      </c>
      <c r="E397" s="176">
        <f>E398+E459+E467+E485+E489</f>
        <v>0</v>
      </c>
      <c r="F397" s="176">
        <f t="shared" si="208"/>
        <v>13550000.000000002</v>
      </c>
      <c r="G397" s="176">
        <f>G398+G459+G467+G485+G489</f>
        <v>0</v>
      </c>
      <c r="H397" s="176">
        <f t="shared" si="209"/>
        <v>13550000.000000002</v>
      </c>
      <c r="I397" s="176">
        <f>I398+I459+I467+I485+I489</f>
        <v>0</v>
      </c>
      <c r="J397" s="176">
        <f t="shared" si="210"/>
        <v>13550000.000000002</v>
      </c>
      <c r="K397" s="176">
        <f t="shared" ref="K397:AD397" si="218">K398+K459+K467+K485+K489</f>
        <v>0</v>
      </c>
      <c r="L397" s="176">
        <f t="shared" si="218"/>
        <v>13171044.610000001</v>
      </c>
      <c r="M397" s="176">
        <f t="shared" si="218"/>
        <v>0</v>
      </c>
      <c r="N397" s="176">
        <f t="shared" si="218"/>
        <v>0</v>
      </c>
      <c r="O397" s="176">
        <f t="shared" si="218"/>
        <v>0</v>
      </c>
      <c r="P397" s="176">
        <f t="shared" si="218"/>
        <v>0</v>
      </c>
      <c r="Q397" s="176">
        <f t="shared" si="218"/>
        <v>0</v>
      </c>
      <c r="R397" s="176">
        <f t="shared" si="218"/>
        <v>0</v>
      </c>
      <c r="S397" s="176">
        <f t="shared" si="218"/>
        <v>0</v>
      </c>
      <c r="T397" s="176">
        <f>T398+T459+T467+T485+T489</f>
        <v>378955.39</v>
      </c>
      <c r="U397" s="176">
        <f t="shared" si="218"/>
        <v>0</v>
      </c>
      <c r="V397" s="176">
        <f t="shared" si="218"/>
        <v>0</v>
      </c>
      <c r="W397" s="176">
        <f t="shared" si="218"/>
        <v>0</v>
      </c>
      <c r="X397" s="176">
        <f t="shared" si="218"/>
        <v>0</v>
      </c>
      <c r="Y397" s="176">
        <f>Y398+Y459+Y467+Y485+Y489</f>
        <v>0</v>
      </c>
      <c r="Z397" s="176">
        <f>Z398+Z459+Z467+Z485+Z489</f>
        <v>0</v>
      </c>
      <c r="AA397" s="176">
        <f t="shared" si="218"/>
        <v>0</v>
      </c>
      <c r="AB397" s="176">
        <f t="shared" si="218"/>
        <v>10881984.24</v>
      </c>
      <c r="AC397" s="176">
        <f t="shared" si="218"/>
        <v>2668015.7599999998</v>
      </c>
      <c r="AD397" s="176">
        <f t="shared" si="218"/>
        <v>0</v>
      </c>
      <c r="AE397" s="176">
        <f t="shared" si="211"/>
        <v>13550000</v>
      </c>
      <c r="AF397" s="176">
        <f>AF398+AF459+AF467+AF485+AF489</f>
        <v>0</v>
      </c>
      <c r="AG397" s="176">
        <f>AG398+AG459+AG467+AG485+AG489</f>
        <v>0</v>
      </c>
      <c r="AH397" s="176">
        <f>AH398+AH459+AH467+AH485+AH489</f>
        <v>0</v>
      </c>
      <c r="AI397" s="176">
        <f t="shared" si="212"/>
        <v>0</v>
      </c>
      <c r="AJ397" s="176">
        <f>AJ398+AJ459+AJ467+AJ485+AJ489</f>
        <v>0</v>
      </c>
      <c r="AK397" s="176">
        <f>AK398+AK459+AK467+AK485+AK489</f>
        <v>0</v>
      </c>
      <c r="AL397" s="176">
        <f>AL398+AL459+AL467+AL485+AL489</f>
        <v>0</v>
      </c>
      <c r="AM397" s="176">
        <f t="shared" si="213"/>
        <v>0</v>
      </c>
      <c r="AN397" s="176">
        <f>AN398+AN459+AN467+AN485+AN489</f>
        <v>0</v>
      </c>
      <c r="AO397" s="176">
        <f>AO398+AO459+AO467+AO485+AO489</f>
        <v>0</v>
      </c>
      <c r="AP397" s="176">
        <f>AP398+AP459+AP467+AP485+AP489</f>
        <v>0</v>
      </c>
      <c r="AQ397" s="176">
        <f t="shared" si="214"/>
        <v>0</v>
      </c>
      <c r="AR397" s="176">
        <f t="shared" si="215"/>
        <v>13550000</v>
      </c>
    </row>
    <row r="398" spans="1:44" x14ac:dyDescent="0.25">
      <c r="B398" s="186" t="s">
        <v>342</v>
      </c>
      <c r="C398" s="187" t="s">
        <v>210</v>
      </c>
      <c r="D398" s="188">
        <f>SUM(D399:D458)</f>
        <v>13550000.000000002</v>
      </c>
      <c r="E398" s="188">
        <f>SUM(E399:E458)</f>
        <v>0</v>
      </c>
      <c r="F398" s="188">
        <f t="shared" si="208"/>
        <v>13550000.000000002</v>
      </c>
      <c r="G398" s="188">
        <f>SUM(G399:G458)</f>
        <v>0</v>
      </c>
      <c r="H398" s="188">
        <f t="shared" si="209"/>
        <v>13550000.000000002</v>
      </c>
      <c r="I398" s="188">
        <f>SUM(I399:I458)</f>
        <v>0</v>
      </c>
      <c r="J398" s="188">
        <f t="shared" si="210"/>
        <v>13550000.000000002</v>
      </c>
      <c r="K398" s="188">
        <f t="shared" ref="K398:AP398" si="219">SUM(K399:K458)</f>
        <v>0</v>
      </c>
      <c r="L398" s="188">
        <f t="shared" si="219"/>
        <v>13171044.610000001</v>
      </c>
      <c r="M398" s="188">
        <f t="shared" si="219"/>
        <v>0</v>
      </c>
      <c r="N398" s="188">
        <f t="shared" si="219"/>
        <v>0</v>
      </c>
      <c r="O398" s="188">
        <f t="shared" si="219"/>
        <v>0</v>
      </c>
      <c r="P398" s="188">
        <f>SUM(P399:P458)</f>
        <v>0</v>
      </c>
      <c r="Q398" s="188">
        <f>SUM(Q399:Q458)</f>
        <v>0</v>
      </c>
      <c r="R398" s="188">
        <f t="shared" si="219"/>
        <v>0</v>
      </c>
      <c r="S398" s="188">
        <f t="shared" si="219"/>
        <v>0</v>
      </c>
      <c r="T398" s="188">
        <f>SUM(T399:T458)</f>
        <v>378955.39</v>
      </c>
      <c r="U398" s="188">
        <f t="shared" si="219"/>
        <v>0</v>
      </c>
      <c r="V398" s="188">
        <f t="shared" si="219"/>
        <v>0</v>
      </c>
      <c r="W398" s="188">
        <f>SUM(W399:W458)</f>
        <v>0</v>
      </c>
      <c r="X398" s="188">
        <f t="shared" si="219"/>
        <v>0</v>
      </c>
      <c r="Y398" s="188">
        <f>SUM(Y399:Y458)</f>
        <v>0</v>
      </c>
      <c r="Z398" s="188">
        <f>SUM(Z399:Z458)</f>
        <v>0</v>
      </c>
      <c r="AA398" s="188">
        <f t="shared" si="219"/>
        <v>0</v>
      </c>
      <c r="AB398" s="188">
        <f t="shared" si="219"/>
        <v>10881984.24</v>
      </c>
      <c r="AC398" s="188">
        <f t="shared" si="219"/>
        <v>2668015.7599999998</v>
      </c>
      <c r="AD398" s="188">
        <f t="shared" si="219"/>
        <v>0</v>
      </c>
      <c r="AE398" s="188">
        <f t="shared" si="211"/>
        <v>13550000</v>
      </c>
      <c r="AF398" s="188">
        <f t="shared" si="219"/>
        <v>0</v>
      </c>
      <c r="AG398" s="188">
        <f t="shared" si="219"/>
        <v>0</v>
      </c>
      <c r="AH398" s="188">
        <f t="shared" si="219"/>
        <v>0</v>
      </c>
      <c r="AI398" s="188">
        <f t="shared" si="212"/>
        <v>0</v>
      </c>
      <c r="AJ398" s="188">
        <f t="shared" si="219"/>
        <v>0</v>
      </c>
      <c r="AK398" s="188">
        <f t="shared" si="219"/>
        <v>0</v>
      </c>
      <c r="AL398" s="188">
        <f t="shared" si="219"/>
        <v>0</v>
      </c>
      <c r="AM398" s="188">
        <f t="shared" si="213"/>
        <v>0</v>
      </c>
      <c r="AN398" s="188">
        <f t="shared" si="219"/>
        <v>0</v>
      </c>
      <c r="AO398" s="188">
        <f t="shared" si="219"/>
        <v>0</v>
      </c>
      <c r="AP398" s="188">
        <f t="shared" si="219"/>
        <v>0</v>
      </c>
      <c r="AQ398" s="188">
        <f t="shared" si="214"/>
        <v>0</v>
      </c>
      <c r="AR398" s="188">
        <f t="shared" si="215"/>
        <v>13550000</v>
      </c>
    </row>
    <row r="399" spans="1:44" x14ac:dyDescent="0.25">
      <c r="B399" s="177" t="s">
        <v>343</v>
      </c>
      <c r="C399" s="178" t="s">
        <v>211</v>
      </c>
      <c r="D3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9">
        <f t="shared" si="208"/>
        <v>0</v>
      </c>
      <c r="G399" s="179"/>
      <c r="H399" s="179">
        <f t="shared" si="209"/>
        <v>0</v>
      </c>
      <c r="I399" s="179"/>
      <c r="J399" s="179">
        <f t="shared" si="210"/>
        <v>0</v>
      </c>
      <c r="K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9">
        <f t="shared" si="211"/>
        <v>0</v>
      </c>
      <c r="AF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9">
        <f t="shared" si="212"/>
        <v>0</v>
      </c>
      <c r="AJ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9">
        <f t="shared" si="213"/>
        <v>0</v>
      </c>
      <c r="AN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9">
        <f t="shared" si="214"/>
        <v>0</v>
      </c>
      <c r="AR399" s="179">
        <f t="shared" si="215"/>
        <v>0</v>
      </c>
    </row>
    <row r="400" spans="1:44" x14ac:dyDescent="0.25">
      <c r="B400" s="177" t="s">
        <v>1050</v>
      </c>
      <c r="C400" s="178" t="s">
        <v>1051</v>
      </c>
      <c r="D4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9">
        <f t="shared" si="208"/>
        <v>0</v>
      </c>
      <c r="G400" s="179"/>
      <c r="H400" s="179">
        <f t="shared" si="209"/>
        <v>0</v>
      </c>
      <c r="I400" s="179"/>
      <c r="J400" s="179">
        <f t="shared" si="210"/>
        <v>0</v>
      </c>
      <c r="K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9">
        <f t="shared" si="211"/>
        <v>0</v>
      </c>
      <c r="AF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9">
        <f t="shared" si="212"/>
        <v>0</v>
      </c>
      <c r="AJ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9">
        <f t="shared" si="213"/>
        <v>0</v>
      </c>
      <c r="AN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9">
        <f t="shared" si="214"/>
        <v>0</v>
      </c>
      <c r="AR400" s="179">
        <f t="shared" si="215"/>
        <v>0</v>
      </c>
    </row>
    <row r="401" spans="2:44" x14ac:dyDescent="0.25">
      <c r="B401" s="177" t="s">
        <v>1052</v>
      </c>
      <c r="C401" s="178" t="s">
        <v>1053</v>
      </c>
      <c r="D4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9">
        <f t="shared" si="208"/>
        <v>0</v>
      </c>
      <c r="G401" s="179"/>
      <c r="H401" s="179">
        <f t="shared" si="209"/>
        <v>0</v>
      </c>
      <c r="I401" s="179"/>
      <c r="J401" s="179">
        <f t="shared" si="210"/>
        <v>0</v>
      </c>
      <c r="K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9">
        <f t="shared" si="211"/>
        <v>0</v>
      </c>
      <c r="AF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9">
        <f t="shared" si="212"/>
        <v>0</v>
      </c>
      <c r="AJ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9">
        <f t="shared" si="213"/>
        <v>0</v>
      </c>
      <c r="AN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9">
        <f t="shared" si="214"/>
        <v>0</v>
      </c>
      <c r="AR401" s="179">
        <f t="shared" si="215"/>
        <v>0</v>
      </c>
    </row>
    <row r="402" spans="2:44" x14ac:dyDescent="0.25">
      <c r="B402" s="177" t="s">
        <v>344</v>
      </c>
      <c r="C402" s="178" t="s">
        <v>212</v>
      </c>
      <c r="D4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9">
        <f t="shared" si="208"/>
        <v>0</v>
      </c>
      <c r="G402" s="179"/>
      <c r="H402" s="179">
        <f t="shared" si="209"/>
        <v>0</v>
      </c>
      <c r="I402" s="179"/>
      <c r="J402" s="179">
        <f t="shared" si="210"/>
        <v>0</v>
      </c>
      <c r="K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9">
        <f t="shared" si="211"/>
        <v>0</v>
      </c>
      <c r="AF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9">
        <f t="shared" si="212"/>
        <v>0</v>
      </c>
      <c r="AJ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9">
        <f t="shared" si="213"/>
        <v>0</v>
      </c>
      <c r="AN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9">
        <f t="shared" si="214"/>
        <v>0</v>
      </c>
      <c r="AR402" s="179">
        <f t="shared" si="215"/>
        <v>0</v>
      </c>
    </row>
    <row r="403" spans="2:44" x14ac:dyDescent="0.25">
      <c r="B403" s="177" t="s">
        <v>354</v>
      </c>
      <c r="C403" s="178" t="s">
        <v>221</v>
      </c>
      <c r="D4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9">
        <f t="shared" ref="F403:F419" si="220">D403+E403</f>
        <v>0</v>
      </c>
      <c r="G403" s="179"/>
      <c r="H403" s="179">
        <f t="shared" ref="H403:H419" si="221">F403-G403</f>
        <v>0</v>
      </c>
      <c r="I403" s="179"/>
      <c r="J403" s="179">
        <f t="shared" ref="J403:J419" si="222">F403-I403</f>
        <v>0</v>
      </c>
      <c r="K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9">
        <f t="shared" ref="AE403:AE419" si="223">AB403+AC403+AD403</f>
        <v>0</v>
      </c>
      <c r="AF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9">
        <f t="shared" ref="AI403:AI419" si="224">AF403+AG403+AH403</f>
        <v>0</v>
      </c>
      <c r="AJ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9">
        <f t="shared" ref="AM403:AM419" si="225">AJ403+AK403+AL403</f>
        <v>0</v>
      </c>
      <c r="AN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9">
        <f t="shared" ref="AQ403:AQ419" si="226">AN403+AO403+AP403</f>
        <v>0</v>
      </c>
      <c r="AR403" s="179">
        <f t="shared" ref="AR403:AR419" si="227">AE403+AI403+AM403+AQ403</f>
        <v>0</v>
      </c>
    </row>
    <row r="404" spans="2:44" x14ac:dyDescent="0.25">
      <c r="B404" s="177" t="s">
        <v>1054</v>
      </c>
      <c r="C404" s="178" t="s">
        <v>1055</v>
      </c>
      <c r="D4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9">
        <f t="shared" si="220"/>
        <v>0</v>
      </c>
      <c r="G404" s="179"/>
      <c r="H404" s="179">
        <f t="shared" si="221"/>
        <v>0</v>
      </c>
      <c r="I404" s="179"/>
      <c r="J404" s="179">
        <f t="shared" si="222"/>
        <v>0</v>
      </c>
      <c r="K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9">
        <f t="shared" si="223"/>
        <v>0</v>
      </c>
      <c r="AF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9">
        <f t="shared" si="224"/>
        <v>0</v>
      </c>
      <c r="AJ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9">
        <f t="shared" si="225"/>
        <v>0</v>
      </c>
      <c r="AN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9">
        <f t="shared" si="226"/>
        <v>0</v>
      </c>
      <c r="AR404" s="179">
        <f t="shared" si="227"/>
        <v>0</v>
      </c>
    </row>
    <row r="405" spans="2:44" x14ac:dyDescent="0.25">
      <c r="B405" s="177" t="s">
        <v>1056</v>
      </c>
      <c r="C405" s="178" t="s">
        <v>1057</v>
      </c>
      <c r="D4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9">
        <f t="shared" si="220"/>
        <v>0</v>
      </c>
      <c r="G405" s="179"/>
      <c r="H405" s="179">
        <f t="shared" si="221"/>
        <v>0</v>
      </c>
      <c r="I405" s="179"/>
      <c r="J405" s="179">
        <f t="shared" si="222"/>
        <v>0</v>
      </c>
      <c r="K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9">
        <f t="shared" si="223"/>
        <v>0</v>
      </c>
      <c r="AF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9">
        <f t="shared" si="224"/>
        <v>0</v>
      </c>
      <c r="AJ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9">
        <f t="shared" si="225"/>
        <v>0</v>
      </c>
      <c r="AN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9">
        <f t="shared" si="226"/>
        <v>0</v>
      </c>
      <c r="AR405" s="179">
        <f t="shared" si="227"/>
        <v>0</v>
      </c>
    </row>
    <row r="406" spans="2:44" x14ac:dyDescent="0.25">
      <c r="B406" s="177" t="s">
        <v>1058</v>
      </c>
      <c r="C406" s="178" t="s">
        <v>1059</v>
      </c>
      <c r="D4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9">
        <f t="shared" si="220"/>
        <v>0</v>
      </c>
      <c r="G406" s="179"/>
      <c r="H406" s="179">
        <f t="shared" si="221"/>
        <v>0</v>
      </c>
      <c r="I406" s="179"/>
      <c r="J406" s="179">
        <f t="shared" si="222"/>
        <v>0</v>
      </c>
      <c r="K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9">
        <f t="shared" si="223"/>
        <v>0</v>
      </c>
      <c r="AF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9">
        <f t="shared" si="224"/>
        <v>0</v>
      </c>
      <c r="AJ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9">
        <f t="shared" si="225"/>
        <v>0</v>
      </c>
      <c r="AN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9">
        <f t="shared" si="226"/>
        <v>0</v>
      </c>
      <c r="AR406" s="179">
        <f t="shared" si="227"/>
        <v>0</v>
      </c>
    </row>
    <row r="407" spans="2:44" x14ac:dyDescent="0.25">
      <c r="B407" s="177" t="s">
        <v>1060</v>
      </c>
      <c r="C407" s="178" t="s">
        <v>1061</v>
      </c>
      <c r="D4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9">
        <f t="shared" si="220"/>
        <v>0</v>
      </c>
      <c r="G407" s="179"/>
      <c r="H407" s="179">
        <f t="shared" si="221"/>
        <v>0</v>
      </c>
      <c r="I407" s="179"/>
      <c r="J407" s="179">
        <f t="shared" si="222"/>
        <v>0</v>
      </c>
      <c r="K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9">
        <f t="shared" si="223"/>
        <v>0</v>
      </c>
      <c r="AF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9">
        <f t="shared" si="224"/>
        <v>0</v>
      </c>
      <c r="AJ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9">
        <f t="shared" si="225"/>
        <v>0</v>
      </c>
      <c r="AN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9">
        <f t="shared" si="226"/>
        <v>0</v>
      </c>
      <c r="AR407" s="179">
        <f t="shared" si="227"/>
        <v>0</v>
      </c>
    </row>
    <row r="408" spans="2:44" x14ac:dyDescent="0.25">
      <c r="B408" s="177" t="s">
        <v>1062</v>
      </c>
      <c r="C408" s="178" t="s">
        <v>1063</v>
      </c>
      <c r="D4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9">
        <f t="shared" si="220"/>
        <v>0</v>
      </c>
      <c r="G408" s="179"/>
      <c r="H408" s="179">
        <f t="shared" si="221"/>
        <v>0</v>
      </c>
      <c r="I408" s="179"/>
      <c r="J408" s="179">
        <f t="shared" si="222"/>
        <v>0</v>
      </c>
      <c r="K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9">
        <f t="shared" si="223"/>
        <v>0</v>
      </c>
      <c r="AF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9">
        <f t="shared" si="224"/>
        <v>0</v>
      </c>
      <c r="AJ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9">
        <f t="shared" si="225"/>
        <v>0</v>
      </c>
      <c r="AN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9">
        <f t="shared" si="226"/>
        <v>0</v>
      </c>
      <c r="AR408" s="179">
        <f t="shared" si="227"/>
        <v>0</v>
      </c>
    </row>
    <row r="409" spans="2:44" x14ac:dyDescent="0.25">
      <c r="B409" s="177" t="s">
        <v>1064</v>
      </c>
      <c r="C409" s="178" t="s">
        <v>1065</v>
      </c>
      <c r="D4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9">
        <f t="shared" si="220"/>
        <v>0</v>
      </c>
      <c r="G409" s="179"/>
      <c r="H409" s="179">
        <f t="shared" si="221"/>
        <v>0</v>
      </c>
      <c r="I409" s="179"/>
      <c r="J409" s="179">
        <f t="shared" si="222"/>
        <v>0</v>
      </c>
      <c r="K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9">
        <f t="shared" si="223"/>
        <v>0</v>
      </c>
      <c r="AF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9">
        <f t="shared" si="224"/>
        <v>0</v>
      </c>
      <c r="AJ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9">
        <f t="shared" si="225"/>
        <v>0</v>
      </c>
      <c r="AN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9">
        <f t="shared" si="226"/>
        <v>0</v>
      </c>
      <c r="AR409" s="179">
        <f t="shared" si="227"/>
        <v>0</v>
      </c>
    </row>
    <row r="410" spans="2:44" x14ac:dyDescent="0.25">
      <c r="B410" s="177" t="s">
        <v>1066</v>
      </c>
      <c r="C410" s="178" t="s">
        <v>1067</v>
      </c>
      <c r="D4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9">
        <f t="shared" si="220"/>
        <v>0</v>
      </c>
      <c r="G410" s="179"/>
      <c r="H410" s="179">
        <f t="shared" si="221"/>
        <v>0</v>
      </c>
      <c r="I410" s="179"/>
      <c r="J410" s="179">
        <f t="shared" si="222"/>
        <v>0</v>
      </c>
      <c r="K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9">
        <f t="shared" si="223"/>
        <v>0</v>
      </c>
      <c r="AF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9">
        <f t="shared" si="224"/>
        <v>0</v>
      </c>
      <c r="AJ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9">
        <f t="shared" si="225"/>
        <v>0</v>
      </c>
      <c r="AN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9">
        <f t="shared" si="226"/>
        <v>0</v>
      </c>
      <c r="AR410" s="179">
        <f t="shared" si="227"/>
        <v>0</v>
      </c>
    </row>
    <row r="411" spans="2:44" x14ac:dyDescent="0.25">
      <c r="B411" s="177" t="s">
        <v>1068</v>
      </c>
      <c r="C411" s="178" t="s">
        <v>1069</v>
      </c>
      <c r="D4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9">
        <f t="shared" si="220"/>
        <v>0</v>
      </c>
      <c r="G411" s="179"/>
      <c r="H411" s="179">
        <f t="shared" si="221"/>
        <v>0</v>
      </c>
      <c r="I411" s="179"/>
      <c r="J411" s="179">
        <f t="shared" si="222"/>
        <v>0</v>
      </c>
      <c r="K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9">
        <f t="shared" si="223"/>
        <v>0</v>
      </c>
      <c r="AF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9">
        <f t="shared" si="224"/>
        <v>0</v>
      </c>
      <c r="AJ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9">
        <f t="shared" si="225"/>
        <v>0</v>
      </c>
      <c r="AN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9">
        <f t="shared" si="226"/>
        <v>0</v>
      </c>
      <c r="AR411" s="179">
        <f t="shared" si="227"/>
        <v>0</v>
      </c>
    </row>
    <row r="412" spans="2:44" x14ac:dyDescent="0.25">
      <c r="B412" s="177" t="s">
        <v>1070</v>
      </c>
      <c r="C412" s="178" t="s">
        <v>1071</v>
      </c>
      <c r="D4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9">
        <f t="shared" si="220"/>
        <v>0</v>
      </c>
      <c r="G412" s="179"/>
      <c r="H412" s="179">
        <f t="shared" si="221"/>
        <v>0</v>
      </c>
      <c r="I412" s="179"/>
      <c r="J412" s="179">
        <f t="shared" si="222"/>
        <v>0</v>
      </c>
      <c r="K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9">
        <f t="shared" si="223"/>
        <v>0</v>
      </c>
      <c r="AF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9">
        <f t="shared" si="224"/>
        <v>0</v>
      </c>
      <c r="AJ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9">
        <f t="shared" si="225"/>
        <v>0</v>
      </c>
      <c r="AN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9">
        <f t="shared" si="226"/>
        <v>0</v>
      </c>
      <c r="AR412" s="179">
        <f t="shared" si="227"/>
        <v>0</v>
      </c>
    </row>
    <row r="413" spans="2:44" x14ac:dyDescent="0.25">
      <c r="B413" s="177" t="s">
        <v>1072</v>
      </c>
      <c r="C413" s="178" t="s">
        <v>1073</v>
      </c>
      <c r="D4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9">
        <f t="shared" si="220"/>
        <v>0</v>
      </c>
      <c r="G413" s="179"/>
      <c r="H413" s="179">
        <f t="shared" si="221"/>
        <v>0</v>
      </c>
      <c r="I413" s="179"/>
      <c r="J413" s="179">
        <f t="shared" si="222"/>
        <v>0</v>
      </c>
      <c r="K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9">
        <f t="shared" si="223"/>
        <v>0</v>
      </c>
      <c r="AF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9">
        <f t="shared" si="224"/>
        <v>0</v>
      </c>
      <c r="AJ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9">
        <f t="shared" si="225"/>
        <v>0</v>
      </c>
      <c r="AN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9">
        <f t="shared" si="226"/>
        <v>0</v>
      </c>
      <c r="AR413" s="179">
        <f t="shared" si="227"/>
        <v>0</v>
      </c>
    </row>
    <row r="414" spans="2:44" x14ac:dyDescent="0.25">
      <c r="B414" s="177" t="s">
        <v>1074</v>
      </c>
      <c r="C414" s="178" t="s">
        <v>1075</v>
      </c>
      <c r="D4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9">
        <f t="shared" si="220"/>
        <v>0</v>
      </c>
      <c r="G414" s="179"/>
      <c r="H414" s="179">
        <f t="shared" si="221"/>
        <v>0</v>
      </c>
      <c r="I414" s="179"/>
      <c r="J414" s="179">
        <f t="shared" si="222"/>
        <v>0</v>
      </c>
      <c r="K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9">
        <f t="shared" si="223"/>
        <v>0</v>
      </c>
      <c r="AF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9">
        <f t="shared" si="224"/>
        <v>0</v>
      </c>
      <c r="AJ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9">
        <f t="shared" si="225"/>
        <v>0</v>
      </c>
      <c r="AN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9">
        <f t="shared" si="226"/>
        <v>0</v>
      </c>
      <c r="AR414" s="179">
        <f t="shared" si="227"/>
        <v>0</v>
      </c>
    </row>
    <row r="415" spans="2:44" x14ac:dyDescent="0.25">
      <c r="B415" s="177" t="s">
        <v>1076</v>
      </c>
      <c r="C415" s="178" t="s">
        <v>1077</v>
      </c>
      <c r="D4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9">
        <f t="shared" si="220"/>
        <v>0</v>
      </c>
      <c r="G415" s="179"/>
      <c r="H415" s="179">
        <f t="shared" si="221"/>
        <v>0</v>
      </c>
      <c r="I415" s="179"/>
      <c r="J415" s="179">
        <f t="shared" si="222"/>
        <v>0</v>
      </c>
      <c r="K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9">
        <f t="shared" si="223"/>
        <v>0</v>
      </c>
      <c r="AF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9">
        <f t="shared" si="224"/>
        <v>0</v>
      </c>
      <c r="AJ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9">
        <f t="shared" si="225"/>
        <v>0</v>
      </c>
      <c r="AN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9">
        <f t="shared" si="226"/>
        <v>0</v>
      </c>
      <c r="AR415" s="179">
        <f t="shared" si="227"/>
        <v>0</v>
      </c>
    </row>
    <row r="416" spans="2:44" x14ac:dyDescent="0.25">
      <c r="B416" s="177" t="s">
        <v>1078</v>
      </c>
      <c r="C416" s="178" t="s">
        <v>1079</v>
      </c>
      <c r="D4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10503028.85</v>
      </c>
      <c r="E4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9">
        <f t="shared" si="220"/>
        <v>10503028.85</v>
      </c>
      <c r="G416" s="179"/>
      <c r="H416" s="179">
        <f t="shared" si="221"/>
        <v>10503028.85</v>
      </c>
      <c r="I416" s="179"/>
      <c r="J416" s="179">
        <f t="shared" si="222"/>
        <v>10503028.85</v>
      </c>
      <c r="K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10503028.85</v>
      </c>
      <c r="M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10503028.85</v>
      </c>
      <c r="AC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9">
        <f t="shared" si="223"/>
        <v>10503028.85</v>
      </c>
      <c r="AF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9">
        <f t="shared" si="224"/>
        <v>0</v>
      </c>
      <c r="AJ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9">
        <f t="shared" si="225"/>
        <v>0</v>
      </c>
      <c r="AN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9">
        <f t="shared" si="226"/>
        <v>0</v>
      </c>
      <c r="AR416" s="179">
        <f t="shared" si="227"/>
        <v>10503028.85</v>
      </c>
    </row>
    <row r="417" spans="2:44" x14ac:dyDescent="0.25">
      <c r="B417" s="177" t="s">
        <v>1080</v>
      </c>
      <c r="C417" s="178" t="s">
        <v>1081</v>
      </c>
      <c r="D4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175000</v>
      </c>
      <c r="E4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9">
        <f t="shared" si="220"/>
        <v>175000</v>
      </c>
      <c r="G417" s="179"/>
      <c r="H417" s="179">
        <f t="shared" si="221"/>
        <v>175000</v>
      </c>
      <c r="I417" s="179"/>
      <c r="J417" s="179">
        <f t="shared" si="222"/>
        <v>175000</v>
      </c>
      <c r="K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175000</v>
      </c>
      <c r="M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175000</v>
      </c>
      <c r="AD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9">
        <f t="shared" si="223"/>
        <v>175000</v>
      </c>
      <c r="AF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9">
        <f t="shared" si="224"/>
        <v>0</v>
      </c>
      <c r="AJ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9">
        <f t="shared" si="225"/>
        <v>0</v>
      </c>
      <c r="AN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9">
        <f t="shared" si="226"/>
        <v>0</v>
      </c>
      <c r="AR417" s="179">
        <f t="shared" si="227"/>
        <v>175000</v>
      </c>
    </row>
    <row r="418" spans="2:44" x14ac:dyDescent="0.25">
      <c r="B418" s="177" t="s">
        <v>1082</v>
      </c>
      <c r="C418" s="178" t="s">
        <v>1083</v>
      </c>
      <c r="D4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320000</v>
      </c>
      <c r="E4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9">
        <f t="shared" si="220"/>
        <v>320000</v>
      </c>
      <c r="G418" s="179"/>
      <c r="H418" s="179">
        <f t="shared" si="221"/>
        <v>320000</v>
      </c>
      <c r="I418" s="179"/>
      <c r="J418" s="179">
        <f t="shared" si="222"/>
        <v>320000</v>
      </c>
      <c r="K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320000</v>
      </c>
      <c r="M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320000</v>
      </c>
      <c r="AD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9">
        <f t="shared" si="223"/>
        <v>320000</v>
      </c>
      <c r="AF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9">
        <f t="shared" si="224"/>
        <v>0</v>
      </c>
      <c r="AJ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9">
        <f t="shared" si="225"/>
        <v>0</v>
      </c>
      <c r="AN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9">
        <f t="shared" si="226"/>
        <v>0</v>
      </c>
      <c r="AR418" s="179">
        <f t="shared" si="227"/>
        <v>320000</v>
      </c>
    </row>
    <row r="419" spans="2:44" x14ac:dyDescent="0.25">
      <c r="B419" s="177" t="s">
        <v>1084</v>
      </c>
      <c r="C419" s="178" t="s">
        <v>1085</v>
      </c>
      <c r="D4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1902795.79</v>
      </c>
      <c r="E4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9">
        <f t="shared" si="220"/>
        <v>1902795.79</v>
      </c>
      <c r="G419" s="179"/>
      <c r="H419" s="179">
        <f t="shared" si="221"/>
        <v>1902795.79</v>
      </c>
      <c r="I419" s="179"/>
      <c r="J419" s="179">
        <f t="shared" si="222"/>
        <v>1902795.79</v>
      </c>
      <c r="K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1902795.79</v>
      </c>
      <c r="M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1902795.79</v>
      </c>
      <c r="AD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9">
        <f t="shared" si="223"/>
        <v>1902795.79</v>
      </c>
      <c r="AF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9">
        <f t="shared" si="224"/>
        <v>0</v>
      </c>
      <c r="AJ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9">
        <f t="shared" si="225"/>
        <v>0</v>
      </c>
      <c r="AN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9">
        <f t="shared" si="226"/>
        <v>0</v>
      </c>
      <c r="AR419" s="179">
        <f t="shared" si="227"/>
        <v>1902795.79</v>
      </c>
    </row>
    <row r="420" spans="2:44" x14ac:dyDescent="0.25">
      <c r="B420" s="177" t="s">
        <v>1086</v>
      </c>
      <c r="C420" s="178" t="s">
        <v>1087</v>
      </c>
      <c r="D4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9">
        <f t="shared" ref="F420:F428" si="228">D420+E420</f>
        <v>0</v>
      </c>
      <c r="G420" s="179"/>
      <c r="H420" s="179">
        <f t="shared" ref="H420:H428" si="229">F420-G420</f>
        <v>0</v>
      </c>
      <c r="I420" s="179"/>
      <c r="J420" s="179">
        <f t="shared" ref="J420:J428" si="230">F420-I420</f>
        <v>0</v>
      </c>
      <c r="K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9">
        <f t="shared" ref="AE420:AE428" si="231">AB420+AC420+AD420</f>
        <v>0</v>
      </c>
      <c r="AF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9">
        <f t="shared" ref="AI420:AI428" si="232">AF420+AG420+AH420</f>
        <v>0</v>
      </c>
      <c r="AJ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9">
        <f t="shared" ref="AM420:AM428" si="233">AJ420+AK420+AL420</f>
        <v>0</v>
      </c>
      <c r="AN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9">
        <f t="shared" ref="AQ420:AQ428" si="234">AN420+AO420+AP420</f>
        <v>0</v>
      </c>
      <c r="AR420" s="179">
        <f t="shared" ref="AR420:AR428" si="235">AE420+AI420+AM420+AQ420</f>
        <v>0</v>
      </c>
    </row>
    <row r="421" spans="2:44" x14ac:dyDescent="0.25">
      <c r="B421" s="177" t="s">
        <v>1088</v>
      </c>
      <c r="C421" s="178" t="s">
        <v>1089</v>
      </c>
      <c r="D4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9">
        <f t="shared" si="228"/>
        <v>0</v>
      </c>
      <c r="G421" s="179"/>
      <c r="H421" s="179">
        <f t="shared" si="229"/>
        <v>0</v>
      </c>
      <c r="I421" s="179"/>
      <c r="J421" s="179">
        <f t="shared" si="230"/>
        <v>0</v>
      </c>
      <c r="K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9">
        <f t="shared" si="231"/>
        <v>0</v>
      </c>
      <c r="AF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9">
        <f t="shared" si="232"/>
        <v>0</v>
      </c>
      <c r="AJ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9">
        <f t="shared" si="233"/>
        <v>0</v>
      </c>
      <c r="AN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9">
        <f t="shared" si="234"/>
        <v>0</v>
      </c>
      <c r="AR421" s="179">
        <f t="shared" si="235"/>
        <v>0</v>
      </c>
    </row>
    <row r="422" spans="2:44" x14ac:dyDescent="0.25">
      <c r="B422" s="177" t="s">
        <v>1090</v>
      </c>
      <c r="C422" s="178" t="s">
        <v>1091</v>
      </c>
      <c r="D4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378955.39</v>
      </c>
      <c r="E4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9">
        <f t="shared" si="228"/>
        <v>378955.39</v>
      </c>
      <c r="G422" s="179"/>
      <c r="H422" s="179">
        <f t="shared" si="229"/>
        <v>378955.39</v>
      </c>
      <c r="I422" s="179"/>
      <c r="J422" s="179">
        <f t="shared" si="230"/>
        <v>378955.39</v>
      </c>
      <c r="K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378955.39</v>
      </c>
      <c r="U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378955.39</v>
      </c>
      <c r="AC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9">
        <f t="shared" si="231"/>
        <v>378955.39</v>
      </c>
      <c r="AF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9">
        <f t="shared" si="232"/>
        <v>0</v>
      </c>
      <c r="AJ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9">
        <f t="shared" si="233"/>
        <v>0</v>
      </c>
      <c r="AN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9">
        <f t="shared" si="234"/>
        <v>0</v>
      </c>
      <c r="AR422" s="179">
        <f t="shared" si="235"/>
        <v>378955.39</v>
      </c>
    </row>
    <row r="423" spans="2:44" x14ac:dyDescent="0.25">
      <c r="B423" s="177" t="s">
        <v>1092</v>
      </c>
      <c r="C423" s="178" t="s">
        <v>1093</v>
      </c>
      <c r="D4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270219.96999999997</v>
      </c>
      <c r="E4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9">
        <f t="shared" si="228"/>
        <v>270219.96999999997</v>
      </c>
      <c r="G423" s="179"/>
      <c r="H423" s="179">
        <f t="shared" si="229"/>
        <v>270219.96999999997</v>
      </c>
      <c r="I423" s="179"/>
      <c r="J423" s="179">
        <f t="shared" si="230"/>
        <v>270219.96999999997</v>
      </c>
      <c r="K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270219.96999999997</v>
      </c>
      <c r="M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270219.96999999997</v>
      </c>
      <c r="AD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9">
        <f t="shared" si="231"/>
        <v>270219.96999999997</v>
      </c>
      <c r="AF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9">
        <f t="shared" si="232"/>
        <v>0</v>
      </c>
      <c r="AJ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9">
        <f t="shared" si="233"/>
        <v>0</v>
      </c>
      <c r="AN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9">
        <f t="shared" si="234"/>
        <v>0</v>
      </c>
      <c r="AR423" s="179">
        <f t="shared" si="235"/>
        <v>270219.96999999997</v>
      </c>
    </row>
    <row r="424" spans="2:44" x14ac:dyDescent="0.25">
      <c r="B424" s="177" t="s">
        <v>1094</v>
      </c>
      <c r="C424" s="178" t="s">
        <v>1095</v>
      </c>
      <c r="D4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9">
        <f t="shared" si="228"/>
        <v>0</v>
      </c>
      <c r="G424" s="179"/>
      <c r="H424" s="179">
        <f t="shared" si="229"/>
        <v>0</v>
      </c>
      <c r="I424" s="179"/>
      <c r="J424" s="179">
        <f t="shared" si="230"/>
        <v>0</v>
      </c>
      <c r="K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9">
        <f t="shared" si="231"/>
        <v>0</v>
      </c>
      <c r="AF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9">
        <f t="shared" si="232"/>
        <v>0</v>
      </c>
      <c r="AJ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9">
        <f t="shared" si="233"/>
        <v>0</v>
      </c>
      <c r="AN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9">
        <f t="shared" si="234"/>
        <v>0</v>
      </c>
      <c r="AR424" s="179">
        <f t="shared" si="235"/>
        <v>0</v>
      </c>
    </row>
    <row r="425" spans="2:44" x14ac:dyDescent="0.25">
      <c r="B425" s="177" t="s">
        <v>1096</v>
      </c>
      <c r="C425" s="178" t="s">
        <v>1097</v>
      </c>
      <c r="D4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9">
        <f t="shared" si="228"/>
        <v>0</v>
      </c>
      <c r="G425" s="179"/>
      <c r="H425" s="179">
        <f t="shared" si="229"/>
        <v>0</v>
      </c>
      <c r="I425" s="179"/>
      <c r="J425" s="179">
        <f t="shared" si="230"/>
        <v>0</v>
      </c>
      <c r="K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9">
        <f t="shared" si="231"/>
        <v>0</v>
      </c>
      <c r="AF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9">
        <f t="shared" si="232"/>
        <v>0</v>
      </c>
      <c r="AJ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9">
        <f t="shared" si="233"/>
        <v>0</v>
      </c>
      <c r="AN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9">
        <f t="shared" si="234"/>
        <v>0</v>
      </c>
      <c r="AR425" s="179">
        <f t="shared" si="235"/>
        <v>0</v>
      </c>
    </row>
    <row r="426" spans="2:44" x14ac:dyDescent="0.25">
      <c r="B426" s="177" t="s">
        <v>355</v>
      </c>
      <c r="C426" s="178" t="s">
        <v>1098</v>
      </c>
      <c r="D4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9">
        <f t="shared" si="228"/>
        <v>0</v>
      </c>
      <c r="G426" s="179"/>
      <c r="H426" s="179">
        <f t="shared" si="229"/>
        <v>0</v>
      </c>
      <c r="I426" s="179"/>
      <c r="J426" s="179">
        <f t="shared" si="230"/>
        <v>0</v>
      </c>
      <c r="K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9">
        <f t="shared" si="231"/>
        <v>0</v>
      </c>
      <c r="AF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9">
        <f t="shared" si="232"/>
        <v>0</v>
      </c>
      <c r="AJ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9">
        <f t="shared" si="233"/>
        <v>0</v>
      </c>
      <c r="AN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9">
        <f t="shared" si="234"/>
        <v>0</v>
      </c>
      <c r="AR426" s="179">
        <f t="shared" si="235"/>
        <v>0</v>
      </c>
    </row>
    <row r="427" spans="2:44" x14ac:dyDescent="0.25">
      <c r="B427" s="177" t="s">
        <v>1099</v>
      </c>
      <c r="C427" s="178" t="s">
        <v>1100</v>
      </c>
      <c r="D4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9">
        <f t="shared" si="228"/>
        <v>0</v>
      </c>
      <c r="G427" s="179"/>
      <c r="H427" s="179">
        <f t="shared" si="229"/>
        <v>0</v>
      </c>
      <c r="I427" s="179"/>
      <c r="J427" s="179">
        <f t="shared" si="230"/>
        <v>0</v>
      </c>
      <c r="K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9">
        <f t="shared" si="231"/>
        <v>0</v>
      </c>
      <c r="AF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9">
        <f t="shared" si="232"/>
        <v>0</v>
      </c>
      <c r="AJ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9">
        <f t="shared" si="233"/>
        <v>0</v>
      </c>
      <c r="AN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9">
        <f t="shared" si="234"/>
        <v>0</v>
      </c>
      <c r="AR427" s="179">
        <f t="shared" si="235"/>
        <v>0</v>
      </c>
    </row>
    <row r="428" spans="2:44" x14ac:dyDescent="0.25">
      <c r="B428" s="177" t="s">
        <v>1101</v>
      </c>
      <c r="C428" s="178" t="s">
        <v>1091</v>
      </c>
      <c r="D4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9">
        <f t="shared" si="228"/>
        <v>0</v>
      </c>
      <c r="G428" s="179"/>
      <c r="H428" s="179">
        <f t="shared" si="229"/>
        <v>0</v>
      </c>
      <c r="I428" s="179"/>
      <c r="J428" s="179">
        <f t="shared" si="230"/>
        <v>0</v>
      </c>
      <c r="K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9">
        <f t="shared" si="231"/>
        <v>0</v>
      </c>
      <c r="AF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9">
        <f t="shared" si="232"/>
        <v>0</v>
      </c>
      <c r="AJ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9">
        <f t="shared" si="233"/>
        <v>0</v>
      </c>
      <c r="AN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9">
        <f t="shared" si="234"/>
        <v>0</v>
      </c>
      <c r="AR428" s="179">
        <f t="shared" si="235"/>
        <v>0</v>
      </c>
    </row>
    <row r="429" spans="2:44" x14ac:dyDescent="0.25">
      <c r="B429" s="177" t="s">
        <v>1102</v>
      </c>
      <c r="C429" s="178" t="s">
        <v>1103</v>
      </c>
      <c r="D4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9">
        <f t="shared" ref="F429:F444" si="236">D429+E429</f>
        <v>0</v>
      </c>
      <c r="G429" s="179"/>
      <c r="H429" s="179">
        <f t="shared" ref="H429:H444" si="237">F429-G429</f>
        <v>0</v>
      </c>
      <c r="I429" s="179"/>
      <c r="J429" s="179">
        <f t="shared" ref="J429:J444" si="238">F429-I429</f>
        <v>0</v>
      </c>
      <c r="K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9">
        <f t="shared" ref="AE429:AE444" si="239">AB429+AC429+AD429</f>
        <v>0</v>
      </c>
      <c r="AF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9">
        <f t="shared" ref="AI429:AI444" si="240">AF429+AG429+AH429</f>
        <v>0</v>
      </c>
      <c r="AJ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9">
        <f t="shared" ref="AM429:AM444" si="241">AJ429+AK429+AL429</f>
        <v>0</v>
      </c>
      <c r="AN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9">
        <f t="shared" ref="AQ429:AQ444" si="242">AN429+AO429+AP429</f>
        <v>0</v>
      </c>
      <c r="AR429" s="179">
        <f t="shared" ref="AR429:AR444" si="243">AE429+AI429+AM429+AQ429</f>
        <v>0</v>
      </c>
    </row>
    <row r="430" spans="2:44" x14ac:dyDescent="0.25">
      <c r="B430" s="177" t="s">
        <v>1104</v>
      </c>
      <c r="C430" s="178" t="s">
        <v>1105</v>
      </c>
      <c r="D4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9">
        <f t="shared" si="236"/>
        <v>0</v>
      </c>
      <c r="G430" s="179"/>
      <c r="H430" s="179">
        <f t="shared" si="237"/>
        <v>0</v>
      </c>
      <c r="I430" s="179"/>
      <c r="J430" s="179">
        <f t="shared" si="238"/>
        <v>0</v>
      </c>
      <c r="K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9">
        <f t="shared" si="239"/>
        <v>0</v>
      </c>
      <c r="AF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9">
        <f t="shared" si="240"/>
        <v>0</v>
      </c>
      <c r="AJ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9">
        <f t="shared" si="241"/>
        <v>0</v>
      </c>
      <c r="AN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9">
        <f t="shared" si="242"/>
        <v>0</v>
      </c>
      <c r="AR430" s="179">
        <f t="shared" si="243"/>
        <v>0</v>
      </c>
    </row>
    <row r="431" spans="2:44" x14ac:dyDescent="0.25">
      <c r="B431" s="177" t="s">
        <v>1106</v>
      </c>
      <c r="C431" s="178" t="s">
        <v>1107</v>
      </c>
      <c r="D4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9">
        <f t="shared" si="236"/>
        <v>0</v>
      </c>
      <c r="G431" s="179"/>
      <c r="H431" s="179">
        <f t="shared" si="237"/>
        <v>0</v>
      </c>
      <c r="I431" s="179"/>
      <c r="J431" s="179">
        <f t="shared" si="238"/>
        <v>0</v>
      </c>
      <c r="K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9">
        <f t="shared" si="239"/>
        <v>0</v>
      </c>
      <c r="AF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9">
        <f t="shared" si="240"/>
        <v>0</v>
      </c>
      <c r="AJ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9">
        <f t="shared" si="241"/>
        <v>0</v>
      </c>
      <c r="AN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9">
        <f t="shared" si="242"/>
        <v>0</v>
      </c>
      <c r="AR431" s="179">
        <f t="shared" si="243"/>
        <v>0</v>
      </c>
    </row>
    <row r="432" spans="2:44" x14ac:dyDescent="0.25">
      <c r="B432" s="177" t="s">
        <v>1108</v>
      </c>
      <c r="C432" s="178" t="s">
        <v>1109</v>
      </c>
      <c r="D4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9">
        <f t="shared" si="236"/>
        <v>0</v>
      </c>
      <c r="G432" s="179"/>
      <c r="H432" s="179">
        <f t="shared" si="237"/>
        <v>0</v>
      </c>
      <c r="I432" s="179"/>
      <c r="J432" s="179">
        <f t="shared" si="238"/>
        <v>0</v>
      </c>
      <c r="K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9">
        <f t="shared" si="239"/>
        <v>0</v>
      </c>
      <c r="AF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9">
        <f t="shared" si="240"/>
        <v>0</v>
      </c>
      <c r="AJ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9">
        <f t="shared" si="241"/>
        <v>0</v>
      </c>
      <c r="AN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9">
        <f t="shared" si="242"/>
        <v>0</v>
      </c>
      <c r="AR432" s="179">
        <f t="shared" si="243"/>
        <v>0</v>
      </c>
    </row>
    <row r="433" spans="2:44" x14ac:dyDescent="0.25">
      <c r="B433" s="177" t="s">
        <v>1110</v>
      </c>
      <c r="C433" s="178" t="s">
        <v>1111</v>
      </c>
      <c r="D4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9">
        <f t="shared" si="236"/>
        <v>0</v>
      </c>
      <c r="G433" s="179"/>
      <c r="H433" s="179">
        <f t="shared" si="237"/>
        <v>0</v>
      </c>
      <c r="I433" s="179"/>
      <c r="J433" s="179">
        <f t="shared" si="238"/>
        <v>0</v>
      </c>
      <c r="K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9">
        <f t="shared" si="239"/>
        <v>0</v>
      </c>
      <c r="AF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9">
        <f t="shared" si="240"/>
        <v>0</v>
      </c>
      <c r="AJ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9">
        <f t="shared" si="241"/>
        <v>0</v>
      </c>
      <c r="AN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9">
        <f t="shared" si="242"/>
        <v>0</v>
      </c>
      <c r="AR433" s="179">
        <f t="shared" si="243"/>
        <v>0</v>
      </c>
    </row>
    <row r="434" spans="2:44" x14ac:dyDescent="0.25">
      <c r="B434" s="177" t="s">
        <v>1112</v>
      </c>
      <c r="C434" s="178" t="s">
        <v>1113</v>
      </c>
      <c r="D4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9">
        <f t="shared" si="236"/>
        <v>0</v>
      </c>
      <c r="G434" s="179"/>
      <c r="H434" s="179">
        <f t="shared" si="237"/>
        <v>0</v>
      </c>
      <c r="I434" s="179"/>
      <c r="J434" s="179">
        <f t="shared" si="238"/>
        <v>0</v>
      </c>
      <c r="K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9">
        <f t="shared" si="239"/>
        <v>0</v>
      </c>
      <c r="AF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9">
        <f t="shared" si="240"/>
        <v>0</v>
      </c>
      <c r="AJ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9">
        <f t="shared" si="241"/>
        <v>0</v>
      </c>
      <c r="AN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9">
        <f t="shared" si="242"/>
        <v>0</v>
      </c>
      <c r="AR434" s="179">
        <f t="shared" si="243"/>
        <v>0</v>
      </c>
    </row>
    <row r="435" spans="2:44" x14ac:dyDescent="0.25">
      <c r="B435" s="177" t="s">
        <v>1114</v>
      </c>
      <c r="C435" s="178" t="s">
        <v>1115</v>
      </c>
      <c r="D4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9">
        <f t="shared" si="236"/>
        <v>0</v>
      </c>
      <c r="G435" s="179"/>
      <c r="H435" s="179">
        <f t="shared" si="237"/>
        <v>0</v>
      </c>
      <c r="I435" s="179"/>
      <c r="J435" s="179">
        <f t="shared" si="238"/>
        <v>0</v>
      </c>
      <c r="K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9">
        <f t="shared" si="239"/>
        <v>0</v>
      </c>
      <c r="AF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9">
        <f t="shared" si="240"/>
        <v>0</v>
      </c>
      <c r="AJ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9">
        <f t="shared" si="241"/>
        <v>0</v>
      </c>
      <c r="AN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9">
        <f t="shared" si="242"/>
        <v>0</v>
      </c>
      <c r="AR435" s="179">
        <f t="shared" si="243"/>
        <v>0</v>
      </c>
    </row>
    <row r="436" spans="2:44" x14ac:dyDescent="0.25">
      <c r="B436" s="177" t="s">
        <v>1116</v>
      </c>
      <c r="C436" s="178" t="s">
        <v>1117</v>
      </c>
      <c r="D4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9">
        <f t="shared" si="236"/>
        <v>0</v>
      </c>
      <c r="G436" s="179"/>
      <c r="H436" s="179">
        <f t="shared" si="237"/>
        <v>0</v>
      </c>
      <c r="I436" s="179"/>
      <c r="J436" s="179">
        <f t="shared" si="238"/>
        <v>0</v>
      </c>
      <c r="K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9">
        <f t="shared" si="239"/>
        <v>0</v>
      </c>
      <c r="AF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9">
        <f t="shared" si="240"/>
        <v>0</v>
      </c>
      <c r="AJ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9">
        <f t="shared" si="241"/>
        <v>0</v>
      </c>
      <c r="AN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9">
        <f t="shared" si="242"/>
        <v>0</v>
      </c>
      <c r="AR436" s="179">
        <f t="shared" si="243"/>
        <v>0</v>
      </c>
    </row>
    <row r="437" spans="2:44" x14ac:dyDescent="0.25">
      <c r="B437" s="177" t="s">
        <v>1118</v>
      </c>
      <c r="C437" s="178" t="s">
        <v>1119</v>
      </c>
      <c r="D4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9">
        <f t="shared" si="236"/>
        <v>0</v>
      </c>
      <c r="G437" s="179"/>
      <c r="H437" s="179">
        <f t="shared" si="237"/>
        <v>0</v>
      </c>
      <c r="I437" s="179"/>
      <c r="J437" s="179">
        <f t="shared" si="238"/>
        <v>0</v>
      </c>
      <c r="K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9">
        <f t="shared" si="239"/>
        <v>0</v>
      </c>
      <c r="AF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9">
        <f t="shared" si="240"/>
        <v>0</v>
      </c>
      <c r="AJ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9">
        <f t="shared" si="241"/>
        <v>0</v>
      </c>
      <c r="AN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9">
        <f t="shared" si="242"/>
        <v>0</v>
      </c>
      <c r="AR437" s="179">
        <f t="shared" si="243"/>
        <v>0</v>
      </c>
    </row>
    <row r="438" spans="2:44" x14ac:dyDescent="0.25">
      <c r="B438" s="177" t="s">
        <v>1120</v>
      </c>
      <c r="C438" s="178" t="s">
        <v>1121</v>
      </c>
      <c r="D4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9">
        <f t="shared" si="236"/>
        <v>0</v>
      </c>
      <c r="G438" s="179"/>
      <c r="H438" s="179">
        <f t="shared" si="237"/>
        <v>0</v>
      </c>
      <c r="I438" s="179"/>
      <c r="J438" s="179">
        <f t="shared" si="238"/>
        <v>0</v>
      </c>
      <c r="K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9">
        <f t="shared" si="239"/>
        <v>0</v>
      </c>
      <c r="AF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9">
        <f t="shared" si="240"/>
        <v>0</v>
      </c>
      <c r="AJ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9">
        <f t="shared" si="241"/>
        <v>0</v>
      </c>
      <c r="AN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9">
        <f t="shared" si="242"/>
        <v>0</v>
      </c>
      <c r="AR438" s="179">
        <f t="shared" si="243"/>
        <v>0</v>
      </c>
    </row>
    <row r="439" spans="2:44" x14ac:dyDescent="0.25">
      <c r="B439" s="177" t="s">
        <v>1122</v>
      </c>
      <c r="C439" s="178" t="s">
        <v>1123</v>
      </c>
      <c r="D4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9">
        <f t="shared" si="236"/>
        <v>0</v>
      </c>
      <c r="G439" s="179"/>
      <c r="H439" s="179">
        <f t="shared" si="237"/>
        <v>0</v>
      </c>
      <c r="I439" s="179"/>
      <c r="J439" s="179">
        <f t="shared" si="238"/>
        <v>0</v>
      </c>
      <c r="K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9">
        <f t="shared" si="239"/>
        <v>0</v>
      </c>
      <c r="AF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9">
        <f t="shared" si="240"/>
        <v>0</v>
      </c>
      <c r="AJ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9">
        <f t="shared" si="241"/>
        <v>0</v>
      </c>
      <c r="AN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9">
        <f t="shared" si="242"/>
        <v>0</v>
      </c>
      <c r="AR439" s="179">
        <f t="shared" si="243"/>
        <v>0</v>
      </c>
    </row>
    <row r="440" spans="2:44" x14ac:dyDescent="0.25">
      <c r="B440" s="177" t="s">
        <v>1124</v>
      </c>
      <c r="C440" s="178" t="s">
        <v>1125</v>
      </c>
      <c r="D4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9">
        <f t="shared" si="236"/>
        <v>0</v>
      </c>
      <c r="G440" s="179"/>
      <c r="H440" s="179">
        <f t="shared" si="237"/>
        <v>0</v>
      </c>
      <c r="I440" s="179"/>
      <c r="J440" s="179">
        <f t="shared" si="238"/>
        <v>0</v>
      </c>
      <c r="K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9">
        <f t="shared" si="239"/>
        <v>0</v>
      </c>
      <c r="AF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9">
        <f t="shared" si="240"/>
        <v>0</v>
      </c>
      <c r="AJ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9">
        <f t="shared" si="241"/>
        <v>0</v>
      </c>
      <c r="AN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9">
        <f t="shared" si="242"/>
        <v>0</v>
      </c>
      <c r="AR440" s="179">
        <f t="shared" si="243"/>
        <v>0</v>
      </c>
    </row>
    <row r="441" spans="2:44" x14ac:dyDescent="0.25">
      <c r="B441" s="177" t="s">
        <v>1126</v>
      </c>
      <c r="C441" s="178" t="s">
        <v>1127</v>
      </c>
      <c r="D4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9">
        <f t="shared" si="236"/>
        <v>0</v>
      </c>
      <c r="G441" s="179"/>
      <c r="H441" s="179">
        <f t="shared" si="237"/>
        <v>0</v>
      </c>
      <c r="I441" s="179"/>
      <c r="J441" s="179">
        <f t="shared" si="238"/>
        <v>0</v>
      </c>
      <c r="K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9">
        <f t="shared" si="239"/>
        <v>0</v>
      </c>
      <c r="AF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9">
        <f t="shared" si="240"/>
        <v>0</v>
      </c>
      <c r="AJ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9">
        <f t="shared" si="241"/>
        <v>0</v>
      </c>
      <c r="AN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9">
        <f t="shared" si="242"/>
        <v>0</v>
      </c>
      <c r="AR441" s="179">
        <f t="shared" si="243"/>
        <v>0</v>
      </c>
    </row>
    <row r="442" spans="2:44" x14ac:dyDescent="0.25">
      <c r="B442" s="177" t="s">
        <v>1128</v>
      </c>
      <c r="C442" s="178" t="s">
        <v>1129</v>
      </c>
      <c r="D4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9">
        <f t="shared" si="236"/>
        <v>0</v>
      </c>
      <c r="G442" s="179"/>
      <c r="H442" s="179">
        <f t="shared" si="237"/>
        <v>0</v>
      </c>
      <c r="I442" s="179"/>
      <c r="J442" s="179">
        <f t="shared" si="238"/>
        <v>0</v>
      </c>
      <c r="K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9">
        <f t="shared" si="239"/>
        <v>0</v>
      </c>
      <c r="AF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9">
        <f t="shared" si="240"/>
        <v>0</v>
      </c>
      <c r="AJ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9">
        <f t="shared" si="241"/>
        <v>0</v>
      </c>
      <c r="AN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9">
        <f t="shared" si="242"/>
        <v>0</v>
      </c>
      <c r="AR442" s="179">
        <f t="shared" si="243"/>
        <v>0</v>
      </c>
    </row>
    <row r="443" spans="2:44" x14ac:dyDescent="0.25">
      <c r="B443" s="177" t="s">
        <v>1130</v>
      </c>
      <c r="C443" s="178" t="s">
        <v>1131</v>
      </c>
      <c r="D4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9">
        <f t="shared" si="236"/>
        <v>0</v>
      </c>
      <c r="G443" s="179"/>
      <c r="H443" s="179">
        <f t="shared" si="237"/>
        <v>0</v>
      </c>
      <c r="I443" s="179"/>
      <c r="J443" s="179">
        <f t="shared" si="238"/>
        <v>0</v>
      </c>
      <c r="K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9">
        <f t="shared" si="239"/>
        <v>0</v>
      </c>
      <c r="AF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9">
        <f t="shared" si="240"/>
        <v>0</v>
      </c>
      <c r="AJ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9">
        <f t="shared" si="241"/>
        <v>0</v>
      </c>
      <c r="AN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9">
        <f t="shared" si="242"/>
        <v>0</v>
      </c>
      <c r="AR443" s="179">
        <f t="shared" si="243"/>
        <v>0</v>
      </c>
    </row>
    <row r="444" spans="2:44" x14ac:dyDescent="0.25">
      <c r="B444" s="177" t="s">
        <v>1132</v>
      </c>
      <c r="C444" s="178" t="s">
        <v>1133</v>
      </c>
      <c r="D4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9">
        <f t="shared" si="236"/>
        <v>0</v>
      </c>
      <c r="G444" s="179"/>
      <c r="H444" s="179">
        <f t="shared" si="237"/>
        <v>0</v>
      </c>
      <c r="I444" s="179"/>
      <c r="J444" s="179">
        <f t="shared" si="238"/>
        <v>0</v>
      </c>
      <c r="K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9">
        <f t="shared" si="239"/>
        <v>0</v>
      </c>
      <c r="AF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9">
        <f t="shared" si="240"/>
        <v>0</v>
      </c>
      <c r="AJ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9">
        <f t="shared" si="241"/>
        <v>0</v>
      </c>
      <c r="AN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9">
        <f t="shared" si="242"/>
        <v>0</v>
      </c>
      <c r="AR444" s="179">
        <f t="shared" si="243"/>
        <v>0</v>
      </c>
    </row>
    <row r="445" spans="2:44" x14ac:dyDescent="0.25">
      <c r="B445" s="177" t="s">
        <v>1134</v>
      </c>
      <c r="C445" s="178" t="s">
        <v>1135</v>
      </c>
      <c r="D4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9">
        <f t="shared" ref="F445:F476" si="244">D445+E445</f>
        <v>0</v>
      </c>
      <c r="G445" s="179"/>
      <c r="H445" s="179">
        <f t="shared" ref="H445:H476" si="245">F445-G445</f>
        <v>0</v>
      </c>
      <c r="I445" s="179"/>
      <c r="J445" s="179">
        <f t="shared" ref="J445:J476" si="246">F445-I445</f>
        <v>0</v>
      </c>
      <c r="K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9">
        <f t="shared" ref="AE445:AE476" si="247">AB445+AC445+AD445</f>
        <v>0</v>
      </c>
      <c r="AF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9">
        <f t="shared" ref="AI445:AI476" si="248">AF445+AG445+AH445</f>
        <v>0</v>
      </c>
      <c r="AJ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9">
        <f t="shared" ref="AM445:AM476" si="249">AJ445+AK445+AL445</f>
        <v>0</v>
      </c>
      <c r="AN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9">
        <f t="shared" ref="AQ445:AQ476" si="250">AN445+AO445+AP445</f>
        <v>0</v>
      </c>
      <c r="AR445" s="179">
        <f t="shared" ref="AR445:AR476" si="251">AE445+AI445+AM445+AQ445</f>
        <v>0</v>
      </c>
    </row>
    <row r="446" spans="2:44" x14ac:dyDescent="0.25">
      <c r="B446" s="177" t="s">
        <v>1136</v>
      </c>
      <c r="C446" s="178" t="s">
        <v>1137</v>
      </c>
      <c r="D4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9">
        <f t="shared" si="244"/>
        <v>0</v>
      </c>
      <c r="G446" s="179"/>
      <c r="H446" s="179">
        <f t="shared" si="245"/>
        <v>0</v>
      </c>
      <c r="I446" s="179"/>
      <c r="J446" s="179">
        <f t="shared" si="246"/>
        <v>0</v>
      </c>
      <c r="K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9">
        <f t="shared" si="247"/>
        <v>0</v>
      </c>
      <c r="AF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9">
        <f t="shared" si="248"/>
        <v>0</v>
      </c>
      <c r="AJ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9">
        <f t="shared" si="249"/>
        <v>0</v>
      </c>
      <c r="AN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9">
        <f t="shared" si="250"/>
        <v>0</v>
      </c>
      <c r="AR446" s="179">
        <f t="shared" si="251"/>
        <v>0</v>
      </c>
    </row>
    <row r="447" spans="2:44" x14ac:dyDescent="0.25">
      <c r="B447" s="177" t="s">
        <v>1138</v>
      </c>
      <c r="C447" s="178" t="s">
        <v>1139</v>
      </c>
      <c r="D4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9">
        <f t="shared" si="244"/>
        <v>0</v>
      </c>
      <c r="G447" s="179"/>
      <c r="H447" s="179">
        <f t="shared" si="245"/>
        <v>0</v>
      </c>
      <c r="I447" s="179"/>
      <c r="J447" s="179">
        <f t="shared" si="246"/>
        <v>0</v>
      </c>
      <c r="K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9">
        <f t="shared" si="247"/>
        <v>0</v>
      </c>
      <c r="AF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9">
        <f t="shared" si="248"/>
        <v>0</v>
      </c>
      <c r="AJ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9">
        <f t="shared" si="249"/>
        <v>0</v>
      </c>
      <c r="AN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9">
        <f t="shared" si="250"/>
        <v>0</v>
      </c>
      <c r="AR447" s="179">
        <f t="shared" si="251"/>
        <v>0</v>
      </c>
    </row>
    <row r="448" spans="2:44" x14ac:dyDescent="0.25">
      <c r="B448" s="177" t="s">
        <v>1140</v>
      </c>
      <c r="C448" s="178" t="s">
        <v>1141</v>
      </c>
      <c r="D4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9">
        <f t="shared" si="244"/>
        <v>0</v>
      </c>
      <c r="G448" s="179"/>
      <c r="H448" s="179">
        <f t="shared" si="245"/>
        <v>0</v>
      </c>
      <c r="I448" s="179"/>
      <c r="J448" s="179">
        <f t="shared" si="246"/>
        <v>0</v>
      </c>
      <c r="K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9">
        <f t="shared" si="247"/>
        <v>0</v>
      </c>
      <c r="AF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9">
        <f t="shared" si="248"/>
        <v>0</v>
      </c>
      <c r="AJ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9">
        <f t="shared" si="249"/>
        <v>0</v>
      </c>
      <c r="AN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9">
        <f t="shared" si="250"/>
        <v>0</v>
      </c>
      <c r="AR448" s="179">
        <f t="shared" si="251"/>
        <v>0</v>
      </c>
    </row>
    <row r="449" spans="2:44" x14ac:dyDescent="0.25">
      <c r="B449" s="177" t="s">
        <v>1142</v>
      </c>
      <c r="C449" s="178" t="s">
        <v>1143</v>
      </c>
      <c r="D4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9">
        <f t="shared" si="244"/>
        <v>0</v>
      </c>
      <c r="G449" s="179"/>
      <c r="H449" s="179">
        <f t="shared" si="245"/>
        <v>0</v>
      </c>
      <c r="I449" s="179"/>
      <c r="J449" s="179">
        <f t="shared" si="246"/>
        <v>0</v>
      </c>
      <c r="K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9">
        <f t="shared" si="247"/>
        <v>0</v>
      </c>
      <c r="AF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9">
        <f t="shared" si="248"/>
        <v>0</v>
      </c>
      <c r="AJ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9">
        <f t="shared" si="249"/>
        <v>0</v>
      </c>
      <c r="AN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9">
        <f t="shared" si="250"/>
        <v>0</v>
      </c>
      <c r="AR449" s="179">
        <f t="shared" si="251"/>
        <v>0</v>
      </c>
    </row>
    <row r="450" spans="2:44" x14ac:dyDescent="0.25">
      <c r="B450" s="177" t="s">
        <v>1144</v>
      </c>
      <c r="C450" s="178" t="s">
        <v>1145</v>
      </c>
      <c r="D4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9">
        <f t="shared" si="244"/>
        <v>0</v>
      </c>
      <c r="G450" s="179"/>
      <c r="H450" s="179">
        <f t="shared" si="245"/>
        <v>0</v>
      </c>
      <c r="I450" s="179"/>
      <c r="J450" s="179">
        <f t="shared" si="246"/>
        <v>0</v>
      </c>
      <c r="K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9">
        <f t="shared" si="247"/>
        <v>0</v>
      </c>
      <c r="AF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9">
        <f t="shared" si="248"/>
        <v>0</v>
      </c>
      <c r="AJ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9">
        <f t="shared" si="249"/>
        <v>0</v>
      </c>
      <c r="AN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9">
        <f t="shared" si="250"/>
        <v>0</v>
      </c>
      <c r="AR450" s="179">
        <f t="shared" si="251"/>
        <v>0</v>
      </c>
    </row>
    <row r="451" spans="2:44" x14ac:dyDescent="0.25">
      <c r="B451" s="177" t="s">
        <v>1146</v>
      </c>
      <c r="C451" s="178" t="s">
        <v>1147</v>
      </c>
      <c r="D4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9">
        <f t="shared" si="244"/>
        <v>0</v>
      </c>
      <c r="G451" s="179"/>
      <c r="H451" s="179">
        <f t="shared" si="245"/>
        <v>0</v>
      </c>
      <c r="I451" s="179"/>
      <c r="J451" s="179">
        <f t="shared" si="246"/>
        <v>0</v>
      </c>
      <c r="K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9">
        <f t="shared" si="247"/>
        <v>0</v>
      </c>
      <c r="AF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9">
        <f t="shared" si="248"/>
        <v>0</v>
      </c>
      <c r="AJ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9">
        <f t="shared" si="249"/>
        <v>0</v>
      </c>
      <c r="AN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9">
        <f t="shared" si="250"/>
        <v>0</v>
      </c>
      <c r="AR451" s="179">
        <f t="shared" si="251"/>
        <v>0</v>
      </c>
    </row>
    <row r="452" spans="2:44" x14ac:dyDescent="0.25">
      <c r="B452" s="177" t="s">
        <v>1148</v>
      </c>
      <c r="C452" s="178" t="s">
        <v>1149</v>
      </c>
      <c r="D4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9">
        <f t="shared" si="244"/>
        <v>0</v>
      </c>
      <c r="G452" s="179"/>
      <c r="H452" s="179">
        <f t="shared" si="245"/>
        <v>0</v>
      </c>
      <c r="I452" s="179"/>
      <c r="J452" s="179">
        <f t="shared" si="246"/>
        <v>0</v>
      </c>
      <c r="K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9">
        <f t="shared" si="247"/>
        <v>0</v>
      </c>
      <c r="AF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9">
        <f t="shared" si="248"/>
        <v>0</v>
      </c>
      <c r="AJ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9">
        <f t="shared" si="249"/>
        <v>0</v>
      </c>
      <c r="AN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9">
        <f t="shared" si="250"/>
        <v>0</v>
      </c>
      <c r="AR452" s="179">
        <f t="shared" si="251"/>
        <v>0</v>
      </c>
    </row>
    <row r="453" spans="2:44" x14ac:dyDescent="0.25">
      <c r="B453" s="177" t="s">
        <v>345</v>
      </c>
      <c r="C453" s="178" t="s">
        <v>213</v>
      </c>
      <c r="D4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9">
        <f t="shared" si="244"/>
        <v>0</v>
      </c>
      <c r="G453" s="179"/>
      <c r="H453" s="179">
        <f t="shared" si="245"/>
        <v>0</v>
      </c>
      <c r="I453" s="179"/>
      <c r="J453" s="179">
        <f t="shared" si="246"/>
        <v>0</v>
      </c>
      <c r="K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9">
        <f t="shared" si="247"/>
        <v>0</v>
      </c>
      <c r="AF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9">
        <f t="shared" si="248"/>
        <v>0</v>
      </c>
      <c r="AJ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9">
        <f t="shared" si="249"/>
        <v>0</v>
      </c>
      <c r="AN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9">
        <f t="shared" si="250"/>
        <v>0</v>
      </c>
      <c r="AR453" s="179">
        <f t="shared" si="251"/>
        <v>0</v>
      </c>
    </row>
    <row r="454" spans="2:44" x14ac:dyDescent="0.25">
      <c r="B454" s="177" t="s">
        <v>1150</v>
      </c>
      <c r="C454" s="178" t="s">
        <v>1151</v>
      </c>
      <c r="D4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9">
        <f t="shared" si="244"/>
        <v>0</v>
      </c>
      <c r="G454" s="179"/>
      <c r="H454" s="179">
        <f t="shared" si="245"/>
        <v>0</v>
      </c>
      <c r="I454" s="179"/>
      <c r="J454" s="179">
        <f t="shared" si="246"/>
        <v>0</v>
      </c>
      <c r="K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9">
        <f t="shared" si="247"/>
        <v>0</v>
      </c>
      <c r="AF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9">
        <f t="shared" si="248"/>
        <v>0</v>
      </c>
      <c r="AJ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9">
        <f t="shared" si="249"/>
        <v>0</v>
      </c>
      <c r="AN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9">
        <f t="shared" si="250"/>
        <v>0</v>
      </c>
      <c r="AR454" s="179">
        <f t="shared" si="251"/>
        <v>0</v>
      </c>
    </row>
    <row r="455" spans="2:44" x14ac:dyDescent="0.25">
      <c r="B455" s="177" t="s">
        <v>1152</v>
      </c>
      <c r="C455" s="178" t="s">
        <v>1153</v>
      </c>
      <c r="D4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9">
        <f t="shared" si="244"/>
        <v>0</v>
      </c>
      <c r="G455" s="179"/>
      <c r="H455" s="179">
        <f t="shared" si="245"/>
        <v>0</v>
      </c>
      <c r="I455" s="179"/>
      <c r="J455" s="179">
        <f t="shared" si="246"/>
        <v>0</v>
      </c>
      <c r="K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9">
        <f t="shared" si="247"/>
        <v>0</v>
      </c>
      <c r="AF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9">
        <f t="shared" si="248"/>
        <v>0</v>
      </c>
      <c r="AJ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9">
        <f t="shared" si="249"/>
        <v>0</v>
      </c>
      <c r="AN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9">
        <f t="shared" si="250"/>
        <v>0</v>
      </c>
      <c r="AR455" s="179">
        <f t="shared" si="251"/>
        <v>0</v>
      </c>
    </row>
    <row r="456" spans="2:44" x14ac:dyDescent="0.25">
      <c r="B456" s="177" t="s">
        <v>1154</v>
      </c>
      <c r="C456" s="178" t="s">
        <v>1155</v>
      </c>
      <c r="D4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9">
        <f t="shared" si="244"/>
        <v>0</v>
      </c>
      <c r="G456" s="179"/>
      <c r="H456" s="179">
        <f t="shared" si="245"/>
        <v>0</v>
      </c>
      <c r="I456" s="179"/>
      <c r="J456" s="179">
        <f t="shared" si="246"/>
        <v>0</v>
      </c>
      <c r="K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9">
        <f t="shared" si="247"/>
        <v>0</v>
      </c>
      <c r="AF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9">
        <f t="shared" si="248"/>
        <v>0</v>
      </c>
      <c r="AJ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9">
        <f t="shared" si="249"/>
        <v>0</v>
      </c>
      <c r="AN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9">
        <f t="shared" si="250"/>
        <v>0</v>
      </c>
      <c r="AR456" s="179">
        <f t="shared" si="251"/>
        <v>0</v>
      </c>
    </row>
    <row r="457" spans="2:44" x14ac:dyDescent="0.25">
      <c r="B457" s="177" t="s">
        <v>1156</v>
      </c>
      <c r="C457" s="178" t="s">
        <v>1157</v>
      </c>
      <c r="D4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9">
        <f t="shared" si="244"/>
        <v>0</v>
      </c>
      <c r="G457" s="179"/>
      <c r="H457" s="179">
        <f t="shared" si="245"/>
        <v>0</v>
      </c>
      <c r="I457" s="179"/>
      <c r="J457" s="179">
        <f t="shared" si="246"/>
        <v>0</v>
      </c>
      <c r="K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9">
        <f t="shared" si="247"/>
        <v>0</v>
      </c>
      <c r="AF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9">
        <f t="shared" si="248"/>
        <v>0</v>
      </c>
      <c r="AJ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9">
        <f t="shared" si="249"/>
        <v>0</v>
      </c>
      <c r="AN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9">
        <f t="shared" si="250"/>
        <v>0</v>
      </c>
      <c r="AR457" s="179">
        <f t="shared" si="251"/>
        <v>0</v>
      </c>
    </row>
    <row r="458" spans="2:44" x14ac:dyDescent="0.25">
      <c r="B458" s="177" t="s">
        <v>1158</v>
      </c>
      <c r="C458" s="178" t="s">
        <v>1159</v>
      </c>
      <c r="D4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9">
        <f t="shared" si="244"/>
        <v>0</v>
      </c>
      <c r="G458" s="179"/>
      <c r="H458" s="179">
        <f t="shared" si="245"/>
        <v>0</v>
      </c>
      <c r="I458" s="179"/>
      <c r="J458" s="179">
        <f t="shared" si="246"/>
        <v>0</v>
      </c>
      <c r="K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9">
        <f t="shared" si="247"/>
        <v>0</v>
      </c>
      <c r="AF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9">
        <f t="shared" si="248"/>
        <v>0</v>
      </c>
      <c r="AJ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9">
        <f t="shared" si="249"/>
        <v>0</v>
      </c>
      <c r="AN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9">
        <f t="shared" si="250"/>
        <v>0</v>
      </c>
      <c r="AR458" s="179">
        <f t="shared" si="251"/>
        <v>0</v>
      </c>
    </row>
    <row r="459" spans="2:44" x14ac:dyDescent="0.25">
      <c r="B459" s="186" t="s">
        <v>346</v>
      </c>
      <c r="C459" s="187" t="s">
        <v>214</v>
      </c>
      <c r="D459" s="188">
        <f>SUM(D460:D466)</f>
        <v>0</v>
      </c>
      <c r="E459" s="188">
        <f>SUM(E460:E466)</f>
        <v>0</v>
      </c>
      <c r="F459" s="188">
        <f t="shared" si="244"/>
        <v>0</v>
      </c>
      <c r="G459" s="188">
        <f>SUM(G460:G466)</f>
        <v>0</v>
      </c>
      <c r="H459" s="188">
        <f t="shared" si="245"/>
        <v>0</v>
      </c>
      <c r="I459" s="188">
        <f>SUM(I460:I466)</f>
        <v>0</v>
      </c>
      <c r="J459" s="188">
        <f t="shared" si="246"/>
        <v>0</v>
      </c>
      <c r="K459" s="188">
        <f t="shared" ref="K459:AD459" si="252">SUM(K460:K466)</f>
        <v>0</v>
      </c>
      <c r="L459" s="188">
        <f t="shared" si="252"/>
        <v>0</v>
      </c>
      <c r="M459" s="188">
        <f t="shared" si="252"/>
        <v>0</v>
      </c>
      <c r="N459" s="188">
        <f t="shared" si="252"/>
        <v>0</v>
      </c>
      <c r="O459" s="188">
        <f t="shared" si="252"/>
        <v>0</v>
      </c>
      <c r="P459" s="188">
        <f>SUM(P460:P466)</f>
        <v>0</v>
      </c>
      <c r="Q459" s="188">
        <f>SUM(Q460:Q466)</f>
        <v>0</v>
      </c>
      <c r="R459" s="188">
        <f t="shared" si="252"/>
        <v>0</v>
      </c>
      <c r="S459" s="188">
        <f t="shared" si="252"/>
        <v>0</v>
      </c>
      <c r="T459" s="188">
        <f>SUM(T460:T466)</f>
        <v>0</v>
      </c>
      <c r="U459" s="188">
        <f t="shared" si="252"/>
        <v>0</v>
      </c>
      <c r="V459" s="188">
        <f t="shared" si="252"/>
        <v>0</v>
      </c>
      <c r="W459" s="188">
        <f>SUM(W460:W466)</f>
        <v>0</v>
      </c>
      <c r="X459" s="188">
        <f t="shared" si="252"/>
        <v>0</v>
      </c>
      <c r="Y459" s="188">
        <f>SUM(Y460:Y466)</f>
        <v>0</v>
      </c>
      <c r="Z459" s="188">
        <f>SUM(Z460:Z466)</f>
        <v>0</v>
      </c>
      <c r="AA459" s="188">
        <f t="shared" si="252"/>
        <v>0</v>
      </c>
      <c r="AB459" s="188">
        <f t="shared" si="252"/>
        <v>0</v>
      </c>
      <c r="AC459" s="188">
        <f t="shared" si="252"/>
        <v>0</v>
      </c>
      <c r="AD459" s="188">
        <f t="shared" si="252"/>
        <v>0</v>
      </c>
      <c r="AE459" s="188">
        <f t="shared" si="247"/>
        <v>0</v>
      </c>
      <c r="AF459" s="188">
        <f>SUM(AF460:AF466)</f>
        <v>0</v>
      </c>
      <c r="AG459" s="188">
        <f>SUM(AG460:AG466)</f>
        <v>0</v>
      </c>
      <c r="AH459" s="188">
        <f>SUM(AH460:AH466)</f>
        <v>0</v>
      </c>
      <c r="AI459" s="188">
        <f t="shared" si="248"/>
        <v>0</v>
      </c>
      <c r="AJ459" s="188">
        <f>SUM(AJ460:AJ466)</f>
        <v>0</v>
      </c>
      <c r="AK459" s="188">
        <f>SUM(AK460:AK466)</f>
        <v>0</v>
      </c>
      <c r="AL459" s="188">
        <f>SUM(AL460:AL466)</f>
        <v>0</v>
      </c>
      <c r="AM459" s="188">
        <f t="shared" si="249"/>
        <v>0</v>
      </c>
      <c r="AN459" s="188">
        <f>SUM(AN460:AN466)</f>
        <v>0</v>
      </c>
      <c r="AO459" s="188">
        <f>SUM(AO460:AO466)</f>
        <v>0</v>
      </c>
      <c r="AP459" s="188">
        <f>SUM(AP460:AP466)</f>
        <v>0</v>
      </c>
      <c r="AQ459" s="188">
        <f t="shared" si="250"/>
        <v>0</v>
      </c>
      <c r="AR459" s="188">
        <f t="shared" si="251"/>
        <v>0</v>
      </c>
    </row>
    <row r="460" spans="2:44" x14ac:dyDescent="0.25">
      <c r="B460" s="177" t="s">
        <v>347</v>
      </c>
      <c r="C460" s="178" t="s">
        <v>215</v>
      </c>
      <c r="D4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9">
        <f t="shared" si="244"/>
        <v>0</v>
      </c>
      <c r="G460" s="179"/>
      <c r="H460" s="179">
        <f t="shared" si="245"/>
        <v>0</v>
      </c>
      <c r="I460" s="179"/>
      <c r="J460" s="179">
        <f t="shared" si="246"/>
        <v>0</v>
      </c>
      <c r="K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9">
        <f t="shared" si="247"/>
        <v>0</v>
      </c>
      <c r="AF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9">
        <f t="shared" si="248"/>
        <v>0</v>
      </c>
      <c r="AJ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9">
        <f t="shared" si="249"/>
        <v>0</v>
      </c>
      <c r="AN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9">
        <f t="shared" si="250"/>
        <v>0</v>
      </c>
      <c r="AR460" s="179">
        <f t="shared" si="251"/>
        <v>0</v>
      </c>
    </row>
    <row r="461" spans="2:44" x14ac:dyDescent="0.25">
      <c r="B461" s="177" t="s">
        <v>1160</v>
      </c>
      <c r="C461" s="178" t="s">
        <v>1161</v>
      </c>
      <c r="D4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9">
        <f t="shared" si="244"/>
        <v>0</v>
      </c>
      <c r="G461" s="179"/>
      <c r="H461" s="179">
        <f t="shared" si="245"/>
        <v>0</v>
      </c>
      <c r="I461" s="179"/>
      <c r="J461" s="179">
        <f t="shared" si="246"/>
        <v>0</v>
      </c>
      <c r="K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9">
        <f t="shared" si="247"/>
        <v>0</v>
      </c>
      <c r="AF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9">
        <f t="shared" si="248"/>
        <v>0</v>
      </c>
      <c r="AJ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9">
        <f t="shared" si="249"/>
        <v>0</v>
      </c>
      <c r="AN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9">
        <f t="shared" si="250"/>
        <v>0</v>
      </c>
      <c r="AR461" s="179">
        <f t="shared" si="251"/>
        <v>0</v>
      </c>
    </row>
    <row r="462" spans="2:44" x14ac:dyDescent="0.25">
      <c r="B462" s="177" t="s">
        <v>1162</v>
      </c>
      <c r="C462" s="178" t="s">
        <v>1163</v>
      </c>
      <c r="D4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9">
        <f t="shared" si="244"/>
        <v>0</v>
      </c>
      <c r="G462" s="179"/>
      <c r="H462" s="179">
        <f t="shared" si="245"/>
        <v>0</v>
      </c>
      <c r="I462" s="179"/>
      <c r="J462" s="179">
        <f t="shared" si="246"/>
        <v>0</v>
      </c>
      <c r="K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9">
        <f t="shared" si="247"/>
        <v>0</v>
      </c>
      <c r="AF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9">
        <f t="shared" si="248"/>
        <v>0</v>
      </c>
      <c r="AJ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9">
        <f t="shared" si="249"/>
        <v>0</v>
      </c>
      <c r="AN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9">
        <f t="shared" si="250"/>
        <v>0</v>
      </c>
      <c r="AR462" s="179">
        <f t="shared" si="251"/>
        <v>0</v>
      </c>
    </row>
    <row r="463" spans="2:44" x14ac:dyDescent="0.25">
      <c r="B463" s="177" t="s">
        <v>1164</v>
      </c>
      <c r="C463" s="178" t="s">
        <v>1165</v>
      </c>
      <c r="D4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9">
        <f t="shared" si="244"/>
        <v>0</v>
      </c>
      <c r="G463" s="179"/>
      <c r="H463" s="179">
        <f t="shared" si="245"/>
        <v>0</v>
      </c>
      <c r="I463" s="179"/>
      <c r="J463" s="179">
        <f t="shared" si="246"/>
        <v>0</v>
      </c>
      <c r="K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9">
        <f t="shared" si="247"/>
        <v>0</v>
      </c>
      <c r="AF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9">
        <f t="shared" si="248"/>
        <v>0</v>
      </c>
      <c r="AJ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9">
        <f t="shared" si="249"/>
        <v>0</v>
      </c>
      <c r="AN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9">
        <f t="shared" si="250"/>
        <v>0</v>
      </c>
      <c r="AR463" s="179">
        <f t="shared" si="251"/>
        <v>0</v>
      </c>
    </row>
    <row r="464" spans="2:44" x14ac:dyDescent="0.25">
      <c r="B464" s="177" t="s">
        <v>1166</v>
      </c>
      <c r="C464" s="178" t="s">
        <v>1167</v>
      </c>
      <c r="D4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9">
        <f t="shared" si="244"/>
        <v>0</v>
      </c>
      <c r="G464" s="179"/>
      <c r="H464" s="179">
        <f t="shared" si="245"/>
        <v>0</v>
      </c>
      <c r="I464" s="179"/>
      <c r="J464" s="179">
        <f t="shared" si="246"/>
        <v>0</v>
      </c>
      <c r="K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9">
        <f t="shared" si="247"/>
        <v>0</v>
      </c>
      <c r="AF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9">
        <f t="shared" si="248"/>
        <v>0</v>
      </c>
      <c r="AJ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9">
        <f t="shared" si="249"/>
        <v>0</v>
      </c>
      <c r="AN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9">
        <f t="shared" si="250"/>
        <v>0</v>
      </c>
      <c r="AR464" s="179">
        <f t="shared" si="251"/>
        <v>0</v>
      </c>
    </row>
    <row r="465" spans="2:44" x14ac:dyDescent="0.25">
      <c r="B465" s="177" t="s">
        <v>1168</v>
      </c>
      <c r="C465" s="178" t="s">
        <v>1169</v>
      </c>
      <c r="D4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9">
        <f t="shared" si="244"/>
        <v>0</v>
      </c>
      <c r="G465" s="179"/>
      <c r="H465" s="179">
        <f t="shared" si="245"/>
        <v>0</v>
      </c>
      <c r="I465" s="179"/>
      <c r="J465" s="179">
        <f t="shared" si="246"/>
        <v>0</v>
      </c>
      <c r="K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9">
        <f t="shared" si="247"/>
        <v>0</v>
      </c>
      <c r="AF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9">
        <f t="shared" si="248"/>
        <v>0</v>
      </c>
      <c r="AJ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9">
        <f t="shared" si="249"/>
        <v>0</v>
      </c>
      <c r="AN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9">
        <f t="shared" si="250"/>
        <v>0</v>
      </c>
      <c r="AR465" s="179">
        <f t="shared" si="251"/>
        <v>0</v>
      </c>
    </row>
    <row r="466" spans="2:44" x14ac:dyDescent="0.25">
      <c r="B466" s="177" t="s">
        <v>1170</v>
      </c>
      <c r="C466" s="178" t="s">
        <v>1171</v>
      </c>
      <c r="D4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9">
        <f t="shared" si="244"/>
        <v>0</v>
      </c>
      <c r="G466" s="179"/>
      <c r="H466" s="179">
        <f t="shared" si="245"/>
        <v>0</v>
      </c>
      <c r="I466" s="179"/>
      <c r="J466" s="179">
        <f t="shared" si="246"/>
        <v>0</v>
      </c>
      <c r="K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9">
        <f t="shared" si="247"/>
        <v>0</v>
      </c>
      <c r="AF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9">
        <f t="shared" si="248"/>
        <v>0</v>
      </c>
      <c r="AJ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9">
        <f t="shared" si="249"/>
        <v>0</v>
      </c>
      <c r="AN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9">
        <f t="shared" si="250"/>
        <v>0</v>
      </c>
      <c r="AR466" s="179">
        <f t="shared" si="251"/>
        <v>0</v>
      </c>
    </row>
    <row r="467" spans="2:44" x14ac:dyDescent="0.25">
      <c r="B467" s="186" t="s">
        <v>348</v>
      </c>
      <c r="C467" s="187" t="s">
        <v>216</v>
      </c>
      <c r="D467" s="188">
        <f>SUM(D468:D484)</f>
        <v>0</v>
      </c>
      <c r="E467" s="188">
        <f>SUM(E468:E484)</f>
        <v>0</v>
      </c>
      <c r="F467" s="188">
        <f t="shared" si="244"/>
        <v>0</v>
      </c>
      <c r="G467" s="188">
        <f>SUM(G468:G484)</f>
        <v>0</v>
      </c>
      <c r="H467" s="188">
        <f t="shared" si="245"/>
        <v>0</v>
      </c>
      <c r="I467" s="188">
        <f>SUM(I468:I484)</f>
        <v>0</v>
      </c>
      <c r="J467" s="188">
        <f t="shared" si="246"/>
        <v>0</v>
      </c>
      <c r="K467" s="188">
        <f t="shared" ref="K467:AD467" si="253">SUM(K468:K484)</f>
        <v>0</v>
      </c>
      <c r="L467" s="188">
        <f t="shared" si="253"/>
        <v>0</v>
      </c>
      <c r="M467" s="188">
        <f t="shared" si="253"/>
        <v>0</v>
      </c>
      <c r="N467" s="188">
        <f t="shared" si="253"/>
        <v>0</v>
      </c>
      <c r="O467" s="188">
        <f t="shared" si="253"/>
        <v>0</v>
      </c>
      <c r="P467" s="188">
        <f t="shared" si="253"/>
        <v>0</v>
      </c>
      <c r="Q467" s="188">
        <f t="shared" si="253"/>
        <v>0</v>
      </c>
      <c r="R467" s="188">
        <f t="shared" si="253"/>
        <v>0</v>
      </c>
      <c r="S467" s="188">
        <f t="shared" si="253"/>
        <v>0</v>
      </c>
      <c r="T467" s="188">
        <f>SUM(T468:T484)</f>
        <v>0</v>
      </c>
      <c r="U467" s="188">
        <f t="shared" si="253"/>
        <v>0</v>
      </c>
      <c r="V467" s="188">
        <f t="shared" si="253"/>
        <v>0</v>
      </c>
      <c r="W467" s="188">
        <f t="shared" si="253"/>
        <v>0</v>
      </c>
      <c r="X467" s="188">
        <f t="shared" si="253"/>
        <v>0</v>
      </c>
      <c r="Y467" s="188">
        <f>SUM(Y468:Y484)</f>
        <v>0</v>
      </c>
      <c r="Z467" s="188">
        <f>SUM(Z468:Z484)</f>
        <v>0</v>
      </c>
      <c r="AA467" s="188">
        <f t="shared" si="253"/>
        <v>0</v>
      </c>
      <c r="AB467" s="188">
        <f t="shared" si="253"/>
        <v>0</v>
      </c>
      <c r="AC467" s="188">
        <f t="shared" si="253"/>
        <v>0</v>
      </c>
      <c r="AD467" s="188">
        <f t="shared" si="253"/>
        <v>0</v>
      </c>
      <c r="AE467" s="188">
        <f t="shared" si="247"/>
        <v>0</v>
      </c>
      <c r="AF467" s="188">
        <f>SUM(AF468:AF484)</f>
        <v>0</v>
      </c>
      <c r="AG467" s="188">
        <f>SUM(AG468:AG484)</f>
        <v>0</v>
      </c>
      <c r="AH467" s="188">
        <f>SUM(AH468:AH484)</f>
        <v>0</v>
      </c>
      <c r="AI467" s="188">
        <f t="shared" si="248"/>
        <v>0</v>
      </c>
      <c r="AJ467" s="188">
        <f>SUM(AJ468:AJ484)</f>
        <v>0</v>
      </c>
      <c r="AK467" s="188">
        <f>SUM(AK468:AK484)</f>
        <v>0</v>
      </c>
      <c r="AL467" s="188">
        <f>SUM(AL468:AL484)</f>
        <v>0</v>
      </c>
      <c r="AM467" s="188">
        <f t="shared" si="249"/>
        <v>0</v>
      </c>
      <c r="AN467" s="188">
        <f>SUM(AN468:AN484)</f>
        <v>0</v>
      </c>
      <c r="AO467" s="188">
        <f>SUM(AO468:AO484)</f>
        <v>0</v>
      </c>
      <c r="AP467" s="188">
        <f>SUM(AP468:AP484)</f>
        <v>0</v>
      </c>
      <c r="AQ467" s="188">
        <f t="shared" si="250"/>
        <v>0</v>
      </c>
      <c r="AR467" s="188">
        <f t="shared" si="251"/>
        <v>0</v>
      </c>
    </row>
    <row r="468" spans="2:44" x14ac:dyDescent="0.25">
      <c r="B468" s="177" t="s">
        <v>1172</v>
      </c>
      <c r="C468" s="178" t="s">
        <v>1173</v>
      </c>
      <c r="D4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9">
        <f t="shared" si="244"/>
        <v>0</v>
      </c>
      <c r="G468" s="179"/>
      <c r="H468" s="179">
        <f t="shared" si="245"/>
        <v>0</v>
      </c>
      <c r="I468" s="179"/>
      <c r="J468" s="179">
        <f t="shared" si="246"/>
        <v>0</v>
      </c>
      <c r="K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9">
        <f t="shared" si="247"/>
        <v>0</v>
      </c>
      <c r="AF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9">
        <f t="shared" si="248"/>
        <v>0</v>
      </c>
      <c r="AJ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9">
        <f t="shared" si="249"/>
        <v>0</v>
      </c>
      <c r="AN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9">
        <f t="shared" si="250"/>
        <v>0</v>
      </c>
      <c r="AR468" s="179">
        <f t="shared" si="251"/>
        <v>0</v>
      </c>
    </row>
    <row r="469" spans="2:44" x14ac:dyDescent="0.25">
      <c r="B469" s="177" t="s">
        <v>349</v>
      </c>
      <c r="C469" s="178" t="s">
        <v>217</v>
      </c>
      <c r="D4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9">
        <f t="shared" si="244"/>
        <v>0</v>
      </c>
      <c r="G469" s="179"/>
      <c r="H469" s="179">
        <f t="shared" si="245"/>
        <v>0</v>
      </c>
      <c r="I469" s="179"/>
      <c r="J469" s="179">
        <f t="shared" si="246"/>
        <v>0</v>
      </c>
      <c r="K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9">
        <f t="shared" si="247"/>
        <v>0</v>
      </c>
      <c r="AF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9">
        <f t="shared" si="248"/>
        <v>0</v>
      </c>
      <c r="AJ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9">
        <f t="shared" si="249"/>
        <v>0</v>
      </c>
      <c r="AN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9">
        <f t="shared" si="250"/>
        <v>0</v>
      </c>
      <c r="AR469" s="179">
        <f t="shared" si="251"/>
        <v>0</v>
      </c>
    </row>
    <row r="470" spans="2:44" x14ac:dyDescent="0.25">
      <c r="B470" s="177" t="s">
        <v>356</v>
      </c>
      <c r="C470" s="178" t="s">
        <v>222</v>
      </c>
      <c r="D4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9">
        <f t="shared" si="244"/>
        <v>0</v>
      </c>
      <c r="G470" s="179"/>
      <c r="H470" s="179">
        <f t="shared" si="245"/>
        <v>0</v>
      </c>
      <c r="I470" s="179"/>
      <c r="J470" s="179">
        <f t="shared" si="246"/>
        <v>0</v>
      </c>
      <c r="K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9">
        <f t="shared" si="247"/>
        <v>0</v>
      </c>
      <c r="AF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9">
        <f t="shared" si="248"/>
        <v>0</v>
      </c>
      <c r="AJ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9">
        <f t="shared" si="249"/>
        <v>0</v>
      </c>
      <c r="AN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9">
        <f t="shared" si="250"/>
        <v>0</v>
      </c>
      <c r="AR470" s="179">
        <f t="shared" si="251"/>
        <v>0</v>
      </c>
    </row>
    <row r="471" spans="2:44" x14ac:dyDescent="0.25">
      <c r="B471" s="177" t="s">
        <v>1174</v>
      </c>
      <c r="C471" s="178" t="s">
        <v>1175</v>
      </c>
      <c r="D4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9">
        <f t="shared" si="244"/>
        <v>0</v>
      </c>
      <c r="G471" s="179"/>
      <c r="H471" s="179">
        <f t="shared" si="245"/>
        <v>0</v>
      </c>
      <c r="I471" s="179"/>
      <c r="J471" s="179">
        <f t="shared" si="246"/>
        <v>0</v>
      </c>
      <c r="K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9">
        <f t="shared" si="247"/>
        <v>0</v>
      </c>
      <c r="AF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9">
        <f t="shared" si="248"/>
        <v>0</v>
      </c>
      <c r="AJ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9">
        <f t="shared" si="249"/>
        <v>0</v>
      </c>
      <c r="AN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9">
        <f t="shared" si="250"/>
        <v>0</v>
      </c>
      <c r="AR471" s="179">
        <f t="shared" si="251"/>
        <v>0</v>
      </c>
    </row>
    <row r="472" spans="2:44" x14ac:dyDescent="0.25">
      <c r="B472" s="177" t="s">
        <v>1176</v>
      </c>
      <c r="C472" s="178" t="s">
        <v>1177</v>
      </c>
      <c r="D4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9">
        <f t="shared" si="244"/>
        <v>0</v>
      </c>
      <c r="G472" s="179"/>
      <c r="H472" s="179">
        <f t="shared" si="245"/>
        <v>0</v>
      </c>
      <c r="I472" s="179"/>
      <c r="J472" s="179">
        <f t="shared" si="246"/>
        <v>0</v>
      </c>
      <c r="K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9">
        <f t="shared" si="247"/>
        <v>0</v>
      </c>
      <c r="AF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9">
        <f t="shared" si="248"/>
        <v>0</v>
      </c>
      <c r="AJ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9">
        <f t="shared" si="249"/>
        <v>0</v>
      </c>
      <c r="AN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9">
        <f t="shared" si="250"/>
        <v>0</v>
      </c>
      <c r="AR472" s="179">
        <f t="shared" si="251"/>
        <v>0</v>
      </c>
    </row>
    <row r="473" spans="2:44" x14ac:dyDescent="0.25">
      <c r="B473" s="177" t="s">
        <v>1178</v>
      </c>
      <c r="C473" s="178" t="s">
        <v>1179</v>
      </c>
      <c r="D4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9">
        <f t="shared" si="244"/>
        <v>0</v>
      </c>
      <c r="G473" s="179"/>
      <c r="H473" s="179">
        <f t="shared" si="245"/>
        <v>0</v>
      </c>
      <c r="I473" s="179"/>
      <c r="J473" s="179">
        <f t="shared" si="246"/>
        <v>0</v>
      </c>
      <c r="K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9">
        <f t="shared" si="247"/>
        <v>0</v>
      </c>
      <c r="AF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9">
        <f t="shared" si="248"/>
        <v>0</v>
      </c>
      <c r="AJ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9">
        <f t="shared" si="249"/>
        <v>0</v>
      </c>
      <c r="AN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9">
        <f t="shared" si="250"/>
        <v>0</v>
      </c>
      <c r="AR473" s="179">
        <f t="shared" si="251"/>
        <v>0</v>
      </c>
    </row>
    <row r="474" spans="2:44" x14ac:dyDescent="0.25">
      <c r="B474" s="177" t="s">
        <v>1180</v>
      </c>
      <c r="C474" s="178" t="s">
        <v>1181</v>
      </c>
      <c r="D4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9">
        <f t="shared" si="244"/>
        <v>0</v>
      </c>
      <c r="G474" s="179"/>
      <c r="H474" s="179">
        <f t="shared" si="245"/>
        <v>0</v>
      </c>
      <c r="I474" s="179"/>
      <c r="J474" s="179">
        <f t="shared" si="246"/>
        <v>0</v>
      </c>
      <c r="K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9">
        <f t="shared" si="247"/>
        <v>0</v>
      </c>
      <c r="AF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9">
        <f t="shared" si="248"/>
        <v>0</v>
      </c>
      <c r="AJ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9">
        <f t="shared" si="249"/>
        <v>0</v>
      </c>
      <c r="AN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9">
        <f t="shared" si="250"/>
        <v>0</v>
      </c>
      <c r="AR474" s="179">
        <f t="shared" si="251"/>
        <v>0</v>
      </c>
    </row>
    <row r="475" spans="2:44" x14ac:dyDescent="0.25">
      <c r="B475" s="177" t="s">
        <v>1182</v>
      </c>
      <c r="C475" s="178" t="s">
        <v>1183</v>
      </c>
      <c r="D4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9">
        <f t="shared" si="244"/>
        <v>0</v>
      </c>
      <c r="G475" s="179"/>
      <c r="H475" s="179">
        <f t="shared" si="245"/>
        <v>0</v>
      </c>
      <c r="I475" s="179"/>
      <c r="J475" s="179">
        <f t="shared" si="246"/>
        <v>0</v>
      </c>
      <c r="K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9">
        <f t="shared" si="247"/>
        <v>0</v>
      </c>
      <c r="AF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9">
        <f t="shared" si="248"/>
        <v>0</v>
      </c>
      <c r="AJ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9">
        <f t="shared" si="249"/>
        <v>0</v>
      </c>
      <c r="AN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9">
        <f t="shared" si="250"/>
        <v>0</v>
      </c>
      <c r="AR475" s="179">
        <f t="shared" si="251"/>
        <v>0</v>
      </c>
    </row>
    <row r="476" spans="2:44" x14ac:dyDescent="0.25">
      <c r="B476" s="177" t="s">
        <v>1184</v>
      </c>
      <c r="C476" s="178" t="s">
        <v>1185</v>
      </c>
      <c r="D4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9">
        <f t="shared" si="244"/>
        <v>0</v>
      </c>
      <c r="G476" s="179"/>
      <c r="H476" s="179">
        <f t="shared" si="245"/>
        <v>0</v>
      </c>
      <c r="I476" s="179"/>
      <c r="J476" s="179">
        <f t="shared" si="246"/>
        <v>0</v>
      </c>
      <c r="K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9">
        <f t="shared" si="247"/>
        <v>0</v>
      </c>
      <c r="AF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9">
        <f t="shared" si="248"/>
        <v>0</v>
      </c>
      <c r="AJ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9">
        <f t="shared" si="249"/>
        <v>0</v>
      </c>
      <c r="AN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9">
        <f t="shared" si="250"/>
        <v>0</v>
      </c>
      <c r="AR476" s="179">
        <f t="shared" si="251"/>
        <v>0</v>
      </c>
    </row>
    <row r="477" spans="2:44" x14ac:dyDescent="0.25">
      <c r="B477" s="177" t="s">
        <v>1186</v>
      </c>
      <c r="C477" s="178" t="s">
        <v>1187</v>
      </c>
      <c r="D4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9">
        <f t="shared" ref="F477:F508" si="254">D477+E477</f>
        <v>0</v>
      </c>
      <c r="G477" s="179"/>
      <c r="H477" s="179">
        <f t="shared" ref="H477:H508" si="255">F477-G477</f>
        <v>0</v>
      </c>
      <c r="I477" s="179"/>
      <c r="J477" s="179">
        <f t="shared" ref="J477:J508" si="256">F477-I477</f>
        <v>0</v>
      </c>
      <c r="K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9">
        <f t="shared" ref="AE477:AE508" si="257">AB477+AC477+AD477</f>
        <v>0</v>
      </c>
      <c r="AF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9">
        <f t="shared" ref="AI477:AI508" si="258">AF477+AG477+AH477</f>
        <v>0</v>
      </c>
      <c r="AJ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9">
        <f t="shared" ref="AM477:AM508" si="259">AJ477+AK477+AL477</f>
        <v>0</v>
      </c>
      <c r="AN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9">
        <f t="shared" ref="AQ477:AQ508" si="260">AN477+AO477+AP477</f>
        <v>0</v>
      </c>
      <c r="AR477" s="179">
        <f t="shared" ref="AR477:AR508" si="261">AE477+AI477+AM477+AQ477</f>
        <v>0</v>
      </c>
    </row>
    <row r="478" spans="2:44" x14ac:dyDescent="0.25">
      <c r="B478" s="177" t="s">
        <v>1188</v>
      </c>
      <c r="C478" s="178" t="s">
        <v>1189</v>
      </c>
      <c r="D4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9">
        <f t="shared" si="254"/>
        <v>0</v>
      </c>
      <c r="G478" s="179"/>
      <c r="H478" s="179">
        <f t="shared" si="255"/>
        <v>0</v>
      </c>
      <c r="I478" s="179"/>
      <c r="J478" s="179">
        <f t="shared" si="256"/>
        <v>0</v>
      </c>
      <c r="K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9">
        <f t="shared" si="257"/>
        <v>0</v>
      </c>
      <c r="AF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9">
        <f t="shared" si="258"/>
        <v>0</v>
      </c>
      <c r="AJ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9">
        <f t="shared" si="259"/>
        <v>0</v>
      </c>
      <c r="AN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9">
        <f t="shared" si="260"/>
        <v>0</v>
      </c>
      <c r="AR478" s="179">
        <f t="shared" si="261"/>
        <v>0</v>
      </c>
    </row>
    <row r="479" spans="2:44" x14ac:dyDescent="0.25">
      <c r="B479" s="177" t="s">
        <v>1190</v>
      </c>
      <c r="C479" s="178" t="s">
        <v>1191</v>
      </c>
      <c r="D4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9">
        <f t="shared" si="254"/>
        <v>0</v>
      </c>
      <c r="G479" s="179"/>
      <c r="H479" s="179">
        <f t="shared" si="255"/>
        <v>0</v>
      </c>
      <c r="I479" s="179"/>
      <c r="J479" s="179">
        <f t="shared" si="256"/>
        <v>0</v>
      </c>
      <c r="K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9">
        <f t="shared" si="257"/>
        <v>0</v>
      </c>
      <c r="AF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9">
        <f t="shared" si="258"/>
        <v>0</v>
      </c>
      <c r="AJ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9">
        <f t="shared" si="259"/>
        <v>0</v>
      </c>
      <c r="AN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9">
        <f t="shared" si="260"/>
        <v>0</v>
      </c>
      <c r="AR479" s="179">
        <f t="shared" si="261"/>
        <v>0</v>
      </c>
    </row>
    <row r="480" spans="2:44" x14ac:dyDescent="0.25">
      <c r="B480" s="177" t="s">
        <v>1192</v>
      </c>
      <c r="C480" s="178" t="s">
        <v>1193</v>
      </c>
      <c r="D4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9">
        <f t="shared" si="254"/>
        <v>0</v>
      </c>
      <c r="G480" s="179"/>
      <c r="H480" s="179">
        <f t="shared" si="255"/>
        <v>0</v>
      </c>
      <c r="I480" s="179"/>
      <c r="J480" s="179">
        <f t="shared" si="256"/>
        <v>0</v>
      </c>
      <c r="K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9">
        <f t="shared" si="257"/>
        <v>0</v>
      </c>
      <c r="AF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9">
        <f t="shared" si="258"/>
        <v>0</v>
      </c>
      <c r="AJ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9">
        <f t="shared" si="259"/>
        <v>0</v>
      </c>
      <c r="AN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9">
        <f t="shared" si="260"/>
        <v>0</v>
      </c>
      <c r="AR480" s="179">
        <f t="shared" si="261"/>
        <v>0</v>
      </c>
    </row>
    <row r="481" spans="2:44" x14ac:dyDescent="0.25">
      <c r="B481" s="177" t="s">
        <v>1194</v>
      </c>
      <c r="C481" s="178" t="s">
        <v>1195</v>
      </c>
      <c r="D4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9">
        <f t="shared" si="254"/>
        <v>0</v>
      </c>
      <c r="G481" s="179"/>
      <c r="H481" s="179">
        <f t="shared" si="255"/>
        <v>0</v>
      </c>
      <c r="I481" s="179"/>
      <c r="J481" s="179">
        <f t="shared" si="256"/>
        <v>0</v>
      </c>
      <c r="K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9">
        <f t="shared" si="257"/>
        <v>0</v>
      </c>
      <c r="AF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9">
        <f t="shared" si="258"/>
        <v>0</v>
      </c>
      <c r="AJ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9">
        <f t="shared" si="259"/>
        <v>0</v>
      </c>
      <c r="AN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9">
        <f t="shared" si="260"/>
        <v>0</v>
      </c>
      <c r="AR481" s="179">
        <f t="shared" si="261"/>
        <v>0</v>
      </c>
    </row>
    <row r="482" spans="2:44" x14ac:dyDescent="0.25">
      <c r="B482" s="177" t="s">
        <v>1196</v>
      </c>
      <c r="C482" s="178" t="s">
        <v>1197</v>
      </c>
      <c r="D4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9">
        <f t="shared" si="254"/>
        <v>0</v>
      </c>
      <c r="G482" s="179"/>
      <c r="H482" s="179">
        <f t="shared" si="255"/>
        <v>0</v>
      </c>
      <c r="I482" s="179"/>
      <c r="J482" s="179">
        <f t="shared" si="256"/>
        <v>0</v>
      </c>
      <c r="K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9">
        <f t="shared" si="257"/>
        <v>0</v>
      </c>
      <c r="AF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9">
        <f t="shared" si="258"/>
        <v>0</v>
      </c>
      <c r="AJ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9">
        <f t="shared" si="259"/>
        <v>0</v>
      </c>
      <c r="AN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9">
        <f t="shared" si="260"/>
        <v>0</v>
      </c>
      <c r="AR482" s="179">
        <f t="shared" si="261"/>
        <v>0</v>
      </c>
    </row>
    <row r="483" spans="2:44" x14ac:dyDescent="0.25">
      <c r="B483" s="177" t="s">
        <v>1198</v>
      </c>
      <c r="C483" s="178" t="s">
        <v>1199</v>
      </c>
      <c r="D4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9">
        <f t="shared" si="254"/>
        <v>0</v>
      </c>
      <c r="G483" s="179"/>
      <c r="H483" s="179">
        <f t="shared" si="255"/>
        <v>0</v>
      </c>
      <c r="I483" s="179"/>
      <c r="J483" s="179">
        <f t="shared" si="256"/>
        <v>0</v>
      </c>
      <c r="K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9">
        <f t="shared" si="257"/>
        <v>0</v>
      </c>
      <c r="AF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9">
        <f t="shared" si="258"/>
        <v>0</v>
      </c>
      <c r="AJ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9">
        <f t="shared" si="259"/>
        <v>0</v>
      </c>
      <c r="AN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9">
        <f t="shared" si="260"/>
        <v>0</v>
      </c>
      <c r="AR483" s="179">
        <f t="shared" si="261"/>
        <v>0</v>
      </c>
    </row>
    <row r="484" spans="2:44" x14ac:dyDescent="0.25">
      <c r="B484" s="177" t="s">
        <v>1200</v>
      </c>
      <c r="C484" s="178" t="s">
        <v>1201</v>
      </c>
      <c r="D4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9">
        <f t="shared" si="254"/>
        <v>0</v>
      </c>
      <c r="G484" s="179"/>
      <c r="H484" s="179">
        <f t="shared" si="255"/>
        <v>0</v>
      </c>
      <c r="I484" s="179"/>
      <c r="J484" s="179">
        <f t="shared" si="256"/>
        <v>0</v>
      </c>
      <c r="K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9">
        <f t="shared" si="257"/>
        <v>0</v>
      </c>
      <c r="AF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9">
        <f t="shared" si="258"/>
        <v>0</v>
      </c>
      <c r="AJ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9">
        <f t="shared" si="259"/>
        <v>0</v>
      </c>
      <c r="AN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9">
        <f t="shared" si="260"/>
        <v>0</v>
      </c>
      <c r="AR484" s="179">
        <f t="shared" si="261"/>
        <v>0</v>
      </c>
    </row>
    <row r="485" spans="2:44" x14ac:dyDescent="0.25">
      <c r="B485" s="186" t="s">
        <v>350</v>
      </c>
      <c r="C485" s="187" t="s">
        <v>218</v>
      </c>
      <c r="D485" s="188">
        <f>SUM(D486:D488)</f>
        <v>0</v>
      </c>
      <c r="E485" s="188">
        <f>SUM(E486:E488)</f>
        <v>0</v>
      </c>
      <c r="F485" s="188">
        <f t="shared" si="254"/>
        <v>0</v>
      </c>
      <c r="G485" s="188">
        <f>SUM(G486:G488)</f>
        <v>0</v>
      </c>
      <c r="H485" s="188">
        <f t="shared" si="255"/>
        <v>0</v>
      </c>
      <c r="I485" s="188">
        <f>SUM(I486:I488)</f>
        <v>0</v>
      </c>
      <c r="J485" s="188">
        <f t="shared" si="256"/>
        <v>0</v>
      </c>
      <c r="K485" s="188">
        <f t="shared" ref="K485:AD485" si="262">SUM(K486:K488)</f>
        <v>0</v>
      </c>
      <c r="L485" s="188">
        <f t="shared" si="262"/>
        <v>0</v>
      </c>
      <c r="M485" s="188">
        <f t="shared" si="262"/>
        <v>0</v>
      </c>
      <c r="N485" s="188">
        <f t="shared" si="262"/>
        <v>0</v>
      </c>
      <c r="O485" s="188">
        <f t="shared" si="262"/>
        <v>0</v>
      </c>
      <c r="P485" s="188">
        <f>SUM(P486:P488)</f>
        <v>0</v>
      </c>
      <c r="Q485" s="188">
        <f>SUM(Q486:Q488)</f>
        <v>0</v>
      </c>
      <c r="R485" s="188">
        <f t="shared" si="262"/>
        <v>0</v>
      </c>
      <c r="S485" s="188">
        <f t="shared" si="262"/>
        <v>0</v>
      </c>
      <c r="T485" s="188">
        <f>SUM(T486:T488)</f>
        <v>0</v>
      </c>
      <c r="U485" s="188">
        <f t="shared" si="262"/>
        <v>0</v>
      </c>
      <c r="V485" s="188">
        <f t="shared" si="262"/>
        <v>0</v>
      </c>
      <c r="W485" s="188">
        <f>SUM(W486:W488)</f>
        <v>0</v>
      </c>
      <c r="X485" s="188">
        <f t="shared" si="262"/>
        <v>0</v>
      </c>
      <c r="Y485" s="188">
        <f>SUM(Y486:Y488)</f>
        <v>0</v>
      </c>
      <c r="Z485" s="188">
        <f>SUM(Z486:Z488)</f>
        <v>0</v>
      </c>
      <c r="AA485" s="188">
        <f t="shared" si="262"/>
        <v>0</v>
      </c>
      <c r="AB485" s="188">
        <f t="shared" si="262"/>
        <v>0</v>
      </c>
      <c r="AC485" s="188">
        <f t="shared" si="262"/>
        <v>0</v>
      </c>
      <c r="AD485" s="188">
        <f t="shared" si="262"/>
        <v>0</v>
      </c>
      <c r="AE485" s="188">
        <f t="shared" si="257"/>
        <v>0</v>
      </c>
      <c r="AF485" s="188">
        <f>SUM(AF486:AF488)</f>
        <v>0</v>
      </c>
      <c r="AG485" s="188">
        <f>SUM(AG486:AG488)</f>
        <v>0</v>
      </c>
      <c r="AH485" s="188">
        <f>SUM(AH486:AH488)</f>
        <v>0</v>
      </c>
      <c r="AI485" s="188">
        <f t="shared" si="258"/>
        <v>0</v>
      </c>
      <c r="AJ485" s="188">
        <f>SUM(AJ486:AJ488)</f>
        <v>0</v>
      </c>
      <c r="AK485" s="188">
        <f>SUM(AK486:AK488)</f>
        <v>0</v>
      </c>
      <c r="AL485" s="188">
        <f>SUM(AL486:AL488)</f>
        <v>0</v>
      </c>
      <c r="AM485" s="188">
        <f t="shared" si="259"/>
        <v>0</v>
      </c>
      <c r="AN485" s="188">
        <f>SUM(AN486:AN488)</f>
        <v>0</v>
      </c>
      <c r="AO485" s="188">
        <f>SUM(AO486:AO488)</f>
        <v>0</v>
      </c>
      <c r="AP485" s="188">
        <f>SUM(AP486:AP488)</f>
        <v>0</v>
      </c>
      <c r="AQ485" s="188">
        <f t="shared" si="260"/>
        <v>0</v>
      </c>
      <c r="AR485" s="188">
        <f t="shared" si="261"/>
        <v>0</v>
      </c>
    </row>
    <row r="486" spans="2:44" x14ac:dyDescent="0.25">
      <c r="B486" s="177" t="s">
        <v>351</v>
      </c>
      <c r="C486" s="178" t="s">
        <v>219</v>
      </c>
      <c r="D4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9">
        <f t="shared" si="254"/>
        <v>0</v>
      </c>
      <c r="G486" s="179"/>
      <c r="H486" s="179">
        <f t="shared" si="255"/>
        <v>0</v>
      </c>
      <c r="I486" s="179"/>
      <c r="J486" s="179">
        <f t="shared" si="256"/>
        <v>0</v>
      </c>
      <c r="K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9">
        <f t="shared" si="257"/>
        <v>0</v>
      </c>
      <c r="AF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9">
        <f t="shared" si="258"/>
        <v>0</v>
      </c>
      <c r="AJ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9">
        <f t="shared" si="259"/>
        <v>0</v>
      </c>
      <c r="AN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9">
        <f t="shared" si="260"/>
        <v>0</v>
      </c>
      <c r="AR486" s="179">
        <f t="shared" si="261"/>
        <v>0</v>
      </c>
    </row>
    <row r="487" spans="2:44" x14ac:dyDescent="0.25">
      <c r="B487" s="177" t="s">
        <v>1202</v>
      </c>
      <c r="C487" s="178" t="s">
        <v>1203</v>
      </c>
      <c r="D4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9">
        <f t="shared" si="254"/>
        <v>0</v>
      </c>
      <c r="G487" s="179"/>
      <c r="H487" s="179">
        <f t="shared" si="255"/>
        <v>0</v>
      </c>
      <c r="I487" s="179"/>
      <c r="J487" s="179">
        <f t="shared" si="256"/>
        <v>0</v>
      </c>
      <c r="K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9">
        <f t="shared" si="257"/>
        <v>0</v>
      </c>
      <c r="AF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9">
        <f t="shared" si="258"/>
        <v>0</v>
      </c>
      <c r="AJ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9">
        <f t="shared" si="259"/>
        <v>0</v>
      </c>
      <c r="AN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9">
        <f t="shared" si="260"/>
        <v>0</v>
      </c>
      <c r="AR487" s="179">
        <f t="shared" si="261"/>
        <v>0</v>
      </c>
    </row>
    <row r="488" spans="2:44" x14ac:dyDescent="0.25">
      <c r="B488" s="177" t="s">
        <v>1204</v>
      </c>
      <c r="C488" s="178" t="s">
        <v>1205</v>
      </c>
      <c r="D4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9">
        <f t="shared" si="254"/>
        <v>0</v>
      </c>
      <c r="G488" s="179"/>
      <c r="H488" s="179">
        <f t="shared" si="255"/>
        <v>0</v>
      </c>
      <c r="I488" s="179"/>
      <c r="J488" s="179">
        <f t="shared" si="256"/>
        <v>0</v>
      </c>
      <c r="K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9">
        <f t="shared" si="257"/>
        <v>0</v>
      </c>
      <c r="AF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9">
        <f t="shared" si="258"/>
        <v>0</v>
      </c>
      <c r="AJ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9">
        <f t="shared" si="259"/>
        <v>0</v>
      </c>
      <c r="AN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9">
        <f t="shared" si="260"/>
        <v>0</v>
      </c>
      <c r="AR488" s="179">
        <f t="shared" si="261"/>
        <v>0</v>
      </c>
    </row>
    <row r="489" spans="2:44" x14ac:dyDescent="0.25">
      <c r="B489" s="186" t="s">
        <v>352</v>
      </c>
      <c r="C489" s="187" t="s">
        <v>220</v>
      </c>
      <c r="D489" s="188">
        <f>SUM(D490:D498)</f>
        <v>0</v>
      </c>
      <c r="E489" s="188">
        <f>SUM(E490:E498)</f>
        <v>0</v>
      </c>
      <c r="F489" s="188">
        <f t="shared" si="254"/>
        <v>0</v>
      </c>
      <c r="G489" s="188">
        <f>SUM(G490:G498)</f>
        <v>0</v>
      </c>
      <c r="H489" s="188">
        <f t="shared" si="255"/>
        <v>0</v>
      </c>
      <c r="I489" s="188">
        <f>SUM(I490:I498)</f>
        <v>0</v>
      </c>
      <c r="J489" s="188">
        <f t="shared" si="256"/>
        <v>0</v>
      </c>
      <c r="K489" s="188">
        <f t="shared" ref="K489:AD489" si="263">SUM(K490:K498)</f>
        <v>0</v>
      </c>
      <c r="L489" s="188">
        <f t="shared" si="263"/>
        <v>0</v>
      </c>
      <c r="M489" s="188">
        <f t="shared" si="263"/>
        <v>0</v>
      </c>
      <c r="N489" s="188">
        <f t="shared" si="263"/>
        <v>0</v>
      </c>
      <c r="O489" s="188">
        <f t="shared" si="263"/>
        <v>0</v>
      </c>
      <c r="P489" s="188">
        <f>SUM(P490:P498)</f>
        <v>0</v>
      </c>
      <c r="Q489" s="188">
        <f>SUM(Q490:Q498)</f>
        <v>0</v>
      </c>
      <c r="R489" s="188">
        <f t="shared" si="263"/>
        <v>0</v>
      </c>
      <c r="S489" s="188">
        <f t="shared" si="263"/>
        <v>0</v>
      </c>
      <c r="T489" s="188">
        <f>SUM(T490:T498)</f>
        <v>0</v>
      </c>
      <c r="U489" s="188">
        <f t="shared" si="263"/>
        <v>0</v>
      </c>
      <c r="V489" s="188">
        <f t="shared" si="263"/>
        <v>0</v>
      </c>
      <c r="W489" s="188">
        <f>SUM(W490:W498)</f>
        <v>0</v>
      </c>
      <c r="X489" s="188">
        <f t="shared" si="263"/>
        <v>0</v>
      </c>
      <c r="Y489" s="188">
        <f>SUM(Y490:Y498)</f>
        <v>0</v>
      </c>
      <c r="Z489" s="188">
        <f>SUM(Z490:Z498)</f>
        <v>0</v>
      </c>
      <c r="AA489" s="188">
        <f t="shared" si="263"/>
        <v>0</v>
      </c>
      <c r="AB489" s="188">
        <f t="shared" si="263"/>
        <v>0</v>
      </c>
      <c r="AC489" s="188">
        <f t="shared" si="263"/>
        <v>0</v>
      </c>
      <c r="AD489" s="188">
        <f t="shared" si="263"/>
        <v>0</v>
      </c>
      <c r="AE489" s="188">
        <f t="shared" si="257"/>
        <v>0</v>
      </c>
      <c r="AF489" s="188">
        <f>SUM(AF490:AF498)</f>
        <v>0</v>
      </c>
      <c r="AG489" s="188">
        <f>SUM(AG490:AG498)</f>
        <v>0</v>
      </c>
      <c r="AH489" s="188">
        <f>SUM(AH490:AH498)</f>
        <v>0</v>
      </c>
      <c r="AI489" s="188">
        <f t="shared" si="258"/>
        <v>0</v>
      </c>
      <c r="AJ489" s="188">
        <f>SUM(AJ490:AJ498)</f>
        <v>0</v>
      </c>
      <c r="AK489" s="188">
        <f>SUM(AK490:AK498)</f>
        <v>0</v>
      </c>
      <c r="AL489" s="188">
        <f>SUM(AL490:AL498)</f>
        <v>0</v>
      </c>
      <c r="AM489" s="188">
        <f t="shared" si="259"/>
        <v>0</v>
      </c>
      <c r="AN489" s="188">
        <f>SUM(AN490:AN498)</f>
        <v>0</v>
      </c>
      <c r="AO489" s="188">
        <f>SUM(AO490:AO498)</f>
        <v>0</v>
      </c>
      <c r="AP489" s="188">
        <f>SUM(AP490:AP498)</f>
        <v>0</v>
      </c>
      <c r="AQ489" s="188">
        <f t="shared" si="260"/>
        <v>0</v>
      </c>
      <c r="AR489" s="188">
        <f t="shared" si="261"/>
        <v>0</v>
      </c>
    </row>
    <row r="490" spans="2:44" x14ac:dyDescent="0.25">
      <c r="B490" s="177" t="s">
        <v>353</v>
      </c>
      <c r="C490" s="178" t="s">
        <v>215</v>
      </c>
      <c r="D4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9">
        <f t="shared" si="254"/>
        <v>0</v>
      </c>
      <c r="G490" s="179"/>
      <c r="H490" s="179">
        <f t="shared" si="255"/>
        <v>0</v>
      </c>
      <c r="I490" s="179"/>
      <c r="J490" s="179">
        <f t="shared" si="256"/>
        <v>0</v>
      </c>
      <c r="K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9">
        <f t="shared" si="257"/>
        <v>0</v>
      </c>
      <c r="AF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9">
        <f t="shared" si="258"/>
        <v>0</v>
      </c>
      <c r="AJ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9">
        <f t="shared" si="259"/>
        <v>0</v>
      </c>
      <c r="AN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9">
        <f t="shared" si="260"/>
        <v>0</v>
      </c>
      <c r="AR490" s="179">
        <f t="shared" si="261"/>
        <v>0</v>
      </c>
    </row>
    <row r="491" spans="2:44" x14ac:dyDescent="0.25">
      <c r="B491" s="177" t="s">
        <v>1206</v>
      </c>
      <c r="C491" s="178" t="s">
        <v>1161</v>
      </c>
      <c r="D4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9">
        <f t="shared" si="254"/>
        <v>0</v>
      </c>
      <c r="G491" s="179"/>
      <c r="H491" s="179">
        <f t="shared" si="255"/>
        <v>0</v>
      </c>
      <c r="I491" s="179"/>
      <c r="J491" s="179">
        <f t="shared" si="256"/>
        <v>0</v>
      </c>
      <c r="K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9">
        <f t="shared" si="257"/>
        <v>0</v>
      </c>
      <c r="AF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9">
        <f t="shared" si="258"/>
        <v>0</v>
      </c>
      <c r="AJ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9">
        <f t="shared" si="259"/>
        <v>0</v>
      </c>
      <c r="AN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9">
        <f t="shared" si="260"/>
        <v>0</v>
      </c>
      <c r="AR491" s="179">
        <f t="shared" si="261"/>
        <v>0</v>
      </c>
    </row>
    <row r="492" spans="2:44" x14ac:dyDescent="0.25">
      <c r="B492" s="177" t="s">
        <v>1207</v>
      </c>
      <c r="C492" s="178" t="s">
        <v>1163</v>
      </c>
      <c r="D4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9">
        <f t="shared" si="254"/>
        <v>0</v>
      </c>
      <c r="G492" s="179"/>
      <c r="H492" s="179">
        <f t="shared" si="255"/>
        <v>0</v>
      </c>
      <c r="I492" s="179"/>
      <c r="J492" s="179">
        <f t="shared" si="256"/>
        <v>0</v>
      </c>
      <c r="K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9">
        <f t="shared" si="257"/>
        <v>0</v>
      </c>
      <c r="AF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9">
        <f t="shared" si="258"/>
        <v>0</v>
      </c>
      <c r="AJ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9">
        <f t="shared" si="259"/>
        <v>0</v>
      </c>
      <c r="AN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9">
        <f t="shared" si="260"/>
        <v>0</v>
      </c>
      <c r="AR492" s="179">
        <f t="shared" si="261"/>
        <v>0</v>
      </c>
    </row>
    <row r="493" spans="2:44" x14ac:dyDescent="0.25">
      <c r="B493" s="177" t="s">
        <v>1208</v>
      </c>
      <c r="C493" s="178" t="s">
        <v>1167</v>
      </c>
      <c r="D4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9">
        <f t="shared" si="254"/>
        <v>0</v>
      </c>
      <c r="G493" s="179"/>
      <c r="H493" s="179">
        <f t="shared" si="255"/>
        <v>0</v>
      </c>
      <c r="I493" s="179"/>
      <c r="J493" s="179">
        <f t="shared" si="256"/>
        <v>0</v>
      </c>
      <c r="K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9">
        <f t="shared" si="257"/>
        <v>0</v>
      </c>
      <c r="AF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9">
        <f t="shared" si="258"/>
        <v>0</v>
      </c>
      <c r="AJ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9">
        <f t="shared" si="259"/>
        <v>0</v>
      </c>
      <c r="AN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9">
        <f t="shared" si="260"/>
        <v>0</v>
      </c>
      <c r="AR493" s="179">
        <f t="shared" si="261"/>
        <v>0</v>
      </c>
    </row>
    <row r="494" spans="2:44" x14ac:dyDescent="0.25">
      <c r="B494" s="177" t="s">
        <v>1209</v>
      </c>
      <c r="C494" s="178" t="s">
        <v>1210</v>
      </c>
      <c r="D4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9">
        <f t="shared" si="254"/>
        <v>0</v>
      </c>
      <c r="G494" s="179"/>
      <c r="H494" s="179">
        <f t="shared" si="255"/>
        <v>0</v>
      </c>
      <c r="I494" s="179"/>
      <c r="J494" s="179">
        <f t="shared" si="256"/>
        <v>0</v>
      </c>
      <c r="K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9">
        <f t="shared" si="257"/>
        <v>0</v>
      </c>
      <c r="AF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9">
        <f t="shared" si="258"/>
        <v>0</v>
      </c>
      <c r="AJ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9">
        <f t="shared" si="259"/>
        <v>0</v>
      </c>
      <c r="AN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9">
        <f t="shared" si="260"/>
        <v>0</v>
      </c>
      <c r="AR494" s="179">
        <f t="shared" si="261"/>
        <v>0</v>
      </c>
    </row>
    <row r="495" spans="2:44" x14ac:dyDescent="0.25">
      <c r="B495" s="177" t="s">
        <v>1211</v>
      </c>
      <c r="C495" s="178" t="s">
        <v>1171</v>
      </c>
      <c r="D4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9">
        <f t="shared" si="254"/>
        <v>0</v>
      </c>
      <c r="G495" s="179"/>
      <c r="H495" s="179">
        <f t="shared" si="255"/>
        <v>0</v>
      </c>
      <c r="I495" s="179"/>
      <c r="J495" s="179">
        <f t="shared" si="256"/>
        <v>0</v>
      </c>
      <c r="K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9">
        <f t="shared" si="257"/>
        <v>0</v>
      </c>
      <c r="AF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9">
        <f t="shared" si="258"/>
        <v>0</v>
      </c>
      <c r="AJ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9">
        <f t="shared" si="259"/>
        <v>0</v>
      </c>
      <c r="AN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9">
        <f t="shared" si="260"/>
        <v>0</v>
      </c>
      <c r="AR495" s="179">
        <f t="shared" si="261"/>
        <v>0</v>
      </c>
    </row>
    <row r="496" spans="2:44" x14ac:dyDescent="0.25">
      <c r="B496" s="177" t="s">
        <v>1212</v>
      </c>
      <c r="C496" s="178" t="s">
        <v>1213</v>
      </c>
      <c r="D4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9">
        <f t="shared" si="254"/>
        <v>0</v>
      </c>
      <c r="G496" s="179"/>
      <c r="H496" s="179">
        <f t="shared" si="255"/>
        <v>0</v>
      </c>
      <c r="I496" s="179"/>
      <c r="J496" s="179">
        <f t="shared" si="256"/>
        <v>0</v>
      </c>
      <c r="K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9">
        <f t="shared" si="257"/>
        <v>0</v>
      </c>
      <c r="AF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9">
        <f t="shared" si="258"/>
        <v>0</v>
      </c>
      <c r="AJ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9">
        <f t="shared" si="259"/>
        <v>0</v>
      </c>
      <c r="AN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9">
        <f t="shared" si="260"/>
        <v>0</v>
      </c>
      <c r="AR496" s="179">
        <f t="shared" si="261"/>
        <v>0</v>
      </c>
    </row>
    <row r="497" spans="2:44" x14ac:dyDescent="0.25">
      <c r="B497" s="177" t="s">
        <v>1214</v>
      </c>
      <c r="C497" s="178" t="s">
        <v>1173</v>
      </c>
      <c r="D4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9">
        <f t="shared" si="254"/>
        <v>0</v>
      </c>
      <c r="G497" s="179"/>
      <c r="H497" s="179">
        <f t="shared" si="255"/>
        <v>0</v>
      </c>
      <c r="I497" s="179"/>
      <c r="J497" s="179">
        <f t="shared" si="256"/>
        <v>0</v>
      </c>
      <c r="K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9">
        <f t="shared" si="257"/>
        <v>0</v>
      </c>
      <c r="AF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9">
        <f t="shared" si="258"/>
        <v>0</v>
      </c>
      <c r="AJ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9">
        <f t="shared" si="259"/>
        <v>0</v>
      </c>
      <c r="AN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9">
        <f t="shared" si="260"/>
        <v>0</v>
      </c>
      <c r="AR497" s="179">
        <f t="shared" si="261"/>
        <v>0</v>
      </c>
    </row>
    <row r="498" spans="2:44" x14ac:dyDescent="0.25">
      <c r="B498" s="177" t="s">
        <v>1215</v>
      </c>
      <c r="C498" s="178" t="s">
        <v>1216</v>
      </c>
      <c r="D4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9">
        <f t="shared" si="254"/>
        <v>0</v>
      </c>
      <c r="G498" s="179"/>
      <c r="H498" s="179">
        <f t="shared" si="255"/>
        <v>0</v>
      </c>
      <c r="I498" s="179"/>
      <c r="J498" s="179">
        <f t="shared" si="256"/>
        <v>0</v>
      </c>
      <c r="K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9">
        <f t="shared" si="257"/>
        <v>0</v>
      </c>
      <c r="AF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9">
        <f t="shared" si="258"/>
        <v>0</v>
      </c>
      <c r="AJ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9">
        <f t="shared" si="259"/>
        <v>0</v>
      </c>
      <c r="AN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9">
        <f t="shared" si="260"/>
        <v>0</v>
      </c>
      <c r="AR498" s="179">
        <f t="shared" si="261"/>
        <v>0</v>
      </c>
    </row>
    <row r="499" spans="2:44" x14ac:dyDescent="0.25">
      <c r="B499" s="174" t="s">
        <v>357</v>
      </c>
      <c r="C499" s="175" t="s">
        <v>223</v>
      </c>
      <c r="D499" s="176">
        <f>D500+D509</f>
        <v>0</v>
      </c>
      <c r="E499" s="176">
        <f>E500+E509</f>
        <v>0</v>
      </c>
      <c r="F499" s="176">
        <f t="shared" si="254"/>
        <v>0</v>
      </c>
      <c r="G499" s="176">
        <f>G500+G509</f>
        <v>0</v>
      </c>
      <c r="H499" s="176">
        <f t="shared" si="255"/>
        <v>0</v>
      </c>
      <c r="I499" s="176">
        <f>I500+I509</f>
        <v>0</v>
      </c>
      <c r="J499" s="176">
        <f t="shared" si="256"/>
        <v>0</v>
      </c>
      <c r="K499" s="176">
        <f t="shared" ref="K499:AP499" si="264">K500+K509</f>
        <v>0</v>
      </c>
      <c r="L499" s="176">
        <f t="shared" si="264"/>
        <v>0</v>
      </c>
      <c r="M499" s="176">
        <f t="shared" si="264"/>
        <v>0</v>
      </c>
      <c r="N499" s="176">
        <f t="shared" si="264"/>
        <v>0</v>
      </c>
      <c r="O499" s="176">
        <f t="shared" si="264"/>
        <v>0</v>
      </c>
      <c r="P499" s="176">
        <f>P500+P509</f>
        <v>0</v>
      </c>
      <c r="Q499" s="176">
        <f>Q500+Q509</f>
        <v>0</v>
      </c>
      <c r="R499" s="176">
        <f t="shared" si="264"/>
        <v>0</v>
      </c>
      <c r="S499" s="176">
        <f t="shared" si="264"/>
        <v>0</v>
      </c>
      <c r="T499" s="176">
        <f>T500+T509</f>
        <v>0</v>
      </c>
      <c r="U499" s="176">
        <f t="shared" si="264"/>
        <v>0</v>
      </c>
      <c r="V499" s="176">
        <f t="shared" si="264"/>
        <v>0</v>
      </c>
      <c r="W499" s="176">
        <f>W500+W509</f>
        <v>0</v>
      </c>
      <c r="X499" s="176">
        <f t="shared" si="264"/>
        <v>0</v>
      </c>
      <c r="Y499" s="176">
        <f>Y500+Y509</f>
        <v>0</v>
      </c>
      <c r="Z499" s="176">
        <f>Z500+Z509</f>
        <v>0</v>
      </c>
      <c r="AA499" s="176">
        <f t="shared" si="264"/>
        <v>0</v>
      </c>
      <c r="AB499" s="176">
        <f t="shared" si="264"/>
        <v>0</v>
      </c>
      <c r="AC499" s="176">
        <f t="shared" si="264"/>
        <v>0</v>
      </c>
      <c r="AD499" s="176">
        <f t="shared" si="264"/>
        <v>0</v>
      </c>
      <c r="AE499" s="176">
        <f t="shared" si="257"/>
        <v>0</v>
      </c>
      <c r="AF499" s="176">
        <f t="shared" si="264"/>
        <v>0</v>
      </c>
      <c r="AG499" s="176">
        <f t="shared" si="264"/>
        <v>0</v>
      </c>
      <c r="AH499" s="176">
        <f t="shared" si="264"/>
        <v>0</v>
      </c>
      <c r="AI499" s="176">
        <f t="shared" si="258"/>
        <v>0</v>
      </c>
      <c r="AJ499" s="176">
        <f t="shared" si="264"/>
        <v>0</v>
      </c>
      <c r="AK499" s="176">
        <f t="shared" si="264"/>
        <v>0</v>
      </c>
      <c r="AL499" s="176">
        <f t="shared" si="264"/>
        <v>0</v>
      </c>
      <c r="AM499" s="176">
        <f t="shared" si="259"/>
        <v>0</v>
      </c>
      <c r="AN499" s="176">
        <f t="shared" si="264"/>
        <v>0</v>
      </c>
      <c r="AO499" s="176">
        <f t="shared" si="264"/>
        <v>0</v>
      </c>
      <c r="AP499" s="176">
        <f t="shared" si="264"/>
        <v>0</v>
      </c>
      <c r="AQ499" s="176">
        <f t="shared" si="260"/>
        <v>0</v>
      </c>
      <c r="AR499" s="176">
        <f t="shared" si="261"/>
        <v>0</v>
      </c>
    </row>
    <row r="500" spans="2:44" x14ac:dyDescent="0.25">
      <c r="B500" s="186" t="s">
        <v>358</v>
      </c>
      <c r="C500" s="187" t="s">
        <v>224</v>
      </c>
      <c r="D500" s="188">
        <f>SUM(D501:D508)</f>
        <v>0</v>
      </c>
      <c r="E500" s="188">
        <f>SUM(E501:E508)</f>
        <v>0</v>
      </c>
      <c r="F500" s="188">
        <f t="shared" si="254"/>
        <v>0</v>
      </c>
      <c r="G500" s="188">
        <f>SUM(G501:G508)</f>
        <v>0</v>
      </c>
      <c r="H500" s="188">
        <f t="shared" si="255"/>
        <v>0</v>
      </c>
      <c r="I500" s="188">
        <f>SUM(I501:I508)</f>
        <v>0</v>
      </c>
      <c r="J500" s="188">
        <f t="shared" si="256"/>
        <v>0</v>
      </c>
      <c r="K500" s="188">
        <f t="shared" ref="K500:AP500" si="265">SUM(K501:K508)</f>
        <v>0</v>
      </c>
      <c r="L500" s="188">
        <f t="shared" si="265"/>
        <v>0</v>
      </c>
      <c r="M500" s="188">
        <f t="shared" si="265"/>
        <v>0</v>
      </c>
      <c r="N500" s="188">
        <f t="shared" si="265"/>
        <v>0</v>
      </c>
      <c r="O500" s="188">
        <f t="shared" si="265"/>
        <v>0</v>
      </c>
      <c r="P500" s="188">
        <f>SUM(P501:P508)</f>
        <v>0</v>
      </c>
      <c r="Q500" s="188">
        <f>SUM(Q501:Q508)</f>
        <v>0</v>
      </c>
      <c r="R500" s="188">
        <f t="shared" si="265"/>
        <v>0</v>
      </c>
      <c r="S500" s="188">
        <f t="shared" si="265"/>
        <v>0</v>
      </c>
      <c r="T500" s="188">
        <f>SUM(T501:T508)</f>
        <v>0</v>
      </c>
      <c r="U500" s="188">
        <f t="shared" si="265"/>
        <v>0</v>
      </c>
      <c r="V500" s="188">
        <f t="shared" si="265"/>
        <v>0</v>
      </c>
      <c r="W500" s="188">
        <f>SUM(W501:W508)</f>
        <v>0</v>
      </c>
      <c r="X500" s="188">
        <f t="shared" si="265"/>
        <v>0</v>
      </c>
      <c r="Y500" s="188">
        <f>SUM(Y501:Y508)</f>
        <v>0</v>
      </c>
      <c r="Z500" s="188">
        <f>SUM(Z501:Z508)</f>
        <v>0</v>
      </c>
      <c r="AA500" s="188">
        <f t="shared" si="265"/>
        <v>0</v>
      </c>
      <c r="AB500" s="188">
        <f t="shared" si="265"/>
        <v>0</v>
      </c>
      <c r="AC500" s="188">
        <f t="shared" si="265"/>
        <v>0</v>
      </c>
      <c r="AD500" s="188">
        <f t="shared" si="265"/>
        <v>0</v>
      </c>
      <c r="AE500" s="188">
        <f t="shared" si="257"/>
        <v>0</v>
      </c>
      <c r="AF500" s="188">
        <f t="shared" si="265"/>
        <v>0</v>
      </c>
      <c r="AG500" s="188">
        <f t="shared" si="265"/>
        <v>0</v>
      </c>
      <c r="AH500" s="188">
        <f t="shared" si="265"/>
        <v>0</v>
      </c>
      <c r="AI500" s="188">
        <f t="shared" si="258"/>
        <v>0</v>
      </c>
      <c r="AJ500" s="188">
        <f t="shared" si="265"/>
        <v>0</v>
      </c>
      <c r="AK500" s="188">
        <f t="shared" si="265"/>
        <v>0</v>
      </c>
      <c r="AL500" s="188">
        <f t="shared" si="265"/>
        <v>0</v>
      </c>
      <c r="AM500" s="188">
        <f t="shared" si="259"/>
        <v>0</v>
      </c>
      <c r="AN500" s="188">
        <f t="shared" si="265"/>
        <v>0</v>
      </c>
      <c r="AO500" s="188">
        <f t="shared" si="265"/>
        <v>0</v>
      </c>
      <c r="AP500" s="188">
        <f t="shared" si="265"/>
        <v>0</v>
      </c>
      <c r="AQ500" s="188">
        <f t="shared" si="260"/>
        <v>0</v>
      </c>
      <c r="AR500" s="188">
        <f t="shared" si="261"/>
        <v>0</v>
      </c>
    </row>
    <row r="501" spans="2:44" x14ac:dyDescent="0.25">
      <c r="B501" s="177" t="s">
        <v>359</v>
      </c>
      <c r="C501" s="178" t="s">
        <v>225</v>
      </c>
      <c r="D5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9">
        <f t="shared" si="254"/>
        <v>0</v>
      </c>
      <c r="G501" s="179"/>
      <c r="H501" s="179">
        <f t="shared" si="255"/>
        <v>0</v>
      </c>
      <c r="I501" s="179"/>
      <c r="J501" s="179">
        <f t="shared" si="256"/>
        <v>0</v>
      </c>
      <c r="K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9">
        <f t="shared" si="257"/>
        <v>0</v>
      </c>
      <c r="AF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9">
        <f t="shared" si="258"/>
        <v>0</v>
      </c>
      <c r="AJ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9">
        <f t="shared" si="259"/>
        <v>0</v>
      </c>
      <c r="AN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9">
        <f t="shared" si="260"/>
        <v>0</v>
      </c>
      <c r="AR501" s="179">
        <f t="shared" si="261"/>
        <v>0</v>
      </c>
    </row>
    <row r="502" spans="2:44" x14ac:dyDescent="0.25">
      <c r="B502" s="177" t="s">
        <v>1217</v>
      </c>
      <c r="C502" s="178" t="s">
        <v>1218</v>
      </c>
      <c r="D5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9">
        <f t="shared" si="254"/>
        <v>0</v>
      </c>
      <c r="G502" s="179"/>
      <c r="H502" s="179">
        <f t="shared" si="255"/>
        <v>0</v>
      </c>
      <c r="I502" s="179"/>
      <c r="J502" s="179">
        <f t="shared" si="256"/>
        <v>0</v>
      </c>
      <c r="K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9">
        <f t="shared" si="257"/>
        <v>0</v>
      </c>
      <c r="AF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9">
        <f t="shared" si="258"/>
        <v>0</v>
      </c>
      <c r="AJ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9">
        <f t="shared" si="259"/>
        <v>0</v>
      </c>
      <c r="AN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9">
        <f t="shared" si="260"/>
        <v>0</v>
      </c>
      <c r="AR502" s="179">
        <f t="shared" si="261"/>
        <v>0</v>
      </c>
    </row>
    <row r="503" spans="2:44" x14ac:dyDescent="0.25">
      <c r="B503" s="177" t="s">
        <v>1219</v>
      </c>
      <c r="C503" s="178" t="s">
        <v>1220</v>
      </c>
      <c r="D5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9">
        <f t="shared" si="254"/>
        <v>0</v>
      </c>
      <c r="G503" s="179"/>
      <c r="H503" s="179">
        <f t="shared" si="255"/>
        <v>0</v>
      </c>
      <c r="I503" s="179"/>
      <c r="J503" s="179">
        <f t="shared" si="256"/>
        <v>0</v>
      </c>
      <c r="K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9">
        <f t="shared" si="257"/>
        <v>0</v>
      </c>
      <c r="AF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9">
        <f t="shared" si="258"/>
        <v>0</v>
      </c>
      <c r="AJ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9">
        <f t="shared" si="259"/>
        <v>0</v>
      </c>
      <c r="AN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9">
        <f t="shared" si="260"/>
        <v>0</v>
      </c>
      <c r="AR503" s="179">
        <f t="shared" si="261"/>
        <v>0</v>
      </c>
    </row>
    <row r="504" spans="2:44" x14ac:dyDescent="0.25">
      <c r="B504" s="177" t="s">
        <v>360</v>
      </c>
      <c r="C504" s="178" t="s">
        <v>226</v>
      </c>
      <c r="D5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9">
        <f t="shared" si="254"/>
        <v>0</v>
      </c>
      <c r="G504" s="179"/>
      <c r="H504" s="179">
        <f t="shared" si="255"/>
        <v>0</v>
      </c>
      <c r="I504" s="179"/>
      <c r="J504" s="179">
        <f t="shared" si="256"/>
        <v>0</v>
      </c>
      <c r="K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9">
        <f t="shared" si="257"/>
        <v>0</v>
      </c>
      <c r="AF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9">
        <f t="shared" si="258"/>
        <v>0</v>
      </c>
      <c r="AJ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9">
        <f t="shared" si="259"/>
        <v>0</v>
      </c>
      <c r="AN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9">
        <f t="shared" si="260"/>
        <v>0</v>
      </c>
      <c r="AR504" s="179">
        <f t="shared" si="261"/>
        <v>0</v>
      </c>
    </row>
    <row r="505" spans="2:44" x14ac:dyDescent="0.25">
      <c r="B505" s="177" t="s">
        <v>1221</v>
      </c>
      <c r="C505" s="178" t="s">
        <v>1222</v>
      </c>
      <c r="D5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9">
        <f t="shared" si="254"/>
        <v>0</v>
      </c>
      <c r="G505" s="179"/>
      <c r="H505" s="179">
        <f t="shared" si="255"/>
        <v>0</v>
      </c>
      <c r="I505" s="179"/>
      <c r="J505" s="179">
        <f t="shared" si="256"/>
        <v>0</v>
      </c>
      <c r="K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9">
        <f t="shared" si="257"/>
        <v>0</v>
      </c>
      <c r="AF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9">
        <f t="shared" si="258"/>
        <v>0</v>
      </c>
      <c r="AJ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9">
        <f t="shared" si="259"/>
        <v>0</v>
      </c>
      <c r="AN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9">
        <f t="shared" si="260"/>
        <v>0</v>
      </c>
      <c r="AR505" s="179">
        <f t="shared" si="261"/>
        <v>0</v>
      </c>
    </row>
    <row r="506" spans="2:44" x14ac:dyDescent="0.25">
      <c r="B506" s="177" t="s">
        <v>1223</v>
      </c>
      <c r="C506" s="178" t="s">
        <v>1224</v>
      </c>
      <c r="D5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9">
        <f t="shared" si="254"/>
        <v>0</v>
      </c>
      <c r="G506" s="179"/>
      <c r="H506" s="179">
        <f t="shared" si="255"/>
        <v>0</v>
      </c>
      <c r="I506" s="179"/>
      <c r="J506" s="179">
        <f t="shared" si="256"/>
        <v>0</v>
      </c>
      <c r="K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9">
        <f t="shared" si="257"/>
        <v>0</v>
      </c>
      <c r="AF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9">
        <f t="shared" si="258"/>
        <v>0</v>
      </c>
      <c r="AJ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9">
        <f t="shared" si="259"/>
        <v>0</v>
      </c>
      <c r="AN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9">
        <f t="shared" si="260"/>
        <v>0</v>
      </c>
      <c r="AR506" s="179">
        <f t="shared" si="261"/>
        <v>0</v>
      </c>
    </row>
    <row r="507" spans="2:44" x14ac:dyDescent="0.25">
      <c r="B507" s="177" t="s">
        <v>1225</v>
      </c>
      <c r="C507" s="178" t="s">
        <v>1226</v>
      </c>
      <c r="D5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9">
        <f t="shared" si="254"/>
        <v>0</v>
      </c>
      <c r="G507" s="179"/>
      <c r="H507" s="179">
        <f t="shared" si="255"/>
        <v>0</v>
      </c>
      <c r="I507" s="179"/>
      <c r="J507" s="179">
        <f t="shared" si="256"/>
        <v>0</v>
      </c>
      <c r="K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9">
        <f t="shared" si="257"/>
        <v>0</v>
      </c>
      <c r="AF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9">
        <f t="shared" si="258"/>
        <v>0</v>
      </c>
      <c r="AJ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9">
        <f t="shared" si="259"/>
        <v>0</v>
      </c>
      <c r="AN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9">
        <f t="shared" si="260"/>
        <v>0</v>
      </c>
      <c r="AR507" s="179">
        <f t="shared" si="261"/>
        <v>0</v>
      </c>
    </row>
    <row r="508" spans="2:44" x14ac:dyDescent="0.25">
      <c r="B508" s="177" t="s">
        <v>1227</v>
      </c>
      <c r="C508" s="178" t="s">
        <v>1228</v>
      </c>
      <c r="D5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9">
        <f t="shared" si="254"/>
        <v>0</v>
      </c>
      <c r="G508" s="179"/>
      <c r="H508" s="179">
        <f t="shared" si="255"/>
        <v>0</v>
      </c>
      <c r="I508" s="179"/>
      <c r="J508" s="179">
        <f t="shared" si="256"/>
        <v>0</v>
      </c>
      <c r="K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9">
        <f t="shared" si="257"/>
        <v>0</v>
      </c>
      <c r="AF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9">
        <f t="shared" si="258"/>
        <v>0</v>
      </c>
      <c r="AJ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9">
        <f t="shared" si="259"/>
        <v>0</v>
      </c>
      <c r="AN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9">
        <f t="shared" si="260"/>
        <v>0</v>
      </c>
      <c r="AR508" s="179">
        <f t="shared" si="261"/>
        <v>0</v>
      </c>
    </row>
    <row r="509" spans="2:44" x14ac:dyDescent="0.25">
      <c r="B509" s="186" t="s">
        <v>361</v>
      </c>
      <c r="C509" s="187" t="s">
        <v>227</v>
      </c>
      <c r="D509" s="188">
        <f>SUM(D510:D525)</f>
        <v>0</v>
      </c>
      <c r="E509" s="188">
        <f>SUM(E510:E525)</f>
        <v>0</v>
      </c>
      <c r="F509" s="188">
        <f t="shared" ref="F509:F510" si="266">D509+E509</f>
        <v>0</v>
      </c>
      <c r="G509" s="188">
        <f>SUM(G510:G525)</f>
        <v>0</v>
      </c>
      <c r="H509" s="188">
        <f t="shared" ref="H509:H510" si="267">F509-G509</f>
        <v>0</v>
      </c>
      <c r="I509" s="188">
        <f>SUM(I510:I525)</f>
        <v>0</v>
      </c>
      <c r="J509" s="188">
        <f t="shared" ref="J509:J510" si="268">F509-I509</f>
        <v>0</v>
      </c>
      <c r="K509" s="188">
        <f t="shared" ref="K509:AD509" si="269">SUM(K510:K525)</f>
        <v>0</v>
      </c>
      <c r="L509" s="188">
        <f t="shared" si="269"/>
        <v>0</v>
      </c>
      <c r="M509" s="188">
        <f t="shared" si="269"/>
        <v>0</v>
      </c>
      <c r="N509" s="188">
        <f t="shared" si="269"/>
        <v>0</v>
      </c>
      <c r="O509" s="188">
        <f t="shared" si="269"/>
        <v>0</v>
      </c>
      <c r="P509" s="188">
        <f>SUM(P510:P525)</f>
        <v>0</v>
      </c>
      <c r="Q509" s="188">
        <f>SUM(Q510:Q525)</f>
        <v>0</v>
      </c>
      <c r="R509" s="188">
        <f t="shared" si="269"/>
        <v>0</v>
      </c>
      <c r="S509" s="188">
        <f t="shared" si="269"/>
        <v>0</v>
      </c>
      <c r="T509" s="188">
        <f>SUM(T510:T525)</f>
        <v>0</v>
      </c>
      <c r="U509" s="188">
        <f t="shared" si="269"/>
        <v>0</v>
      </c>
      <c r="V509" s="188">
        <f t="shared" si="269"/>
        <v>0</v>
      </c>
      <c r="W509" s="188">
        <f>SUM(W510:W525)</f>
        <v>0</v>
      </c>
      <c r="X509" s="188">
        <f t="shared" si="269"/>
        <v>0</v>
      </c>
      <c r="Y509" s="188">
        <f>SUM(Y510:Y525)</f>
        <v>0</v>
      </c>
      <c r="Z509" s="188">
        <f>SUM(Z510:Z525)</f>
        <v>0</v>
      </c>
      <c r="AA509" s="188">
        <f t="shared" si="269"/>
        <v>0</v>
      </c>
      <c r="AB509" s="188">
        <f t="shared" si="269"/>
        <v>0</v>
      </c>
      <c r="AC509" s="188">
        <f t="shared" si="269"/>
        <v>0</v>
      </c>
      <c r="AD509" s="188">
        <f t="shared" si="269"/>
        <v>0</v>
      </c>
      <c r="AE509" s="188">
        <f t="shared" ref="AE509:AE510" si="270">AB509+AC509+AD509</f>
        <v>0</v>
      </c>
      <c r="AF509" s="188">
        <f>SUM(AF510:AF525)</f>
        <v>0</v>
      </c>
      <c r="AG509" s="188">
        <f>SUM(AG510:AG525)</f>
        <v>0</v>
      </c>
      <c r="AH509" s="188">
        <f>SUM(AH510:AH525)</f>
        <v>0</v>
      </c>
      <c r="AI509" s="188">
        <f t="shared" ref="AI509:AI510" si="271">AF509+AG509+AH509</f>
        <v>0</v>
      </c>
      <c r="AJ509" s="188">
        <f>SUM(AJ510:AJ525)</f>
        <v>0</v>
      </c>
      <c r="AK509" s="188">
        <f>SUM(AK510:AK525)</f>
        <v>0</v>
      </c>
      <c r="AL509" s="188">
        <f>SUM(AL510:AL525)</f>
        <v>0</v>
      </c>
      <c r="AM509" s="188">
        <f t="shared" ref="AM509:AM510" si="272">AJ509+AK509+AL509</f>
        <v>0</v>
      </c>
      <c r="AN509" s="188">
        <f>SUM(AN510:AN525)</f>
        <v>0</v>
      </c>
      <c r="AO509" s="188">
        <f>SUM(AO510:AO525)</f>
        <v>0</v>
      </c>
      <c r="AP509" s="188">
        <f>SUM(AP510:AP525)</f>
        <v>0</v>
      </c>
      <c r="AQ509" s="188">
        <f t="shared" ref="AQ509:AQ510" si="273">AN509+AO509+AP509</f>
        <v>0</v>
      </c>
      <c r="AR509" s="188">
        <f t="shared" ref="AR509:AR510" si="274">AE509+AI509+AM509+AQ509</f>
        <v>0</v>
      </c>
    </row>
    <row r="510" spans="2:44" x14ac:dyDescent="0.25">
      <c r="B510" s="177" t="s">
        <v>362</v>
      </c>
      <c r="C510" s="178" t="s">
        <v>228</v>
      </c>
      <c r="D5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9">
        <f t="shared" si="266"/>
        <v>0</v>
      </c>
      <c r="G510" s="179"/>
      <c r="H510" s="179">
        <f t="shared" si="267"/>
        <v>0</v>
      </c>
      <c r="I510" s="179"/>
      <c r="J510" s="179">
        <f t="shared" si="268"/>
        <v>0</v>
      </c>
      <c r="K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9">
        <f t="shared" si="270"/>
        <v>0</v>
      </c>
      <c r="AF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9">
        <f t="shared" si="271"/>
        <v>0</v>
      </c>
      <c r="AJ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9">
        <f t="shared" si="272"/>
        <v>0</v>
      </c>
      <c r="AN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9">
        <f t="shared" si="273"/>
        <v>0</v>
      </c>
      <c r="AR510" s="179">
        <f t="shared" si="274"/>
        <v>0</v>
      </c>
    </row>
    <row r="511" spans="2:44" x14ac:dyDescent="0.25">
      <c r="B511" s="177" t="s">
        <v>1229</v>
      </c>
      <c r="C511" s="178" t="s">
        <v>1230</v>
      </c>
      <c r="D5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9">
        <f t="shared" ref="F511:F518" si="275">D511+E511</f>
        <v>0</v>
      </c>
      <c r="G511" s="179"/>
      <c r="H511" s="179">
        <f t="shared" ref="H511:H518" si="276">F511-G511</f>
        <v>0</v>
      </c>
      <c r="I511" s="179"/>
      <c r="J511" s="179">
        <f t="shared" ref="J511:J518" si="277">F511-I511</f>
        <v>0</v>
      </c>
      <c r="K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9">
        <f t="shared" ref="AE511:AE518" si="278">AB511+AC511+AD511</f>
        <v>0</v>
      </c>
      <c r="AF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9">
        <f t="shared" ref="AI511:AI518" si="279">AF511+AG511+AH511</f>
        <v>0</v>
      </c>
      <c r="AJ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9">
        <f t="shared" ref="AM511:AM518" si="280">AJ511+AK511+AL511</f>
        <v>0</v>
      </c>
      <c r="AN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9">
        <f t="shared" ref="AQ511:AQ518" si="281">AN511+AO511+AP511</f>
        <v>0</v>
      </c>
      <c r="AR511" s="179">
        <f t="shared" ref="AR511:AR518" si="282">AE511+AI511+AM511+AQ511</f>
        <v>0</v>
      </c>
    </row>
    <row r="512" spans="2:44" x14ac:dyDescent="0.25">
      <c r="B512" s="177" t="s">
        <v>1231</v>
      </c>
      <c r="C512" s="178" t="s">
        <v>1232</v>
      </c>
      <c r="D5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9">
        <f t="shared" si="275"/>
        <v>0</v>
      </c>
      <c r="G512" s="179"/>
      <c r="H512" s="179">
        <f t="shared" si="276"/>
        <v>0</v>
      </c>
      <c r="I512" s="179"/>
      <c r="J512" s="179">
        <f t="shared" si="277"/>
        <v>0</v>
      </c>
      <c r="K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9">
        <f t="shared" si="278"/>
        <v>0</v>
      </c>
      <c r="AF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9">
        <f t="shared" si="279"/>
        <v>0</v>
      </c>
      <c r="AJ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9">
        <f t="shared" si="280"/>
        <v>0</v>
      </c>
      <c r="AN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9">
        <f t="shared" si="281"/>
        <v>0</v>
      </c>
      <c r="AR512" s="179">
        <f t="shared" si="282"/>
        <v>0</v>
      </c>
    </row>
    <row r="513" spans="2:44" x14ac:dyDescent="0.25">
      <c r="B513" s="177" t="s">
        <v>1233</v>
      </c>
      <c r="C513" s="178" t="s">
        <v>1234</v>
      </c>
      <c r="D5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9">
        <f t="shared" si="275"/>
        <v>0</v>
      </c>
      <c r="G513" s="179"/>
      <c r="H513" s="179">
        <f t="shared" si="276"/>
        <v>0</v>
      </c>
      <c r="I513" s="179"/>
      <c r="J513" s="179">
        <f t="shared" si="277"/>
        <v>0</v>
      </c>
      <c r="K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9">
        <f t="shared" si="278"/>
        <v>0</v>
      </c>
      <c r="AF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9">
        <f t="shared" si="279"/>
        <v>0</v>
      </c>
      <c r="AJ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9">
        <f t="shared" si="280"/>
        <v>0</v>
      </c>
      <c r="AN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9">
        <f t="shared" si="281"/>
        <v>0</v>
      </c>
      <c r="AR513" s="179">
        <f t="shared" si="282"/>
        <v>0</v>
      </c>
    </row>
    <row r="514" spans="2:44" x14ac:dyDescent="0.25">
      <c r="B514" s="177" t="s">
        <v>1235</v>
      </c>
      <c r="C514" s="178" t="s">
        <v>1236</v>
      </c>
      <c r="D5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9">
        <f t="shared" si="275"/>
        <v>0</v>
      </c>
      <c r="G514" s="179"/>
      <c r="H514" s="179">
        <f t="shared" si="276"/>
        <v>0</v>
      </c>
      <c r="I514" s="179"/>
      <c r="J514" s="179">
        <f t="shared" si="277"/>
        <v>0</v>
      </c>
      <c r="K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9">
        <f t="shared" si="278"/>
        <v>0</v>
      </c>
      <c r="AF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9">
        <f t="shared" si="279"/>
        <v>0</v>
      </c>
      <c r="AJ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9">
        <f t="shared" si="280"/>
        <v>0</v>
      </c>
      <c r="AN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9">
        <f t="shared" si="281"/>
        <v>0</v>
      </c>
      <c r="AR514" s="179">
        <f t="shared" si="282"/>
        <v>0</v>
      </c>
    </row>
    <row r="515" spans="2:44" x14ac:dyDescent="0.25">
      <c r="B515" s="177" t="s">
        <v>1237</v>
      </c>
      <c r="C515" s="178" t="s">
        <v>1238</v>
      </c>
      <c r="D5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9">
        <f t="shared" si="275"/>
        <v>0</v>
      </c>
      <c r="G515" s="179"/>
      <c r="H515" s="179">
        <f t="shared" si="276"/>
        <v>0</v>
      </c>
      <c r="I515" s="179"/>
      <c r="J515" s="179">
        <f t="shared" si="277"/>
        <v>0</v>
      </c>
      <c r="K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9">
        <f t="shared" si="278"/>
        <v>0</v>
      </c>
      <c r="AF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9">
        <f t="shared" si="279"/>
        <v>0</v>
      </c>
      <c r="AJ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9">
        <f t="shared" si="280"/>
        <v>0</v>
      </c>
      <c r="AN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9">
        <f t="shared" si="281"/>
        <v>0</v>
      </c>
      <c r="AR515" s="179">
        <f t="shared" si="282"/>
        <v>0</v>
      </c>
    </row>
    <row r="516" spans="2:44" x14ac:dyDescent="0.25">
      <c r="B516" s="177" t="s">
        <v>1239</v>
      </c>
      <c r="C516" s="178" t="s">
        <v>1240</v>
      </c>
      <c r="D5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9">
        <f t="shared" si="275"/>
        <v>0</v>
      </c>
      <c r="G516" s="179"/>
      <c r="H516" s="179">
        <f t="shared" si="276"/>
        <v>0</v>
      </c>
      <c r="I516" s="179"/>
      <c r="J516" s="179">
        <f t="shared" si="277"/>
        <v>0</v>
      </c>
      <c r="K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9">
        <f t="shared" si="278"/>
        <v>0</v>
      </c>
      <c r="AF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9">
        <f t="shared" si="279"/>
        <v>0</v>
      </c>
      <c r="AJ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9">
        <f t="shared" si="280"/>
        <v>0</v>
      </c>
      <c r="AN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9">
        <f t="shared" si="281"/>
        <v>0</v>
      </c>
      <c r="AR516" s="179">
        <f t="shared" si="282"/>
        <v>0</v>
      </c>
    </row>
    <row r="517" spans="2:44" x14ac:dyDescent="0.25">
      <c r="B517" s="177" t="s">
        <v>1241</v>
      </c>
      <c r="C517" s="178" t="s">
        <v>1242</v>
      </c>
      <c r="D5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9">
        <f t="shared" si="275"/>
        <v>0</v>
      </c>
      <c r="G517" s="179"/>
      <c r="H517" s="179">
        <f t="shared" si="276"/>
        <v>0</v>
      </c>
      <c r="I517" s="179"/>
      <c r="J517" s="179">
        <f t="shared" si="277"/>
        <v>0</v>
      </c>
      <c r="K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9">
        <f t="shared" si="278"/>
        <v>0</v>
      </c>
      <c r="AF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9">
        <f t="shared" si="279"/>
        <v>0</v>
      </c>
      <c r="AJ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9">
        <f t="shared" si="280"/>
        <v>0</v>
      </c>
      <c r="AN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9">
        <f t="shared" si="281"/>
        <v>0</v>
      </c>
      <c r="AR517" s="179">
        <f t="shared" si="282"/>
        <v>0</v>
      </c>
    </row>
    <row r="518" spans="2:44" x14ac:dyDescent="0.25">
      <c r="B518" s="177" t="s">
        <v>1243</v>
      </c>
      <c r="C518" s="178" t="s">
        <v>1244</v>
      </c>
      <c r="D5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9">
        <f t="shared" si="275"/>
        <v>0</v>
      </c>
      <c r="G518" s="179"/>
      <c r="H518" s="179">
        <f t="shared" si="276"/>
        <v>0</v>
      </c>
      <c r="I518" s="179"/>
      <c r="J518" s="179">
        <f t="shared" si="277"/>
        <v>0</v>
      </c>
      <c r="K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9">
        <f t="shared" si="278"/>
        <v>0</v>
      </c>
      <c r="AF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9">
        <f t="shared" si="279"/>
        <v>0</v>
      </c>
      <c r="AJ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9">
        <f t="shared" si="280"/>
        <v>0</v>
      </c>
      <c r="AN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9">
        <f t="shared" si="281"/>
        <v>0</v>
      </c>
      <c r="AR518" s="179">
        <f t="shared" si="282"/>
        <v>0</v>
      </c>
    </row>
    <row r="519" spans="2:44" x14ac:dyDescent="0.25">
      <c r="B519" s="177" t="s">
        <v>1245</v>
      </c>
      <c r="C519" s="178" t="s">
        <v>1246</v>
      </c>
      <c r="D5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9">
        <f t="shared" ref="F519:F542" si="283">D519+E519</f>
        <v>0</v>
      </c>
      <c r="G519" s="179"/>
      <c r="H519" s="179">
        <f t="shared" ref="H519:H540" si="284">F519-G519</f>
        <v>0</v>
      </c>
      <c r="I519" s="179"/>
      <c r="J519" s="179">
        <f t="shared" ref="J519:J540" si="285">F519-I519</f>
        <v>0</v>
      </c>
      <c r="K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9">
        <f t="shared" ref="AE519:AE542" si="286">AB519+AC519+AD519</f>
        <v>0</v>
      </c>
      <c r="AF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9">
        <f t="shared" ref="AI519:AI542" si="287">AF519+AG519+AH519</f>
        <v>0</v>
      </c>
      <c r="AJ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9">
        <f t="shared" ref="AM519:AM542" si="288">AJ519+AK519+AL519</f>
        <v>0</v>
      </c>
      <c r="AN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9">
        <f t="shared" ref="AQ519:AQ542" si="289">AN519+AO519+AP519</f>
        <v>0</v>
      </c>
      <c r="AR519" s="179">
        <f t="shared" ref="AR519:AR542" si="290">AE519+AI519+AM519+AQ519</f>
        <v>0</v>
      </c>
    </row>
    <row r="520" spans="2:44" x14ac:dyDescent="0.25">
      <c r="B520" s="177" t="s">
        <v>1247</v>
      </c>
      <c r="C520" s="178" t="s">
        <v>1248</v>
      </c>
      <c r="D5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9">
        <f t="shared" si="283"/>
        <v>0</v>
      </c>
      <c r="G520" s="179"/>
      <c r="H520" s="179">
        <f t="shared" si="284"/>
        <v>0</v>
      </c>
      <c r="I520" s="179"/>
      <c r="J520" s="179">
        <f t="shared" si="285"/>
        <v>0</v>
      </c>
      <c r="K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9">
        <f t="shared" si="286"/>
        <v>0</v>
      </c>
      <c r="AF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9">
        <f t="shared" si="287"/>
        <v>0</v>
      </c>
      <c r="AJ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9">
        <f t="shared" si="288"/>
        <v>0</v>
      </c>
      <c r="AN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9">
        <f t="shared" si="289"/>
        <v>0</v>
      </c>
      <c r="AR520" s="179">
        <f t="shared" si="290"/>
        <v>0</v>
      </c>
    </row>
    <row r="521" spans="2:44" x14ac:dyDescent="0.25">
      <c r="B521" s="177" t="s">
        <v>1249</v>
      </c>
      <c r="C521" s="178" t="s">
        <v>1250</v>
      </c>
      <c r="D5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9">
        <f t="shared" si="283"/>
        <v>0</v>
      </c>
      <c r="G521" s="179"/>
      <c r="H521" s="179">
        <f t="shared" si="284"/>
        <v>0</v>
      </c>
      <c r="I521" s="179"/>
      <c r="J521" s="179">
        <f t="shared" si="285"/>
        <v>0</v>
      </c>
      <c r="K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9">
        <f t="shared" si="286"/>
        <v>0</v>
      </c>
      <c r="AF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9">
        <f t="shared" si="287"/>
        <v>0</v>
      </c>
      <c r="AJ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9">
        <f t="shared" si="288"/>
        <v>0</v>
      </c>
      <c r="AN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9">
        <f t="shared" si="289"/>
        <v>0</v>
      </c>
      <c r="AR521" s="179">
        <f t="shared" si="290"/>
        <v>0</v>
      </c>
    </row>
    <row r="522" spans="2:44" x14ac:dyDescent="0.25">
      <c r="B522" s="177" t="s">
        <v>1251</v>
      </c>
      <c r="C522" s="178" t="s">
        <v>1252</v>
      </c>
      <c r="D5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9">
        <f t="shared" si="283"/>
        <v>0</v>
      </c>
      <c r="G522" s="179"/>
      <c r="H522" s="179">
        <f t="shared" si="284"/>
        <v>0</v>
      </c>
      <c r="I522" s="179"/>
      <c r="J522" s="179">
        <f t="shared" si="285"/>
        <v>0</v>
      </c>
      <c r="K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9">
        <f t="shared" si="286"/>
        <v>0</v>
      </c>
      <c r="AF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9">
        <f t="shared" si="287"/>
        <v>0</v>
      </c>
      <c r="AJ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9">
        <f t="shared" si="288"/>
        <v>0</v>
      </c>
      <c r="AN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9">
        <f t="shared" si="289"/>
        <v>0</v>
      </c>
      <c r="AR522" s="179">
        <f t="shared" si="290"/>
        <v>0</v>
      </c>
    </row>
    <row r="523" spans="2:44" x14ac:dyDescent="0.25">
      <c r="B523" s="177" t="s">
        <v>1253</v>
      </c>
      <c r="C523" s="178" t="s">
        <v>1254</v>
      </c>
      <c r="D5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9">
        <f t="shared" si="283"/>
        <v>0</v>
      </c>
      <c r="G523" s="179"/>
      <c r="H523" s="179">
        <f t="shared" si="284"/>
        <v>0</v>
      </c>
      <c r="I523" s="179"/>
      <c r="J523" s="179">
        <f t="shared" si="285"/>
        <v>0</v>
      </c>
      <c r="K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9">
        <f t="shared" si="286"/>
        <v>0</v>
      </c>
      <c r="AF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9">
        <f t="shared" si="287"/>
        <v>0</v>
      </c>
      <c r="AJ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9">
        <f t="shared" si="288"/>
        <v>0</v>
      </c>
      <c r="AN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9">
        <f t="shared" si="289"/>
        <v>0</v>
      </c>
      <c r="AR523" s="179">
        <f t="shared" si="290"/>
        <v>0</v>
      </c>
    </row>
    <row r="524" spans="2:44" x14ac:dyDescent="0.25">
      <c r="B524" s="177" t="s">
        <v>1255</v>
      </c>
      <c r="C524" s="178" t="s">
        <v>1256</v>
      </c>
      <c r="D5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9">
        <f t="shared" si="283"/>
        <v>0</v>
      </c>
      <c r="G524" s="179"/>
      <c r="H524" s="179">
        <f t="shared" si="284"/>
        <v>0</v>
      </c>
      <c r="I524" s="179"/>
      <c r="J524" s="179">
        <f t="shared" si="285"/>
        <v>0</v>
      </c>
      <c r="K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9">
        <f t="shared" si="286"/>
        <v>0</v>
      </c>
      <c r="AF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9">
        <f t="shared" si="287"/>
        <v>0</v>
      </c>
      <c r="AJ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9">
        <f t="shared" si="288"/>
        <v>0</v>
      </c>
      <c r="AN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9">
        <f t="shared" si="289"/>
        <v>0</v>
      </c>
      <c r="AR524" s="179">
        <f t="shared" si="290"/>
        <v>0</v>
      </c>
    </row>
    <row r="525" spans="2:44" x14ac:dyDescent="0.25">
      <c r="B525" s="177" t="s">
        <v>1257</v>
      </c>
      <c r="C525" s="178" t="s">
        <v>1258</v>
      </c>
      <c r="D5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9">
        <f t="shared" si="283"/>
        <v>0</v>
      </c>
      <c r="G525" s="179"/>
      <c r="H525" s="179">
        <f t="shared" si="284"/>
        <v>0</v>
      </c>
      <c r="I525" s="179"/>
      <c r="J525" s="179">
        <f t="shared" si="285"/>
        <v>0</v>
      </c>
      <c r="K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9">
        <f t="shared" si="286"/>
        <v>0</v>
      </c>
      <c r="AF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9">
        <f t="shared" si="287"/>
        <v>0</v>
      </c>
      <c r="AJ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9">
        <f t="shared" si="288"/>
        <v>0</v>
      </c>
      <c r="AN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9">
        <f t="shared" si="289"/>
        <v>0</v>
      </c>
      <c r="AR525" s="179">
        <f t="shared" si="290"/>
        <v>0</v>
      </c>
    </row>
    <row r="526" spans="2:44" x14ac:dyDescent="0.25">
      <c r="B526" s="174" t="s">
        <v>363</v>
      </c>
      <c r="C526" s="175" t="s">
        <v>229</v>
      </c>
      <c r="D526" s="176">
        <f>D527+D541</f>
        <v>0</v>
      </c>
      <c r="E526" s="176">
        <f>E527+E541</f>
        <v>0</v>
      </c>
      <c r="F526" s="176">
        <f t="shared" si="283"/>
        <v>0</v>
      </c>
      <c r="G526" s="176">
        <f>G527+G541</f>
        <v>0</v>
      </c>
      <c r="H526" s="176">
        <f t="shared" si="284"/>
        <v>0</v>
      </c>
      <c r="I526" s="176">
        <f>I527+I541</f>
        <v>0</v>
      </c>
      <c r="J526" s="176">
        <f t="shared" si="285"/>
        <v>0</v>
      </c>
      <c r="K526" s="176">
        <f t="shared" ref="K526:AP526" si="291">K527+K541</f>
        <v>0</v>
      </c>
      <c r="L526" s="176">
        <f t="shared" si="291"/>
        <v>0</v>
      </c>
      <c r="M526" s="176">
        <f t="shared" si="291"/>
        <v>0</v>
      </c>
      <c r="N526" s="176">
        <f t="shared" si="291"/>
        <v>0</v>
      </c>
      <c r="O526" s="176">
        <f t="shared" si="291"/>
        <v>0</v>
      </c>
      <c r="P526" s="176">
        <f>P527+P541</f>
        <v>0</v>
      </c>
      <c r="Q526" s="176">
        <f>Q527+Q541</f>
        <v>0</v>
      </c>
      <c r="R526" s="176">
        <f t="shared" si="291"/>
        <v>0</v>
      </c>
      <c r="S526" s="176">
        <f t="shared" si="291"/>
        <v>0</v>
      </c>
      <c r="T526" s="176">
        <f>T527+T541</f>
        <v>0</v>
      </c>
      <c r="U526" s="176">
        <f t="shared" si="291"/>
        <v>0</v>
      </c>
      <c r="V526" s="176">
        <f t="shared" si="291"/>
        <v>0</v>
      </c>
      <c r="W526" s="176">
        <f>W527+W541</f>
        <v>0</v>
      </c>
      <c r="X526" s="176">
        <f t="shared" si="291"/>
        <v>0</v>
      </c>
      <c r="Y526" s="176">
        <f>Y527+Y541</f>
        <v>0</v>
      </c>
      <c r="Z526" s="176">
        <f>Z527+Z541</f>
        <v>0</v>
      </c>
      <c r="AA526" s="176">
        <f t="shared" si="291"/>
        <v>0</v>
      </c>
      <c r="AB526" s="176">
        <f t="shared" si="291"/>
        <v>0</v>
      </c>
      <c r="AC526" s="176">
        <f t="shared" si="291"/>
        <v>0</v>
      </c>
      <c r="AD526" s="176">
        <f t="shared" si="291"/>
        <v>0</v>
      </c>
      <c r="AE526" s="176">
        <f t="shared" si="286"/>
        <v>0</v>
      </c>
      <c r="AF526" s="176">
        <f t="shared" si="291"/>
        <v>0</v>
      </c>
      <c r="AG526" s="176">
        <f t="shared" si="291"/>
        <v>0</v>
      </c>
      <c r="AH526" s="176">
        <f t="shared" si="291"/>
        <v>0</v>
      </c>
      <c r="AI526" s="176">
        <f t="shared" si="287"/>
        <v>0</v>
      </c>
      <c r="AJ526" s="176">
        <f t="shared" si="291"/>
        <v>0</v>
      </c>
      <c r="AK526" s="176">
        <f t="shared" si="291"/>
        <v>0</v>
      </c>
      <c r="AL526" s="176">
        <f t="shared" si="291"/>
        <v>0</v>
      </c>
      <c r="AM526" s="176">
        <f t="shared" si="288"/>
        <v>0</v>
      </c>
      <c r="AN526" s="176">
        <f t="shared" si="291"/>
        <v>0</v>
      </c>
      <c r="AO526" s="176">
        <f t="shared" si="291"/>
        <v>0</v>
      </c>
      <c r="AP526" s="176">
        <f t="shared" si="291"/>
        <v>0</v>
      </c>
      <c r="AQ526" s="176">
        <f t="shared" si="289"/>
        <v>0</v>
      </c>
      <c r="AR526" s="176">
        <f t="shared" si="290"/>
        <v>0</v>
      </c>
    </row>
    <row r="527" spans="2:44" x14ac:dyDescent="0.25">
      <c r="B527" s="186" t="s">
        <v>364</v>
      </c>
      <c r="C527" s="187" t="s">
        <v>230</v>
      </c>
      <c r="D527" s="188">
        <f>SUM(D528:D540)</f>
        <v>0</v>
      </c>
      <c r="E527" s="188">
        <f>SUM(E528:E540)</f>
        <v>0</v>
      </c>
      <c r="F527" s="188">
        <f t="shared" si="283"/>
        <v>0</v>
      </c>
      <c r="G527" s="188">
        <f>SUM(G528:G540)</f>
        <v>0</v>
      </c>
      <c r="H527" s="188">
        <f t="shared" si="284"/>
        <v>0</v>
      </c>
      <c r="I527" s="188">
        <f>SUM(I528:I540)</f>
        <v>0</v>
      </c>
      <c r="J527" s="188">
        <f t="shared" si="285"/>
        <v>0</v>
      </c>
      <c r="K527" s="188">
        <f t="shared" ref="K527:AP527" si="292">SUM(K528:K540)</f>
        <v>0</v>
      </c>
      <c r="L527" s="188">
        <f t="shared" si="292"/>
        <v>0</v>
      </c>
      <c r="M527" s="188">
        <f t="shared" si="292"/>
        <v>0</v>
      </c>
      <c r="N527" s="188">
        <f t="shared" si="292"/>
        <v>0</v>
      </c>
      <c r="O527" s="188">
        <f t="shared" si="292"/>
        <v>0</v>
      </c>
      <c r="P527" s="188">
        <f>SUM(P528:P540)</f>
        <v>0</v>
      </c>
      <c r="Q527" s="188">
        <f>SUM(Q528:Q540)</f>
        <v>0</v>
      </c>
      <c r="R527" s="188">
        <f t="shared" si="292"/>
        <v>0</v>
      </c>
      <c r="S527" s="188">
        <f t="shared" si="292"/>
        <v>0</v>
      </c>
      <c r="T527" s="188">
        <f>SUM(T528:T540)</f>
        <v>0</v>
      </c>
      <c r="U527" s="188">
        <f t="shared" si="292"/>
        <v>0</v>
      </c>
      <c r="V527" s="188">
        <f t="shared" si="292"/>
        <v>0</v>
      </c>
      <c r="W527" s="188">
        <f>SUM(W528:W540)</f>
        <v>0</v>
      </c>
      <c r="X527" s="188">
        <f t="shared" si="292"/>
        <v>0</v>
      </c>
      <c r="Y527" s="188">
        <f>SUM(Y528:Y540)</f>
        <v>0</v>
      </c>
      <c r="Z527" s="188">
        <f>SUM(Z528:Z540)</f>
        <v>0</v>
      </c>
      <c r="AA527" s="188">
        <f t="shared" si="292"/>
        <v>0</v>
      </c>
      <c r="AB527" s="188">
        <f t="shared" si="292"/>
        <v>0</v>
      </c>
      <c r="AC527" s="188">
        <f t="shared" si="292"/>
        <v>0</v>
      </c>
      <c r="AD527" s="188">
        <f t="shared" si="292"/>
        <v>0</v>
      </c>
      <c r="AE527" s="188">
        <f t="shared" si="286"/>
        <v>0</v>
      </c>
      <c r="AF527" s="188">
        <f t="shared" si="292"/>
        <v>0</v>
      </c>
      <c r="AG527" s="188">
        <f t="shared" si="292"/>
        <v>0</v>
      </c>
      <c r="AH527" s="188">
        <f t="shared" si="292"/>
        <v>0</v>
      </c>
      <c r="AI527" s="188">
        <f t="shared" si="287"/>
        <v>0</v>
      </c>
      <c r="AJ527" s="188">
        <f t="shared" si="292"/>
        <v>0</v>
      </c>
      <c r="AK527" s="188">
        <f t="shared" si="292"/>
        <v>0</v>
      </c>
      <c r="AL527" s="188">
        <f t="shared" si="292"/>
        <v>0</v>
      </c>
      <c r="AM527" s="188">
        <f t="shared" si="288"/>
        <v>0</v>
      </c>
      <c r="AN527" s="188">
        <f t="shared" si="292"/>
        <v>0</v>
      </c>
      <c r="AO527" s="188">
        <f t="shared" si="292"/>
        <v>0</v>
      </c>
      <c r="AP527" s="188">
        <f t="shared" si="292"/>
        <v>0</v>
      </c>
      <c r="AQ527" s="188">
        <f t="shared" si="289"/>
        <v>0</v>
      </c>
      <c r="AR527" s="188">
        <f t="shared" si="290"/>
        <v>0</v>
      </c>
    </row>
    <row r="528" spans="2:44" x14ac:dyDescent="0.25">
      <c r="B528" s="177" t="s">
        <v>365</v>
      </c>
      <c r="C528" s="178" t="s">
        <v>231</v>
      </c>
      <c r="D5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9">
        <f t="shared" si="283"/>
        <v>0</v>
      </c>
      <c r="G528" s="179"/>
      <c r="H528" s="179">
        <f t="shared" si="284"/>
        <v>0</v>
      </c>
      <c r="I528" s="179"/>
      <c r="J528" s="179">
        <f t="shared" si="285"/>
        <v>0</v>
      </c>
      <c r="K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9">
        <f t="shared" si="286"/>
        <v>0</v>
      </c>
      <c r="AF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9">
        <f t="shared" si="287"/>
        <v>0</v>
      </c>
      <c r="AJ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9">
        <f t="shared" si="288"/>
        <v>0</v>
      </c>
      <c r="AN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9">
        <f t="shared" si="289"/>
        <v>0</v>
      </c>
      <c r="AR528" s="179">
        <f t="shared" si="290"/>
        <v>0</v>
      </c>
    </row>
    <row r="529" spans="2:44" x14ac:dyDescent="0.25">
      <c r="B529" s="177" t="s">
        <v>1259</v>
      </c>
      <c r="C529" s="178" t="s">
        <v>1260</v>
      </c>
      <c r="D5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9">
        <f t="shared" si="283"/>
        <v>0</v>
      </c>
      <c r="G529" s="179"/>
      <c r="H529" s="179">
        <f t="shared" si="284"/>
        <v>0</v>
      </c>
      <c r="I529" s="179"/>
      <c r="J529" s="179">
        <f t="shared" si="285"/>
        <v>0</v>
      </c>
      <c r="K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9">
        <f t="shared" si="286"/>
        <v>0</v>
      </c>
      <c r="AF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9">
        <f t="shared" si="287"/>
        <v>0</v>
      </c>
      <c r="AJ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9">
        <f t="shared" si="288"/>
        <v>0</v>
      </c>
      <c r="AN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9">
        <f t="shared" si="289"/>
        <v>0</v>
      </c>
      <c r="AR529" s="179">
        <f t="shared" si="290"/>
        <v>0</v>
      </c>
    </row>
    <row r="530" spans="2:44" x14ac:dyDescent="0.25">
      <c r="B530" s="177" t="s">
        <v>1261</v>
      </c>
      <c r="C530" s="178" t="s">
        <v>1262</v>
      </c>
      <c r="D5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9">
        <f t="shared" si="283"/>
        <v>0</v>
      </c>
      <c r="G530" s="179"/>
      <c r="H530" s="179">
        <f t="shared" si="284"/>
        <v>0</v>
      </c>
      <c r="I530" s="179"/>
      <c r="J530" s="179">
        <f t="shared" si="285"/>
        <v>0</v>
      </c>
      <c r="K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9">
        <f t="shared" si="286"/>
        <v>0</v>
      </c>
      <c r="AF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9">
        <f t="shared" si="287"/>
        <v>0</v>
      </c>
      <c r="AJ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9">
        <f t="shared" si="288"/>
        <v>0</v>
      </c>
      <c r="AN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9">
        <f t="shared" si="289"/>
        <v>0</v>
      </c>
      <c r="AR530" s="179">
        <f t="shared" si="290"/>
        <v>0</v>
      </c>
    </row>
    <row r="531" spans="2:44" x14ac:dyDescent="0.25">
      <c r="B531" s="177" t="s">
        <v>1263</v>
      </c>
      <c r="C531" s="178" t="s">
        <v>1264</v>
      </c>
      <c r="D5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9">
        <f t="shared" si="283"/>
        <v>0</v>
      </c>
      <c r="G531" s="179"/>
      <c r="H531" s="179">
        <f t="shared" si="284"/>
        <v>0</v>
      </c>
      <c r="I531" s="179"/>
      <c r="J531" s="179">
        <f t="shared" si="285"/>
        <v>0</v>
      </c>
      <c r="K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9">
        <f t="shared" si="286"/>
        <v>0</v>
      </c>
      <c r="AF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9">
        <f t="shared" si="287"/>
        <v>0</v>
      </c>
      <c r="AJ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9">
        <f t="shared" si="288"/>
        <v>0</v>
      </c>
      <c r="AN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9">
        <f t="shared" si="289"/>
        <v>0</v>
      </c>
      <c r="AR531" s="179">
        <f t="shared" si="290"/>
        <v>0</v>
      </c>
    </row>
    <row r="532" spans="2:44" x14ac:dyDescent="0.25">
      <c r="B532" s="177" t="s">
        <v>1265</v>
      </c>
      <c r="C532" s="178" t="s">
        <v>1266</v>
      </c>
      <c r="D5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9">
        <f t="shared" si="283"/>
        <v>0</v>
      </c>
      <c r="G532" s="179"/>
      <c r="H532" s="179">
        <f t="shared" si="284"/>
        <v>0</v>
      </c>
      <c r="I532" s="179"/>
      <c r="J532" s="179">
        <f t="shared" si="285"/>
        <v>0</v>
      </c>
      <c r="K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9">
        <f t="shared" si="286"/>
        <v>0</v>
      </c>
      <c r="AF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9">
        <f t="shared" si="287"/>
        <v>0</v>
      </c>
      <c r="AJ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9">
        <f t="shared" si="288"/>
        <v>0</v>
      </c>
      <c r="AN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9">
        <f t="shared" si="289"/>
        <v>0</v>
      </c>
      <c r="AR532" s="179">
        <f t="shared" si="290"/>
        <v>0</v>
      </c>
    </row>
    <row r="533" spans="2:44" x14ac:dyDescent="0.25">
      <c r="B533" s="177" t="s">
        <v>1267</v>
      </c>
      <c r="C533" s="178" t="s">
        <v>1268</v>
      </c>
      <c r="D5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9">
        <f t="shared" si="283"/>
        <v>0</v>
      </c>
      <c r="G533" s="179"/>
      <c r="H533" s="179">
        <f t="shared" si="284"/>
        <v>0</v>
      </c>
      <c r="I533" s="179"/>
      <c r="J533" s="179">
        <f t="shared" si="285"/>
        <v>0</v>
      </c>
      <c r="K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9">
        <f t="shared" si="286"/>
        <v>0</v>
      </c>
      <c r="AF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9">
        <f t="shared" si="287"/>
        <v>0</v>
      </c>
      <c r="AJ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9">
        <f t="shared" si="288"/>
        <v>0</v>
      </c>
      <c r="AN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9">
        <f t="shared" si="289"/>
        <v>0</v>
      </c>
      <c r="AR533" s="179">
        <f t="shared" si="290"/>
        <v>0</v>
      </c>
    </row>
    <row r="534" spans="2:44" x14ac:dyDescent="0.25">
      <c r="B534" s="177" t="s">
        <v>366</v>
      </c>
      <c r="C534" s="178" t="s">
        <v>232</v>
      </c>
      <c r="D5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9">
        <f t="shared" si="283"/>
        <v>0</v>
      </c>
      <c r="G534" s="179"/>
      <c r="H534" s="179">
        <f t="shared" si="284"/>
        <v>0</v>
      </c>
      <c r="I534" s="179"/>
      <c r="J534" s="179">
        <f t="shared" si="285"/>
        <v>0</v>
      </c>
      <c r="K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9">
        <f t="shared" si="286"/>
        <v>0</v>
      </c>
      <c r="AF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9">
        <f t="shared" si="287"/>
        <v>0</v>
      </c>
      <c r="AJ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9">
        <f t="shared" si="288"/>
        <v>0</v>
      </c>
      <c r="AN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9">
        <f t="shared" si="289"/>
        <v>0</v>
      </c>
      <c r="AR534" s="179">
        <f t="shared" si="290"/>
        <v>0</v>
      </c>
    </row>
    <row r="535" spans="2:44" x14ac:dyDescent="0.25">
      <c r="B535" s="177" t="s">
        <v>1269</v>
      </c>
      <c r="C535" s="178" t="s">
        <v>1270</v>
      </c>
      <c r="D5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9">
        <f t="shared" si="283"/>
        <v>0</v>
      </c>
      <c r="G535" s="179"/>
      <c r="H535" s="179">
        <f t="shared" si="284"/>
        <v>0</v>
      </c>
      <c r="I535" s="179"/>
      <c r="J535" s="179">
        <f t="shared" si="285"/>
        <v>0</v>
      </c>
      <c r="K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9">
        <f t="shared" si="286"/>
        <v>0</v>
      </c>
      <c r="AF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9">
        <f t="shared" si="287"/>
        <v>0</v>
      </c>
      <c r="AJ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9">
        <f t="shared" si="288"/>
        <v>0</v>
      </c>
      <c r="AN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9">
        <f t="shared" si="289"/>
        <v>0</v>
      </c>
      <c r="AR535" s="179">
        <f t="shared" si="290"/>
        <v>0</v>
      </c>
    </row>
    <row r="536" spans="2:44" x14ac:dyDescent="0.25">
      <c r="B536" s="177" t="s">
        <v>1271</v>
      </c>
      <c r="C536" s="178" t="s">
        <v>1272</v>
      </c>
      <c r="D5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9">
        <f t="shared" si="283"/>
        <v>0</v>
      </c>
      <c r="G536" s="179"/>
      <c r="H536" s="179">
        <f t="shared" si="284"/>
        <v>0</v>
      </c>
      <c r="I536" s="179"/>
      <c r="J536" s="179">
        <f t="shared" si="285"/>
        <v>0</v>
      </c>
      <c r="K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9">
        <f t="shared" si="286"/>
        <v>0</v>
      </c>
      <c r="AF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9">
        <f t="shared" si="287"/>
        <v>0</v>
      </c>
      <c r="AJ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9">
        <f t="shared" si="288"/>
        <v>0</v>
      </c>
      <c r="AN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9">
        <f t="shared" si="289"/>
        <v>0</v>
      </c>
      <c r="AR536" s="179">
        <f t="shared" si="290"/>
        <v>0</v>
      </c>
    </row>
    <row r="537" spans="2:44" x14ac:dyDescent="0.25">
      <c r="B537" s="177" t="s">
        <v>1273</v>
      </c>
      <c r="C537" s="178" t="s">
        <v>1274</v>
      </c>
      <c r="D5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9">
        <f t="shared" si="283"/>
        <v>0</v>
      </c>
      <c r="G537" s="179"/>
      <c r="H537" s="179">
        <f t="shared" si="284"/>
        <v>0</v>
      </c>
      <c r="I537" s="179"/>
      <c r="J537" s="179">
        <f t="shared" si="285"/>
        <v>0</v>
      </c>
      <c r="K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9">
        <f t="shared" si="286"/>
        <v>0</v>
      </c>
      <c r="AF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9">
        <f t="shared" si="287"/>
        <v>0</v>
      </c>
      <c r="AJ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9">
        <f t="shared" si="288"/>
        <v>0</v>
      </c>
      <c r="AN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9">
        <f t="shared" si="289"/>
        <v>0</v>
      </c>
      <c r="AR537" s="179">
        <f t="shared" si="290"/>
        <v>0</v>
      </c>
    </row>
    <row r="538" spans="2:44" x14ac:dyDescent="0.25">
      <c r="B538" s="177" t="s">
        <v>1275</v>
      </c>
      <c r="C538" s="178" t="s">
        <v>1276</v>
      </c>
      <c r="D5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9">
        <f t="shared" si="283"/>
        <v>0</v>
      </c>
      <c r="G538" s="179"/>
      <c r="H538" s="179">
        <f t="shared" si="284"/>
        <v>0</v>
      </c>
      <c r="I538" s="179"/>
      <c r="J538" s="179">
        <f t="shared" si="285"/>
        <v>0</v>
      </c>
      <c r="K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9">
        <f t="shared" si="286"/>
        <v>0</v>
      </c>
      <c r="AF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9">
        <f t="shared" si="287"/>
        <v>0</v>
      </c>
      <c r="AJ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9">
        <f t="shared" si="288"/>
        <v>0</v>
      </c>
      <c r="AN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9">
        <f t="shared" si="289"/>
        <v>0</v>
      </c>
      <c r="AR538" s="179">
        <f t="shared" si="290"/>
        <v>0</v>
      </c>
    </row>
    <row r="539" spans="2:44" x14ac:dyDescent="0.25">
      <c r="B539" s="177" t="s">
        <v>1277</v>
      </c>
      <c r="C539" s="178" t="s">
        <v>1278</v>
      </c>
      <c r="D5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9">
        <f t="shared" si="283"/>
        <v>0</v>
      </c>
      <c r="G539" s="179"/>
      <c r="H539" s="179">
        <f t="shared" si="284"/>
        <v>0</v>
      </c>
      <c r="I539" s="179"/>
      <c r="J539" s="179">
        <f t="shared" si="285"/>
        <v>0</v>
      </c>
      <c r="K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9">
        <f t="shared" si="286"/>
        <v>0</v>
      </c>
      <c r="AF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9">
        <f t="shared" si="287"/>
        <v>0</v>
      </c>
      <c r="AJ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9">
        <f t="shared" si="288"/>
        <v>0</v>
      </c>
      <c r="AN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9">
        <f t="shared" si="289"/>
        <v>0</v>
      </c>
      <c r="AR539" s="179">
        <f t="shared" si="290"/>
        <v>0</v>
      </c>
    </row>
    <row r="540" spans="2:44" x14ac:dyDescent="0.25">
      <c r="B540" s="177" t="s">
        <v>1279</v>
      </c>
      <c r="C540" s="178" t="s">
        <v>1280</v>
      </c>
      <c r="D5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9">
        <f t="shared" si="283"/>
        <v>0</v>
      </c>
      <c r="G540" s="179"/>
      <c r="H540" s="179">
        <f t="shared" si="284"/>
        <v>0</v>
      </c>
      <c r="I540" s="179"/>
      <c r="J540" s="179">
        <f t="shared" si="285"/>
        <v>0</v>
      </c>
      <c r="K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9">
        <f t="shared" si="286"/>
        <v>0</v>
      </c>
      <c r="AF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9">
        <f t="shared" si="287"/>
        <v>0</v>
      </c>
      <c r="AJ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9">
        <f t="shared" si="288"/>
        <v>0</v>
      </c>
      <c r="AN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9">
        <f t="shared" si="289"/>
        <v>0</v>
      </c>
      <c r="AR540" s="179">
        <f t="shared" si="290"/>
        <v>0</v>
      </c>
    </row>
    <row r="541" spans="2:44" x14ac:dyDescent="0.25">
      <c r="B541" s="186" t="s">
        <v>367</v>
      </c>
      <c r="C541" s="187" t="s">
        <v>233</v>
      </c>
      <c r="D541" s="188">
        <f>SUM(D542:D559)</f>
        <v>0</v>
      </c>
      <c r="E541" s="188">
        <f>SUM(E542:E559)</f>
        <v>0</v>
      </c>
      <c r="F541" s="188">
        <f t="shared" si="283"/>
        <v>0</v>
      </c>
      <c r="G541" s="188">
        <f>SUM(G542:G559)</f>
        <v>0</v>
      </c>
      <c r="H541" s="188">
        <f>SUM(H542:H559)</f>
        <v>0</v>
      </c>
      <c r="I541" s="188">
        <f>SUM(I542:I559)</f>
        <v>0</v>
      </c>
      <c r="J541" s="188">
        <f>SUM(J542:J559)</f>
        <v>0</v>
      </c>
      <c r="K541" s="188">
        <f t="shared" ref="K541:AD541" si="293">SUM(K542:K559)</f>
        <v>0</v>
      </c>
      <c r="L541" s="188">
        <f t="shared" si="293"/>
        <v>0</v>
      </c>
      <c r="M541" s="188">
        <f t="shared" si="293"/>
        <v>0</v>
      </c>
      <c r="N541" s="188">
        <f t="shared" si="293"/>
        <v>0</v>
      </c>
      <c r="O541" s="188">
        <f t="shared" si="293"/>
        <v>0</v>
      </c>
      <c r="P541" s="188">
        <f t="shared" si="293"/>
        <v>0</v>
      </c>
      <c r="Q541" s="188">
        <f t="shared" si="293"/>
        <v>0</v>
      </c>
      <c r="R541" s="188">
        <f t="shared" si="293"/>
        <v>0</v>
      </c>
      <c r="S541" s="188">
        <f t="shared" si="293"/>
        <v>0</v>
      </c>
      <c r="T541" s="188">
        <f t="shared" si="293"/>
        <v>0</v>
      </c>
      <c r="U541" s="188">
        <f t="shared" si="293"/>
        <v>0</v>
      </c>
      <c r="V541" s="188">
        <f t="shared" si="293"/>
        <v>0</v>
      </c>
      <c r="W541" s="188">
        <f t="shared" si="293"/>
        <v>0</v>
      </c>
      <c r="X541" s="188">
        <f t="shared" si="293"/>
        <v>0</v>
      </c>
      <c r="Y541" s="188">
        <f t="shared" si="293"/>
        <v>0</v>
      </c>
      <c r="Z541" s="188">
        <f>SUM(Z542:Z559)</f>
        <v>0</v>
      </c>
      <c r="AA541" s="188">
        <f t="shared" si="293"/>
        <v>0</v>
      </c>
      <c r="AB541" s="188">
        <f t="shared" si="293"/>
        <v>0</v>
      </c>
      <c r="AC541" s="188">
        <f t="shared" si="293"/>
        <v>0</v>
      </c>
      <c r="AD541" s="188">
        <f t="shared" si="293"/>
        <v>0</v>
      </c>
      <c r="AE541" s="188">
        <f t="shared" si="286"/>
        <v>0</v>
      </c>
      <c r="AF541" s="188">
        <f>SUM(AF542:AF559)</f>
        <v>0</v>
      </c>
      <c r="AG541" s="188">
        <f>SUM(AG542:AG559)</f>
        <v>0</v>
      </c>
      <c r="AH541" s="188">
        <f>SUM(AH542:AH559)</f>
        <v>0</v>
      </c>
      <c r="AI541" s="188">
        <f t="shared" si="287"/>
        <v>0</v>
      </c>
      <c r="AJ541" s="188">
        <f>SUM(AJ542:AJ559)</f>
        <v>0</v>
      </c>
      <c r="AK541" s="188">
        <f>SUM(AK542:AK559)</f>
        <v>0</v>
      </c>
      <c r="AL541" s="188">
        <f>SUM(AL542:AL559)</f>
        <v>0</v>
      </c>
      <c r="AM541" s="188">
        <f t="shared" si="288"/>
        <v>0</v>
      </c>
      <c r="AN541" s="188">
        <f>SUM(AN542:AN559)</f>
        <v>0</v>
      </c>
      <c r="AO541" s="188">
        <f>SUM(AO542:AO559)</f>
        <v>0</v>
      </c>
      <c r="AP541" s="188">
        <f>SUM(AP542:AP559)</f>
        <v>0</v>
      </c>
      <c r="AQ541" s="188">
        <f t="shared" si="289"/>
        <v>0</v>
      </c>
      <c r="AR541" s="188">
        <f t="shared" si="290"/>
        <v>0</v>
      </c>
    </row>
    <row r="542" spans="2:44" x14ac:dyDescent="0.25">
      <c r="B542" s="177" t="s">
        <v>368</v>
      </c>
      <c r="C542" s="178" t="s">
        <v>234</v>
      </c>
      <c r="D5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9">
        <f t="shared" si="283"/>
        <v>0</v>
      </c>
      <c r="G542" s="179"/>
      <c r="H542" s="179">
        <f>F542-G542</f>
        <v>0</v>
      </c>
      <c r="I542" s="179"/>
      <c r="J542" s="179">
        <f>F542-I542</f>
        <v>0</v>
      </c>
      <c r="K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9">
        <f t="shared" si="286"/>
        <v>0</v>
      </c>
      <c r="AF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9">
        <f t="shared" si="287"/>
        <v>0</v>
      </c>
      <c r="AJ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9">
        <f t="shared" si="288"/>
        <v>0</v>
      </c>
      <c r="AN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9">
        <f t="shared" si="289"/>
        <v>0</v>
      </c>
      <c r="AR542" s="179">
        <f t="shared" si="290"/>
        <v>0</v>
      </c>
    </row>
    <row r="543" spans="2:44" x14ac:dyDescent="0.25">
      <c r="B543" s="177" t="s">
        <v>369</v>
      </c>
      <c r="C543" s="178" t="s">
        <v>235</v>
      </c>
      <c r="D5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9">
        <f t="shared" ref="F543:F559" si="294">D543+E543</f>
        <v>0</v>
      </c>
      <c r="G543" s="179"/>
      <c r="H543" s="179">
        <f t="shared" ref="H543:H559" si="295">F543-G543</f>
        <v>0</v>
      </c>
      <c r="I543" s="179"/>
      <c r="J543" s="179">
        <f t="shared" ref="J543:J559" si="296">F543-I543</f>
        <v>0</v>
      </c>
      <c r="K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9">
        <f t="shared" ref="AE543:AE559" si="297">AB543+AC543+AD543</f>
        <v>0</v>
      </c>
      <c r="AF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9">
        <f t="shared" ref="AI543:AI559" si="298">AF543+AG543+AH543</f>
        <v>0</v>
      </c>
      <c r="AJ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9">
        <f t="shared" ref="AM543:AM559" si="299">AJ543+AK543+AL543</f>
        <v>0</v>
      </c>
      <c r="AN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9">
        <f t="shared" ref="AQ543:AQ559" si="300">AN543+AO543+AP543</f>
        <v>0</v>
      </c>
      <c r="AR543" s="179">
        <f t="shared" ref="AR543:AR559" si="301">AE543+AI543+AM543+AQ543</f>
        <v>0</v>
      </c>
    </row>
    <row r="544" spans="2:44" x14ac:dyDescent="0.25">
      <c r="B544" s="177" t="s">
        <v>1281</v>
      </c>
      <c r="C544" s="178" t="s">
        <v>1282</v>
      </c>
      <c r="D5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9">
        <f t="shared" si="294"/>
        <v>0</v>
      </c>
      <c r="G544" s="179"/>
      <c r="H544" s="179">
        <f t="shared" si="295"/>
        <v>0</v>
      </c>
      <c r="I544" s="179"/>
      <c r="J544" s="179">
        <f t="shared" si="296"/>
        <v>0</v>
      </c>
      <c r="K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9">
        <f t="shared" si="297"/>
        <v>0</v>
      </c>
      <c r="AF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9">
        <f t="shared" si="298"/>
        <v>0</v>
      </c>
      <c r="AJ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9">
        <f t="shared" si="299"/>
        <v>0</v>
      </c>
      <c r="AN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9">
        <f t="shared" si="300"/>
        <v>0</v>
      </c>
      <c r="AR544" s="179">
        <f t="shared" si="301"/>
        <v>0</v>
      </c>
    </row>
    <row r="545" spans="2:44" x14ac:dyDescent="0.25">
      <c r="B545" s="177" t="s">
        <v>1283</v>
      </c>
      <c r="C545" s="178" t="s">
        <v>501</v>
      </c>
      <c r="D5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9">
        <f t="shared" si="294"/>
        <v>0</v>
      </c>
      <c r="G545" s="179"/>
      <c r="H545" s="179">
        <f t="shared" si="295"/>
        <v>0</v>
      </c>
      <c r="I545" s="179"/>
      <c r="J545" s="179">
        <f t="shared" si="296"/>
        <v>0</v>
      </c>
      <c r="K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9">
        <f t="shared" si="297"/>
        <v>0</v>
      </c>
      <c r="AF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9">
        <f t="shared" si="298"/>
        <v>0</v>
      </c>
      <c r="AJ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9">
        <f t="shared" si="299"/>
        <v>0</v>
      </c>
      <c r="AN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9">
        <f t="shared" si="300"/>
        <v>0</v>
      </c>
      <c r="AR545" s="179">
        <f t="shared" si="301"/>
        <v>0</v>
      </c>
    </row>
    <row r="546" spans="2:44" x14ac:dyDescent="0.25">
      <c r="B546" s="177" t="s">
        <v>1284</v>
      </c>
      <c r="C546" s="178" t="s">
        <v>1285</v>
      </c>
      <c r="D5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9">
        <f t="shared" si="294"/>
        <v>0</v>
      </c>
      <c r="G546" s="179"/>
      <c r="H546" s="179">
        <f t="shared" si="295"/>
        <v>0</v>
      </c>
      <c r="I546" s="179"/>
      <c r="J546" s="179">
        <f t="shared" si="296"/>
        <v>0</v>
      </c>
      <c r="K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9">
        <f t="shared" si="297"/>
        <v>0</v>
      </c>
      <c r="AF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9">
        <f t="shared" si="298"/>
        <v>0</v>
      </c>
      <c r="AJ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9">
        <f t="shared" si="299"/>
        <v>0</v>
      </c>
      <c r="AN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9">
        <f t="shared" si="300"/>
        <v>0</v>
      </c>
      <c r="AR546" s="179">
        <f t="shared" si="301"/>
        <v>0</v>
      </c>
    </row>
    <row r="547" spans="2:44" x14ac:dyDescent="0.25">
      <c r="B547" s="177" t="s">
        <v>1286</v>
      </c>
      <c r="C547" s="178" t="s">
        <v>1287</v>
      </c>
      <c r="D5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9">
        <f t="shared" si="294"/>
        <v>0</v>
      </c>
      <c r="G547" s="179"/>
      <c r="H547" s="179">
        <f t="shared" si="295"/>
        <v>0</v>
      </c>
      <c r="I547" s="179"/>
      <c r="J547" s="179">
        <f t="shared" si="296"/>
        <v>0</v>
      </c>
      <c r="K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9">
        <f t="shared" si="297"/>
        <v>0</v>
      </c>
      <c r="AF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9">
        <f t="shared" si="298"/>
        <v>0</v>
      </c>
      <c r="AJ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9">
        <f t="shared" si="299"/>
        <v>0</v>
      </c>
      <c r="AN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9">
        <f t="shared" si="300"/>
        <v>0</v>
      </c>
      <c r="AR547" s="179">
        <f t="shared" si="301"/>
        <v>0</v>
      </c>
    </row>
    <row r="548" spans="2:44" x14ac:dyDescent="0.25">
      <c r="B548" s="177" t="s">
        <v>1288</v>
      </c>
      <c r="C548" s="178" t="s">
        <v>1289</v>
      </c>
      <c r="D5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9">
        <f t="shared" si="294"/>
        <v>0</v>
      </c>
      <c r="G548" s="179"/>
      <c r="H548" s="179">
        <f t="shared" si="295"/>
        <v>0</v>
      </c>
      <c r="I548" s="179"/>
      <c r="J548" s="179">
        <f t="shared" si="296"/>
        <v>0</v>
      </c>
      <c r="K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9">
        <f t="shared" si="297"/>
        <v>0</v>
      </c>
      <c r="AF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9">
        <f t="shared" si="298"/>
        <v>0</v>
      </c>
      <c r="AJ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9">
        <f t="shared" si="299"/>
        <v>0</v>
      </c>
      <c r="AN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9">
        <f t="shared" si="300"/>
        <v>0</v>
      </c>
      <c r="AR548" s="179">
        <f t="shared" si="301"/>
        <v>0</v>
      </c>
    </row>
    <row r="549" spans="2:44" x14ac:dyDescent="0.25">
      <c r="B549" s="177" t="s">
        <v>1290</v>
      </c>
      <c r="C549" s="178" t="s">
        <v>1291</v>
      </c>
      <c r="D5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9">
        <f t="shared" si="294"/>
        <v>0</v>
      </c>
      <c r="G549" s="179"/>
      <c r="H549" s="179">
        <f t="shared" si="295"/>
        <v>0</v>
      </c>
      <c r="I549" s="179"/>
      <c r="J549" s="179">
        <f t="shared" si="296"/>
        <v>0</v>
      </c>
      <c r="K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9">
        <f t="shared" si="297"/>
        <v>0</v>
      </c>
      <c r="AF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9">
        <f t="shared" si="298"/>
        <v>0</v>
      </c>
      <c r="AJ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9">
        <f t="shared" si="299"/>
        <v>0</v>
      </c>
      <c r="AN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9">
        <f t="shared" si="300"/>
        <v>0</v>
      </c>
      <c r="AR549" s="179">
        <f t="shared" si="301"/>
        <v>0</v>
      </c>
    </row>
    <row r="550" spans="2:44" x14ac:dyDescent="0.25">
      <c r="B550" s="177" t="s">
        <v>1292</v>
      </c>
      <c r="C550" s="178" t="s">
        <v>1293</v>
      </c>
      <c r="D5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9">
        <f t="shared" si="294"/>
        <v>0</v>
      </c>
      <c r="G550" s="179"/>
      <c r="H550" s="179">
        <f t="shared" si="295"/>
        <v>0</v>
      </c>
      <c r="I550" s="179"/>
      <c r="J550" s="179">
        <f t="shared" si="296"/>
        <v>0</v>
      </c>
      <c r="K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9">
        <f t="shared" si="297"/>
        <v>0</v>
      </c>
      <c r="AF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9">
        <f t="shared" si="298"/>
        <v>0</v>
      </c>
      <c r="AJ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9">
        <f t="shared" si="299"/>
        <v>0</v>
      </c>
      <c r="AN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9">
        <f t="shared" si="300"/>
        <v>0</v>
      </c>
      <c r="AR550" s="179">
        <f t="shared" si="301"/>
        <v>0</v>
      </c>
    </row>
    <row r="551" spans="2:44" x14ac:dyDescent="0.25">
      <c r="B551" s="177" t="s">
        <v>1294</v>
      </c>
      <c r="C551" s="178" t="s">
        <v>1295</v>
      </c>
      <c r="D5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9">
        <f t="shared" si="294"/>
        <v>0</v>
      </c>
      <c r="G551" s="179"/>
      <c r="H551" s="179">
        <f t="shared" si="295"/>
        <v>0</v>
      </c>
      <c r="I551" s="179"/>
      <c r="J551" s="179">
        <f t="shared" si="296"/>
        <v>0</v>
      </c>
      <c r="K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9">
        <f t="shared" si="297"/>
        <v>0</v>
      </c>
      <c r="AF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9">
        <f t="shared" si="298"/>
        <v>0</v>
      </c>
      <c r="AJ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9">
        <f t="shared" si="299"/>
        <v>0</v>
      </c>
      <c r="AN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9">
        <f t="shared" si="300"/>
        <v>0</v>
      </c>
      <c r="AR551" s="179">
        <f t="shared" si="301"/>
        <v>0</v>
      </c>
    </row>
    <row r="552" spans="2:44" x14ac:dyDescent="0.25">
      <c r="B552" s="177" t="s">
        <v>1296</v>
      </c>
      <c r="C552" s="178" t="s">
        <v>1297</v>
      </c>
      <c r="D5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9">
        <f t="shared" si="294"/>
        <v>0</v>
      </c>
      <c r="G552" s="179"/>
      <c r="H552" s="179">
        <f t="shared" si="295"/>
        <v>0</v>
      </c>
      <c r="I552" s="179"/>
      <c r="J552" s="179">
        <f t="shared" si="296"/>
        <v>0</v>
      </c>
      <c r="K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9">
        <f t="shared" si="297"/>
        <v>0</v>
      </c>
      <c r="AF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9">
        <f t="shared" si="298"/>
        <v>0</v>
      </c>
      <c r="AJ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9">
        <f t="shared" si="299"/>
        <v>0</v>
      </c>
      <c r="AN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9">
        <f t="shared" si="300"/>
        <v>0</v>
      </c>
      <c r="AR552" s="179">
        <f t="shared" si="301"/>
        <v>0</v>
      </c>
    </row>
    <row r="553" spans="2:44" x14ac:dyDescent="0.25">
      <c r="B553" s="177" t="s">
        <v>1298</v>
      </c>
      <c r="C553" s="178" t="s">
        <v>1299</v>
      </c>
      <c r="D5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9">
        <f t="shared" si="294"/>
        <v>0</v>
      </c>
      <c r="G553" s="179"/>
      <c r="H553" s="179">
        <f t="shared" si="295"/>
        <v>0</v>
      </c>
      <c r="I553" s="179"/>
      <c r="J553" s="179">
        <f t="shared" si="296"/>
        <v>0</v>
      </c>
      <c r="K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9">
        <f t="shared" si="297"/>
        <v>0</v>
      </c>
      <c r="AF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9">
        <f t="shared" si="298"/>
        <v>0</v>
      </c>
      <c r="AJ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9">
        <f t="shared" si="299"/>
        <v>0</v>
      </c>
      <c r="AN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9">
        <f t="shared" si="300"/>
        <v>0</v>
      </c>
      <c r="AR553" s="179">
        <f t="shared" si="301"/>
        <v>0</v>
      </c>
    </row>
    <row r="554" spans="2:44" x14ac:dyDescent="0.25">
      <c r="B554" s="177" t="s">
        <v>1300</v>
      </c>
      <c r="C554" s="178" t="s">
        <v>1301</v>
      </c>
      <c r="D5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9">
        <f t="shared" si="294"/>
        <v>0</v>
      </c>
      <c r="G554" s="179"/>
      <c r="H554" s="179">
        <f t="shared" si="295"/>
        <v>0</v>
      </c>
      <c r="I554" s="179"/>
      <c r="J554" s="179">
        <f t="shared" si="296"/>
        <v>0</v>
      </c>
      <c r="K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9">
        <f t="shared" si="297"/>
        <v>0</v>
      </c>
      <c r="AF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9">
        <f t="shared" si="298"/>
        <v>0</v>
      </c>
      <c r="AJ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9">
        <f t="shared" si="299"/>
        <v>0</v>
      </c>
      <c r="AN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9">
        <f t="shared" si="300"/>
        <v>0</v>
      </c>
      <c r="AR554" s="179">
        <f t="shared" si="301"/>
        <v>0</v>
      </c>
    </row>
    <row r="555" spans="2:44" x14ac:dyDescent="0.25">
      <c r="B555" s="177" t="s">
        <v>1302</v>
      </c>
      <c r="C555" s="178" t="s">
        <v>1303</v>
      </c>
      <c r="D5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9">
        <f t="shared" si="294"/>
        <v>0</v>
      </c>
      <c r="G555" s="179"/>
      <c r="H555" s="179">
        <f t="shared" si="295"/>
        <v>0</v>
      </c>
      <c r="I555" s="179"/>
      <c r="J555" s="179">
        <f t="shared" si="296"/>
        <v>0</v>
      </c>
      <c r="K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9">
        <f t="shared" si="297"/>
        <v>0</v>
      </c>
      <c r="AF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9">
        <f t="shared" si="298"/>
        <v>0</v>
      </c>
      <c r="AJ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9">
        <f t="shared" si="299"/>
        <v>0</v>
      </c>
      <c r="AN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9">
        <f t="shared" si="300"/>
        <v>0</v>
      </c>
      <c r="AR555" s="179">
        <f t="shared" si="301"/>
        <v>0</v>
      </c>
    </row>
    <row r="556" spans="2:44" x14ac:dyDescent="0.25">
      <c r="B556" s="177" t="s">
        <v>1304</v>
      </c>
      <c r="C556" s="178" t="s">
        <v>1305</v>
      </c>
      <c r="D5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9">
        <f t="shared" si="294"/>
        <v>0</v>
      </c>
      <c r="G556" s="179"/>
      <c r="H556" s="179">
        <f t="shared" si="295"/>
        <v>0</v>
      </c>
      <c r="I556" s="179"/>
      <c r="J556" s="179">
        <f t="shared" si="296"/>
        <v>0</v>
      </c>
      <c r="K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9">
        <f t="shared" si="297"/>
        <v>0</v>
      </c>
      <c r="AF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9">
        <f t="shared" si="298"/>
        <v>0</v>
      </c>
      <c r="AJ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9">
        <f t="shared" si="299"/>
        <v>0</v>
      </c>
      <c r="AN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9">
        <f t="shared" si="300"/>
        <v>0</v>
      </c>
      <c r="AR556" s="179">
        <f t="shared" si="301"/>
        <v>0</v>
      </c>
    </row>
    <row r="557" spans="2:44" x14ac:dyDescent="0.25">
      <c r="B557" s="177" t="s">
        <v>1306</v>
      </c>
      <c r="C557" s="178" t="s">
        <v>1307</v>
      </c>
      <c r="D5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9">
        <f t="shared" si="294"/>
        <v>0</v>
      </c>
      <c r="G557" s="179"/>
      <c r="H557" s="179">
        <f t="shared" si="295"/>
        <v>0</v>
      </c>
      <c r="I557" s="179"/>
      <c r="J557" s="179">
        <f t="shared" si="296"/>
        <v>0</v>
      </c>
      <c r="K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9">
        <f t="shared" si="297"/>
        <v>0</v>
      </c>
      <c r="AF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9">
        <f t="shared" si="298"/>
        <v>0</v>
      </c>
      <c r="AJ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9">
        <f t="shared" si="299"/>
        <v>0</v>
      </c>
      <c r="AN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9">
        <f t="shared" si="300"/>
        <v>0</v>
      </c>
      <c r="AR557" s="179">
        <f t="shared" si="301"/>
        <v>0</v>
      </c>
    </row>
    <row r="558" spans="2:44" x14ac:dyDescent="0.25">
      <c r="B558" s="177" t="s">
        <v>1308</v>
      </c>
      <c r="C558" s="178" t="s">
        <v>1309</v>
      </c>
      <c r="D5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9">
        <f t="shared" si="294"/>
        <v>0</v>
      </c>
      <c r="G558" s="179"/>
      <c r="H558" s="179">
        <f t="shared" si="295"/>
        <v>0</v>
      </c>
      <c r="I558" s="179"/>
      <c r="J558" s="179">
        <f t="shared" si="296"/>
        <v>0</v>
      </c>
      <c r="K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9">
        <f t="shared" si="297"/>
        <v>0</v>
      </c>
      <c r="AF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9">
        <f t="shared" si="298"/>
        <v>0</v>
      </c>
      <c r="AJ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9">
        <f t="shared" si="299"/>
        <v>0</v>
      </c>
      <c r="AN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9">
        <f t="shared" si="300"/>
        <v>0</v>
      </c>
      <c r="AR558" s="179">
        <f t="shared" si="301"/>
        <v>0</v>
      </c>
    </row>
    <row r="559" spans="2:44" x14ac:dyDescent="0.25">
      <c r="B559" s="177" t="s">
        <v>1310</v>
      </c>
      <c r="C559" s="178" t="s">
        <v>1311</v>
      </c>
      <c r="D5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9">
        <f t="shared" si="294"/>
        <v>0</v>
      </c>
      <c r="G559" s="179"/>
      <c r="H559" s="179">
        <f t="shared" si="295"/>
        <v>0</v>
      </c>
      <c r="I559" s="179"/>
      <c r="J559" s="179">
        <f t="shared" si="296"/>
        <v>0</v>
      </c>
      <c r="K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9">
        <f t="shared" si="297"/>
        <v>0</v>
      </c>
      <c r="AF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9">
        <f t="shared" si="298"/>
        <v>0</v>
      </c>
      <c r="AJ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9">
        <f t="shared" si="299"/>
        <v>0</v>
      </c>
      <c r="AN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9">
        <f t="shared" si="300"/>
        <v>0</v>
      </c>
      <c r="AR559" s="179">
        <f t="shared" si="301"/>
        <v>0</v>
      </c>
    </row>
    <row r="560" spans="2:44" x14ac:dyDescent="0.25">
      <c r="B560" s="174" t="s">
        <v>1312</v>
      </c>
      <c r="C560" s="175" t="s">
        <v>1313</v>
      </c>
      <c r="D560" s="176">
        <f>SUM(D561:D565)</f>
        <v>0</v>
      </c>
      <c r="E560" s="176">
        <f>SUM(E561:E565)</f>
        <v>0</v>
      </c>
      <c r="F560" s="176">
        <f t="shared" ref="F560:F565" si="302">D560+E560</f>
        <v>0</v>
      </c>
      <c r="G560" s="176">
        <f>SUM(G561:G565)</f>
        <v>0</v>
      </c>
      <c r="H560" s="176">
        <f t="shared" ref="H560:H565" si="303">F560-G560</f>
        <v>0</v>
      </c>
      <c r="I560" s="176">
        <f>SUM(I561:I565)</f>
        <v>0</v>
      </c>
      <c r="J560" s="176">
        <f t="shared" ref="J560:J565" si="304">F560-I560</f>
        <v>0</v>
      </c>
      <c r="K560" s="176">
        <f t="shared" ref="K560:AD560" si="305">SUM(K561:K565)</f>
        <v>0</v>
      </c>
      <c r="L560" s="176">
        <f t="shared" si="305"/>
        <v>0</v>
      </c>
      <c r="M560" s="176">
        <f t="shared" si="305"/>
        <v>0</v>
      </c>
      <c r="N560" s="176">
        <f t="shared" si="305"/>
        <v>0</v>
      </c>
      <c r="O560" s="176">
        <f t="shared" si="305"/>
        <v>0</v>
      </c>
      <c r="P560" s="176">
        <f>SUM(P561:P565)</f>
        <v>0</v>
      </c>
      <c r="Q560" s="176">
        <f>SUM(Q561:Q565)</f>
        <v>0</v>
      </c>
      <c r="R560" s="176">
        <f t="shared" si="305"/>
        <v>0</v>
      </c>
      <c r="S560" s="176">
        <f t="shared" si="305"/>
        <v>0</v>
      </c>
      <c r="T560" s="176">
        <f>SUM(T561:T565)</f>
        <v>0</v>
      </c>
      <c r="U560" s="176">
        <f t="shared" si="305"/>
        <v>0</v>
      </c>
      <c r="V560" s="176">
        <f t="shared" si="305"/>
        <v>0</v>
      </c>
      <c r="W560" s="176">
        <f>SUM(W561:W565)</f>
        <v>0</v>
      </c>
      <c r="X560" s="176">
        <f t="shared" si="305"/>
        <v>0</v>
      </c>
      <c r="Y560" s="176">
        <f>SUM(Y561:Y565)</f>
        <v>0</v>
      </c>
      <c r="Z560" s="176">
        <f>SUM(Z561:Z565)</f>
        <v>0</v>
      </c>
      <c r="AA560" s="176">
        <f t="shared" si="305"/>
        <v>0</v>
      </c>
      <c r="AB560" s="176">
        <f t="shared" si="305"/>
        <v>0</v>
      </c>
      <c r="AC560" s="176">
        <f t="shared" si="305"/>
        <v>0</v>
      </c>
      <c r="AD560" s="176">
        <f t="shared" si="305"/>
        <v>0</v>
      </c>
      <c r="AE560" s="176">
        <f t="shared" ref="AE560:AE565" si="306">AB560+AC560+AD560</f>
        <v>0</v>
      </c>
      <c r="AF560" s="176">
        <f>SUM(AF561:AF565)</f>
        <v>0</v>
      </c>
      <c r="AG560" s="176">
        <f>SUM(AG561:AG565)</f>
        <v>0</v>
      </c>
      <c r="AH560" s="176">
        <f>SUM(AH561:AH565)</f>
        <v>0</v>
      </c>
      <c r="AI560" s="176">
        <f t="shared" ref="AI560:AI565" si="307">AF560+AG560+AH560</f>
        <v>0</v>
      </c>
      <c r="AJ560" s="176">
        <f>SUM(AJ561:AJ565)</f>
        <v>0</v>
      </c>
      <c r="AK560" s="176">
        <f>SUM(AK561:AK565)</f>
        <v>0</v>
      </c>
      <c r="AL560" s="176">
        <f>SUM(AL561:AL565)</f>
        <v>0</v>
      </c>
      <c r="AM560" s="176">
        <f t="shared" ref="AM560:AM565" si="308">AJ560+AK560+AL560</f>
        <v>0</v>
      </c>
      <c r="AN560" s="176">
        <f>SUM(AN561:AN565)</f>
        <v>0</v>
      </c>
      <c r="AO560" s="176">
        <f>SUM(AO561:AO565)</f>
        <v>0</v>
      </c>
      <c r="AP560" s="176">
        <f>SUM(AP561:AP565)</f>
        <v>0</v>
      </c>
      <c r="AQ560" s="176">
        <f t="shared" ref="AQ560:AQ565" si="309">AN560+AO560+AP560</f>
        <v>0</v>
      </c>
      <c r="AR560" s="176">
        <f t="shared" ref="AR560:AR565" si="310">AE560+AI560+AM560+AQ560</f>
        <v>0</v>
      </c>
    </row>
    <row r="561" spans="2:44" x14ac:dyDescent="0.25">
      <c r="B561" s="177" t="s">
        <v>1314</v>
      </c>
      <c r="C561" s="178" t="s">
        <v>1315</v>
      </c>
      <c r="D5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9">
        <f t="shared" si="302"/>
        <v>0</v>
      </c>
      <c r="G561" s="179"/>
      <c r="H561" s="179">
        <f t="shared" si="303"/>
        <v>0</v>
      </c>
      <c r="I561" s="179"/>
      <c r="J561" s="179">
        <f t="shared" si="304"/>
        <v>0</v>
      </c>
      <c r="K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9">
        <f t="shared" si="306"/>
        <v>0</v>
      </c>
      <c r="AF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9">
        <f t="shared" si="307"/>
        <v>0</v>
      </c>
      <c r="AJ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9">
        <f t="shared" si="308"/>
        <v>0</v>
      </c>
      <c r="AN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9">
        <f t="shared" si="309"/>
        <v>0</v>
      </c>
      <c r="AR561" s="179">
        <f t="shared" si="310"/>
        <v>0</v>
      </c>
    </row>
    <row r="562" spans="2:44" x14ac:dyDescent="0.25">
      <c r="B562" s="177" t="s">
        <v>1316</v>
      </c>
      <c r="C562" s="178" t="s">
        <v>1317</v>
      </c>
      <c r="D5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9">
        <f t="shared" si="302"/>
        <v>0</v>
      </c>
      <c r="G562" s="179"/>
      <c r="H562" s="179">
        <f t="shared" si="303"/>
        <v>0</v>
      </c>
      <c r="I562" s="179"/>
      <c r="J562" s="179">
        <f t="shared" si="304"/>
        <v>0</v>
      </c>
      <c r="K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9">
        <f t="shared" si="306"/>
        <v>0</v>
      </c>
      <c r="AF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9">
        <f t="shared" si="307"/>
        <v>0</v>
      </c>
      <c r="AJ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9">
        <f t="shared" si="308"/>
        <v>0</v>
      </c>
      <c r="AN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9">
        <f t="shared" si="309"/>
        <v>0</v>
      </c>
      <c r="AR562" s="179">
        <f t="shared" si="310"/>
        <v>0</v>
      </c>
    </row>
    <row r="563" spans="2:44" x14ac:dyDescent="0.25">
      <c r="B563" s="177" t="s">
        <v>1318</v>
      </c>
      <c r="C563" s="178" t="s">
        <v>1319</v>
      </c>
      <c r="D5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9">
        <f t="shared" si="302"/>
        <v>0</v>
      </c>
      <c r="G563" s="179"/>
      <c r="H563" s="179">
        <f t="shared" si="303"/>
        <v>0</v>
      </c>
      <c r="I563" s="179"/>
      <c r="J563" s="179">
        <f t="shared" si="304"/>
        <v>0</v>
      </c>
      <c r="K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9">
        <f t="shared" si="306"/>
        <v>0</v>
      </c>
      <c r="AF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9">
        <f t="shared" si="307"/>
        <v>0</v>
      </c>
      <c r="AJ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9">
        <f t="shared" si="308"/>
        <v>0</v>
      </c>
      <c r="AN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9">
        <f t="shared" si="309"/>
        <v>0</v>
      </c>
      <c r="AR563" s="179">
        <f t="shared" si="310"/>
        <v>0</v>
      </c>
    </row>
    <row r="564" spans="2:44" x14ac:dyDescent="0.25">
      <c r="B564" s="177" t="s">
        <v>1320</v>
      </c>
      <c r="C564" s="178" t="s">
        <v>1321</v>
      </c>
      <c r="D5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9">
        <f t="shared" si="302"/>
        <v>0</v>
      </c>
      <c r="G564" s="179"/>
      <c r="H564" s="179">
        <f t="shared" si="303"/>
        <v>0</v>
      </c>
      <c r="I564" s="179"/>
      <c r="J564" s="179">
        <f t="shared" si="304"/>
        <v>0</v>
      </c>
      <c r="K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9">
        <f t="shared" si="306"/>
        <v>0</v>
      </c>
      <c r="AF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9">
        <f t="shared" si="307"/>
        <v>0</v>
      </c>
      <c r="AJ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9">
        <f t="shared" si="308"/>
        <v>0</v>
      </c>
      <c r="AN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9">
        <f t="shared" si="309"/>
        <v>0</v>
      </c>
      <c r="AR564" s="179">
        <f t="shared" si="310"/>
        <v>0</v>
      </c>
    </row>
    <row r="565" spans="2:44" x14ac:dyDescent="0.25">
      <c r="B565" s="177" t="s">
        <v>1322</v>
      </c>
      <c r="C565" s="178" t="s">
        <v>1323</v>
      </c>
      <c r="D5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9">
        <f t="shared" si="302"/>
        <v>0</v>
      </c>
      <c r="G565" s="179"/>
      <c r="H565" s="179">
        <f t="shared" si="303"/>
        <v>0</v>
      </c>
      <c r="I565" s="179"/>
      <c r="J565" s="179">
        <f t="shared" si="304"/>
        <v>0</v>
      </c>
      <c r="K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9">
        <f t="shared" si="306"/>
        <v>0</v>
      </c>
      <c r="AF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9">
        <f t="shared" si="307"/>
        <v>0</v>
      </c>
      <c r="AJ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9">
        <f t="shared" si="308"/>
        <v>0</v>
      </c>
      <c r="AN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9">
        <f t="shared" si="309"/>
        <v>0</v>
      </c>
      <c r="AR565" s="179">
        <f t="shared" si="310"/>
        <v>0</v>
      </c>
    </row>
    <row r="566" spans="2:44" ht="26.25" x14ac:dyDescent="0.25">
      <c r="B566" s="180"/>
      <c r="C566" s="181" t="s">
        <v>236</v>
      </c>
      <c r="D566" s="182">
        <f>D12+D106+D222+D327+D397+D499+D526+D560</f>
        <v>21381462.999333337</v>
      </c>
      <c r="E566" s="182">
        <f>E12+E106+E222+E327+E397+E499+E526+E560</f>
        <v>2109500</v>
      </c>
      <c r="F566" s="182">
        <f>D566+E566</f>
        <v>23490962.999333337</v>
      </c>
      <c r="G566" s="182">
        <f>G12+G106+G222+G327+G397+G499+G526+G560</f>
        <v>0</v>
      </c>
      <c r="H566" s="182">
        <f>F566-G566</f>
        <v>23490962.999333337</v>
      </c>
      <c r="I566" s="182">
        <f>I12+I106+I222+I327+I397+I499+I526+I560</f>
        <v>0</v>
      </c>
      <c r="J566" s="182">
        <f>F566-I566</f>
        <v>23490962.999333337</v>
      </c>
      <c r="K566" s="182">
        <f t="shared" ref="K566:AD566" si="311">K12+K106+K222+K327+K397+K499+K526+K560</f>
        <v>0</v>
      </c>
      <c r="L566" s="182">
        <f t="shared" si="311"/>
        <v>19008674.276000001</v>
      </c>
      <c r="M566" s="182">
        <f t="shared" si="311"/>
        <v>0</v>
      </c>
      <c r="N566" s="182">
        <f t="shared" si="311"/>
        <v>0</v>
      </c>
      <c r="O566" s="182">
        <f t="shared" si="311"/>
        <v>0</v>
      </c>
      <c r="P566" s="182">
        <f>P12+P106+P222+P327+P397+P499+P526+P560</f>
        <v>0</v>
      </c>
      <c r="Q566" s="182">
        <f>Q12+Q106+Q222+Q327+Q397+Q499+Q526+Q560</f>
        <v>0</v>
      </c>
      <c r="R566" s="182">
        <f t="shared" si="311"/>
        <v>0</v>
      </c>
      <c r="S566" s="182">
        <f t="shared" si="311"/>
        <v>0</v>
      </c>
      <c r="T566" s="182">
        <f>T12+T106+T222+T327+T397+T499+T526+T560</f>
        <v>378955.39</v>
      </c>
      <c r="U566" s="182">
        <f t="shared" si="311"/>
        <v>0</v>
      </c>
      <c r="V566" s="182">
        <f t="shared" si="311"/>
        <v>0</v>
      </c>
      <c r="W566" s="182">
        <f>W12+W106+W222+W327+W397+W499+W526+W560</f>
        <v>0</v>
      </c>
      <c r="X566" s="182">
        <f t="shared" si="311"/>
        <v>0</v>
      </c>
      <c r="Y566" s="182">
        <f>Y12+Y106+Y222+Y327+Y397+Y499+Y526+Y560</f>
        <v>0</v>
      </c>
      <c r="Z566" s="182">
        <f>Z12+Z106+Z222+Z327+Z397+Z499+Z526+Z560</f>
        <v>30000</v>
      </c>
      <c r="AA566" s="182">
        <f t="shared" si="311"/>
        <v>4073333.333333333</v>
      </c>
      <c r="AB566" s="182">
        <f t="shared" si="311"/>
        <v>12374484.280000001</v>
      </c>
      <c r="AC566" s="182">
        <f t="shared" si="311"/>
        <v>2919837.3859999999</v>
      </c>
      <c r="AD566" s="182">
        <f t="shared" si="311"/>
        <v>3390333.333333333</v>
      </c>
      <c r="AE566" s="182">
        <f>AB566+AC566+AD566</f>
        <v>18684654.999333333</v>
      </c>
      <c r="AF566" s="182">
        <f>AF12+AF106+AF222+AF327+AF397+AF499+AF526+AF560</f>
        <v>0</v>
      </c>
      <c r="AG566" s="182">
        <f>AG12+AG106+AG222+AG327+AG397+AG499+AG526+AG560</f>
        <v>0</v>
      </c>
      <c r="AH566" s="182">
        <f>AH12+AH106+AH222+AH327+AH397+AH499+AH526+AH560</f>
        <v>60000</v>
      </c>
      <c r="AI566" s="182">
        <f>AF566+AG566+AH566</f>
        <v>60000</v>
      </c>
      <c r="AJ566" s="182">
        <f>AJ12+AJ106+AJ222+AJ327+AJ397+AJ499+AJ526+AJ560</f>
        <v>0</v>
      </c>
      <c r="AK566" s="182">
        <f>AK12+AK106+AK222+AK327+AK397+AK499+AK526+AK560</f>
        <v>0</v>
      </c>
      <c r="AL566" s="182">
        <f>AL12+AL106+AL222+AL327+AL397+AL499+AL526+AL560</f>
        <v>0</v>
      </c>
      <c r="AM566" s="182">
        <f>AJ566+AK566+AL566</f>
        <v>0</v>
      </c>
      <c r="AN566" s="182">
        <f>AN12+AN106+AN222+AN327+AN397+AN499+AN526+AN560</f>
        <v>135000</v>
      </c>
      <c r="AO566" s="182">
        <f>AO12+AO106+AO222+AO327+AO397+AO499+AO526+AO560</f>
        <v>0</v>
      </c>
      <c r="AP566" s="182">
        <f>AP12+AP106+AP222+AP327+AP397+AP499+AP526+AP560</f>
        <v>0</v>
      </c>
      <c r="AQ566" s="182">
        <f>AN566+AO566+AP566</f>
        <v>135000</v>
      </c>
      <c r="AR566" s="182">
        <f>AE566+AI566+AM566+AQ566</f>
        <v>18879654.999333333</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ColWidth="11.42578125" defaultRowHeight="15" x14ac:dyDescent="0.25"/>
  <cols>
    <col min="1" max="1" width="35.7109375" style="344" customWidth="1"/>
    <col min="2" max="2" width="35.85546875" style="344" customWidth="1"/>
    <col min="3" max="6" width="27.42578125" style="344" customWidth="1"/>
    <col min="7" max="7" width="15.28515625" style="344" customWidth="1"/>
    <col min="8" max="8" width="11.42578125" style="227"/>
    <col min="9" max="9" width="15.28515625" style="344" customWidth="1"/>
    <col min="10" max="10" width="18.85546875" style="227" customWidth="1"/>
    <col min="11" max="11" width="11.42578125" style="344"/>
    <col min="12" max="12" width="11.42578125" style="227"/>
    <col min="13" max="13" width="11.42578125" style="344"/>
    <col min="14" max="14" width="11.42578125" style="227"/>
    <col min="15" max="15" width="15.28515625" style="344" customWidth="1"/>
    <col min="16" max="16" width="18.28515625" style="227" customWidth="1"/>
    <col min="17" max="17" width="14.140625" style="344" hidden="1" customWidth="1"/>
    <col min="18" max="20" width="14.140625" style="344" customWidth="1"/>
    <col min="21" max="21" width="17" style="344" customWidth="1"/>
    <col min="22" max="16384" width="11.42578125" style="344"/>
  </cols>
  <sheetData>
    <row r="1" spans="1:42" ht="24.75" customHeight="1" x14ac:dyDescent="0.25">
      <c r="A1" s="380"/>
      <c r="B1" s="380"/>
      <c r="C1" s="380"/>
      <c r="D1" s="380"/>
      <c r="E1" s="811" t="s">
        <v>1462</v>
      </c>
      <c r="F1" s="811"/>
      <c r="G1" s="811"/>
      <c r="H1" s="811"/>
      <c r="I1" s="811"/>
      <c r="J1" s="811"/>
      <c r="K1" s="811"/>
      <c r="L1" s="811"/>
      <c r="M1" s="381"/>
      <c r="N1" s="381"/>
      <c r="O1" s="381"/>
      <c r="P1" s="381"/>
      <c r="Q1" s="381"/>
      <c r="R1" s="381"/>
      <c r="S1" s="381"/>
      <c r="T1" s="381"/>
      <c r="U1" s="381"/>
      <c r="V1" s="381"/>
      <c r="W1" s="381"/>
      <c r="X1" s="381"/>
      <c r="Y1" s="381"/>
      <c r="Z1" s="381"/>
      <c r="AA1" s="381"/>
      <c r="AB1" s="380"/>
      <c r="AC1" s="380"/>
      <c r="AD1" s="380"/>
      <c r="AE1" s="380"/>
      <c r="AF1" s="380"/>
      <c r="AG1" s="380"/>
      <c r="AH1" s="380"/>
      <c r="AI1" s="380"/>
      <c r="AJ1" s="380"/>
      <c r="AK1" s="380"/>
      <c r="AL1" s="380"/>
      <c r="AM1" s="380"/>
      <c r="AN1" s="380"/>
      <c r="AO1" s="380"/>
      <c r="AP1" s="380"/>
    </row>
    <row r="2" spans="1:42" ht="18" x14ac:dyDescent="0.3">
      <c r="A2" s="379" t="s">
        <v>1343</v>
      </c>
      <c r="B2" s="380"/>
      <c r="C2" s="380"/>
      <c r="D2" s="380"/>
      <c r="E2" s="380"/>
      <c r="F2" s="380"/>
      <c r="G2" s="381"/>
      <c r="H2" s="382"/>
      <c r="I2" s="381"/>
      <c r="J2" s="381"/>
      <c r="K2" s="381"/>
      <c r="L2" s="381"/>
      <c r="M2" s="381"/>
      <c r="N2" s="381"/>
      <c r="O2" s="381"/>
      <c r="P2" s="381"/>
      <c r="Q2" s="381"/>
      <c r="R2" s="381"/>
      <c r="S2" s="381"/>
      <c r="T2" s="381"/>
      <c r="U2" s="381"/>
      <c r="V2" s="381"/>
      <c r="W2" s="381"/>
      <c r="X2" s="381"/>
      <c r="Y2" s="381"/>
      <c r="Z2" s="381"/>
      <c r="AA2" s="381"/>
      <c r="AB2" s="380"/>
      <c r="AC2" s="380"/>
      <c r="AD2" s="380"/>
      <c r="AE2" s="380"/>
      <c r="AF2" s="380"/>
      <c r="AG2" s="380"/>
      <c r="AH2" s="380"/>
      <c r="AI2" s="380"/>
      <c r="AJ2" s="380"/>
      <c r="AK2" s="380"/>
      <c r="AL2" s="380"/>
      <c r="AM2" s="380"/>
      <c r="AN2" s="380"/>
      <c r="AO2" s="380"/>
      <c r="AP2" s="380"/>
    </row>
    <row r="3" spans="1:42" ht="18.75" x14ac:dyDescent="0.25">
      <c r="A3" s="379" t="s">
        <v>1468</v>
      </c>
      <c r="B3" s="380"/>
      <c r="C3" s="380"/>
      <c r="D3" s="380"/>
      <c r="E3" s="380"/>
      <c r="F3" s="380"/>
      <c r="G3" s="381"/>
      <c r="H3" s="382"/>
      <c r="I3" s="381"/>
      <c r="J3" s="381"/>
      <c r="K3" s="381"/>
      <c r="L3" s="381"/>
      <c r="M3" s="381"/>
      <c r="N3" s="381"/>
      <c r="O3" s="381"/>
      <c r="P3" s="381"/>
      <c r="Q3" s="381"/>
      <c r="R3" s="381"/>
      <c r="S3" s="381"/>
      <c r="T3" s="381"/>
      <c r="U3" s="381"/>
      <c r="V3" s="381"/>
      <c r="W3" s="381"/>
      <c r="X3" s="381"/>
      <c r="Y3" s="381"/>
      <c r="Z3" s="381"/>
      <c r="AA3" s="381"/>
      <c r="AB3" s="380"/>
      <c r="AC3" s="380"/>
      <c r="AD3" s="380"/>
      <c r="AE3" s="380"/>
      <c r="AF3" s="380"/>
      <c r="AG3" s="380"/>
      <c r="AH3" s="380"/>
      <c r="AI3" s="380"/>
      <c r="AJ3" s="380"/>
      <c r="AK3" s="380"/>
      <c r="AL3" s="380"/>
      <c r="AM3" s="380"/>
      <c r="AN3" s="380"/>
      <c r="AO3" s="380"/>
      <c r="AP3" s="380"/>
    </row>
    <row r="4" spans="1:42" s="380" customFormat="1" ht="18.75" x14ac:dyDescent="0.25">
      <c r="A4" s="379" t="s">
        <v>1479</v>
      </c>
      <c r="G4" s="381"/>
      <c r="H4" s="382"/>
      <c r="I4" s="381"/>
      <c r="J4" s="381"/>
      <c r="K4" s="381"/>
      <c r="L4" s="381"/>
      <c r="M4" s="381"/>
      <c r="N4" s="381"/>
      <c r="O4" s="381"/>
      <c r="P4" s="381"/>
      <c r="Q4" s="381"/>
      <c r="R4" s="381"/>
      <c r="S4" s="381"/>
      <c r="T4" s="381"/>
      <c r="U4" s="381"/>
      <c r="V4" s="381"/>
      <c r="W4" s="381"/>
      <c r="X4" s="381"/>
      <c r="Y4" s="381"/>
      <c r="Z4" s="381"/>
      <c r="AA4" s="381"/>
    </row>
    <row r="5" spans="1:42" s="380" customFormat="1" ht="18.75" customHeight="1" x14ac:dyDescent="0.25">
      <c r="A5" s="383" t="s">
        <v>1469</v>
      </c>
      <c r="B5" s="384"/>
      <c r="C5" s="384"/>
      <c r="D5" s="384"/>
      <c r="E5" s="384"/>
      <c r="F5" s="384"/>
      <c r="G5" s="384"/>
      <c r="H5" s="384"/>
      <c r="I5" s="384"/>
      <c r="J5" s="384"/>
      <c r="K5" s="384"/>
      <c r="L5" s="384"/>
      <c r="M5" s="384"/>
      <c r="N5" s="384"/>
      <c r="O5" s="384"/>
      <c r="P5" s="384"/>
      <c r="Q5" s="384"/>
      <c r="R5" s="384"/>
      <c r="S5" s="384"/>
      <c r="T5" s="384"/>
      <c r="U5" s="384"/>
    </row>
    <row r="6" spans="1:42" ht="15" customHeight="1" x14ac:dyDescent="0.25">
      <c r="A6" s="716" t="s">
        <v>89</v>
      </c>
      <c r="B6" s="715" t="s">
        <v>103</v>
      </c>
      <c r="C6" s="718" t="s">
        <v>78</v>
      </c>
      <c r="D6" s="718" t="s">
        <v>79</v>
      </c>
      <c r="E6" s="718" t="s">
        <v>382</v>
      </c>
      <c r="F6" s="718" t="s">
        <v>80</v>
      </c>
      <c r="G6" s="721" t="s">
        <v>92</v>
      </c>
      <c r="H6" s="727"/>
      <c r="I6" s="727"/>
      <c r="J6" s="727"/>
      <c r="K6" s="727"/>
      <c r="L6" s="727"/>
      <c r="M6" s="727"/>
      <c r="N6" s="722"/>
      <c r="O6" s="723" t="s">
        <v>93</v>
      </c>
      <c r="P6" s="724"/>
      <c r="Q6" s="715" t="s">
        <v>94</v>
      </c>
      <c r="R6" s="715" t="s">
        <v>95</v>
      </c>
      <c r="S6" s="715" t="s">
        <v>102</v>
      </c>
      <c r="T6" s="715" t="s">
        <v>101</v>
      </c>
      <c r="U6" s="712" t="s">
        <v>81</v>
      </c>
    </row>
    <row r="7" spans="1:42" ht="15" customHeight="1" x14ac:dyDescent="0.25">
      <c r="A7" s="716"/>
      <c r="B7" s="716"/>
      <c r="C7" s="719"/>
      <c r="D7" s="719"/>
      <c r="E7" s="719"/>
      <c r="F7" s="719"/>
      <c r="G7" s="721" t="s">
        <v>96</v>
      </c>
      <c r="H7" s="722"/>
      <c r="I7" s="721" t="s">
        <v>97</v>
      </c>
      <c r="J7" s="722"/>
      <c r="K7" s="721" t="s">
        <v>98</v>
      </c>
      <c r="L7" s="722"/>
      <c r="M7" s="721" t="s">
        <v>99</v>
      </c>
      <c r="N7" s="722"/>
      <c r="O7" s="725"/>
      <c r="P7" s="726"/>
      <c r="Q7" s="716"/>
      <c r="R7" s="716"/>
      <c r="S7" s="716"/>
      <c r="T7" s="716"/>
      <c r="U7" s="713"/>
    </row>
    <row r="8" spans="1:42" ht="25.5" x14ac:dyDescent="0.25">
      <c r="A8" s="717"/>
      <c r="B8" s="717"/>
      <c r="C8" s="720"/>
      <c r="D8" s="720"/>
      <c r="E8" s="720"/>
      <c r="F8" s="720"/>
      <c r="G8" s="411" t="s">
        <v>100</v>
      </c>
      <c r="H8" s="411" t="s">
        <v>12</v>
      </c>
      <c r="I8" s="411" t="s">
        <v>100</v>
      </c>
      <c r="J8" s="411" t="s">
        <v>12</v>
      </c>
      <c r="K8" s="411" t="s">
        <v>100</v>
      </c>
      <c r="L8" s="411" t="s">
        <v>12</v>
      </c>
      <c r="M8" s="411" t="s">
        <v>100</v>
      </c>
      <c r="N8" s="411" t="s">
        <v>12</v>
      </c>
      <c r="O8" s="411" t="s">
        <v>100</v>
      </c>
      <c r="P8" s="411" t="s">
        <v>12</v>
      </c>
      <c r="Q8" s="717"/>
      <c r="R8" s="717"/>
      <c r="S8" s="717"/>
      <c r="T8" s="717"/>
      <c r="U8" s="714"/>
    </row>
    <row r="9" spans="1:42" ht="15.6" x14ac:dyDescent="0.3">
      <c r="A9" s="412"/>
      <c r="B9" s="413"/>
      <c r="C9" s="414"/>
      <c r="D9" s="414"/>
      <c r="E9" s="415"/>
      <c r="F9" s="414"/>
      <c r="G9" s="416"/>
      <c r="H9" s="416"/>
      <c r="I9" s="416"/>
      <c r="J9" s="416"/>
      <c r="K9" s="416"/>
      <c r="L9" s="416"/>
      <c r="M9" s="416"/>
      <c r="N9" s="416"/>
      <c r="O9" s="416"/>
      <c r="P9" s="416"/>
      <c r="Q9" s="417"/>
      <c r="R9" s="417"/>
      <c r="S9" s="417"/>
      <c r="T9" s="417"/>
      <c r="U9" s="418"/>
    </row>
    <row r="10" spans="1:42" ht="15.75" customHeight="1" x14ac:dyDescent="0.25">
      <c r="A10" s="728" t="s">
        <v>1470</v>
      </c>
      <c r="B10" s="728" t="s">
        <v>1471</v>
      </c>
      <c r="C10" s="306"/>
      <c r="D10" s="306"/>
      <c r="E10" s="306"/>
      <c r="F10" s="306"/>
      <c r="G10" s="334"/>
      <c r="H10" s="335"/>
      <c r="I10" s="334"/>
      <c r="J10" s="335"/>
      <c r="K10" s="334"/>
      <c r="L10" s="335"/>
      <c r="M10" s="334"/>
      <c r="N10" s="335"/>
      <c r="O10" s="376">
        <f t="shared" ref="O10:P12" si="0">G10+I10+K10+M10</f>
        <v>0</v>
      </c>
      <c r="P10" s="374">
        <f t="shared" si="0"/>
        <v>0</v>
      </c>
      <c r="Q10" s="306"/>
      <c r="R10" s="306"/>
      <c r="S10" s="306"/>
      <c r="T10" s="306"/>
      <c r="U10" s="306"/>
    </row>
    <row r="11" spans="1:42" ht="15.75" x14ac:dyDescent="0.25">
      <c r="A11" s="729"/>
      <c r="B11" s="729"/>
      <c r="C11" s="306"/>
      <c r="D11" s="306"/>
      <c r="E11" s="306"/>
      <c r="F11" s="306"/>
      <c r="G11" s="334"/>
      <c r="H11" s="335"/>
      <c r="I11" s="334"/>
      <c r="J11" s="335"/>
      <c r="K11" s="334"/>
      <c r="L11" s="335"/>
      <c r="M11" s="334"/>
      <c r="N11" s="335"/>
      <c r="O11" s="376">
        <f t="shared" si="0"/>
        <v>0</v>
      </c>
      <c r="P11" s="374">
        <f t="shared" si="0"/>
        <v>0</v>
      </c>
      <c r="Q11" s="306"/>
      <c r="R11" s="306"/>
      <c r="S11" s="306"/>
      <c r="T11" s="306"/>
      <c r="U11" s="306"/>
    </row>
    <row r="12" spans="1:42" ht="15.75" x14ac:dyDescent="0.25">
      <c r="A12" s="729"/>
      <c r="B12" s="729"/>
      <c r="C12" s="306"/>
      <c r="D12" s="306"/>
      <c r="E12" s="306"/>
      <c r="F12" s="306"/>
      <c r="G12" s="334"/>
      <c r="H12" s="335"/>
      <c r="I12" s="334"/>
      <c r="J12" s="335"/>
      <c r="K12" s="334"/>
      <c r="L12" s="335"/>
      <c r="M12" s="334"/>
      <c r="N12" s="335"/>
      <c r="O12" s="376">
        <f t="shared" si="0"/>
        <v>0</v>
      </c>
      <c r="P12" s="374">
        <f t="shared" si="0"/>
        <v>0</v>
      </c>
      <c r="Q12" s="306"/>
      <c r="R12" s="306"/>
      <c r="S12" s="306"/>
      <c r="T12" s="306"/>
      <c r="U12" s="306"/>
    </row>
    <row r="13" spans="1:42" ht="15.75" x14ac:dyDescent="0.25">
      <c r="A13" s="729"/>
      <c r="B13" s="729"/>
      <c r="C13" s="306"/>
      <c r="D13" s="306"/>
      <c r="E13" s="306"/>
      <c r="F13" s="306"/>
      <c r="G13" s="334"/>
      <c r="H13" s="335"/>
      <c r="I13" s="334"/>
      <c r="J13" s="335"/>
      <c r="K13" s="334"/>
      <c r="L13" s="335"/>
      <c r="M13" s="334"/>
      <c r="N13" s="335"/>
      <c r="O13" s="376">
        <f t="shared" ref="O13:O25" si="1">G13+I13+K13+M13</f>
        <v>0</v>
      </c>
      <c r="P13" s="374">
        <f t="shared" ref="P13:P25" si="2">H13+J13+L13+N13</f>
        <v>0</v>
      </c>
      <c r="Q13" s="306"/>
      <c r="R13" s="306"/>
      <c r="S13" s="306"/>
      <c r="T13" s="306"/>
      <c r="U13" s="306"/>
    </row>
    <row r="14" spans="1:42" ht="15.75" x14ac:dyDescent="0.25">
      <c r="A14" s="729"/>
      <c r="B14" s="729"/>
      <c r="C14" s="306"/>
      <c r="D14" s="306"/>
      <c r="E14" s="306"/>
      <c r="F14" s="306"/>
      <c r="G14" s="334"/>
      <c r="H14" s="335"/>
      <c r="I14" s="334"/>
      <c r="J14" s="335"/>
      <c r="K14" s="334"/>
      <c r="L14" s="335"/>
      <c r="M14" s="334"/>
      <c r="N14" s="335"/>
      <c r="O14" s="376">
        <f t="shared" si="1"/>
        <v>0</v>
      </c>
      <c r="P14" s="374">
        <f t="shared" si="2"/>
        <v>0</v>
      </c>
      <c r="Q14" s="306"/>
      <c r="R14" s="306"/>
      <c r="S14" s="306"/>
      <c r="T14" s="306"/>
      <c r="U14" s="306"/>
    </row>
    <row r="15" spans="1:42" ht="15.75" x14ac:dyDescent="0.25">
      <c r="A15" s="729"/>
      <c r="B15" s="729"/>
      <c r="C15" s="306"/>
      <c r="D15" s="306"/>
      <c r="E15" s="306"/>
      <c r="F15" s="306"/>
      <c r="G15" s="334"/>
      <c r="H15" s="335"/>
      <c r="I15" s="334"/>
      <c r="J15" s="335"/>
      <c r="K15" s="334"/>
      <c r="L15" s="335"/>
      <c r="M15" s="334"/>
      <c r="N15" s="335"/>
      <c r="O15" s="376">
        <f t="shared" si="1"/>
        <v>0</v>
      </c>
      <c r="P15" s="374">
        <f t="shared" si="2"/>
        <v>0</v>
      </c>
      <c r="Q15" s="306"/>
      <c r="R15" s="306"/>
      <c r="S15" s="306"/>
      <c r="T15" s="306"/>
      <c r="U15" s="306"/>
    </row>
    <row r="16" spans="1:42" ht="15.75" x14ac:dyDescent="0.25">
      <c r="A16" s="729"/>
      <c r="B16" s="729"/>
      <c r="C16" s="306"/>
      <c r="D16" s="306"/>
      <c r="E16" s="306"/>
      <c r="F16" s="306"/>
      <c r="G16" s="334"/>
      <c r="H16" s="335"/>
      <c r="I16" s="334"/>
      <c r="J16" s="335"/>
      <c r="K16" s="334"/>
      <c r="L16" s="335"/>
      <c r="M16" s="334"/>
      <c r="N16" s="335"/>
      <c r="O16" s="376">
        <f t="shared" si="1"/>
        <v>0</v>
      </c>
      <c r="P16" s="374">
        <f t="shared" si="2"/>
        <v>0</v>
      </c>
      <c r="Q16" s="306"/>
      <c r="R16" s="306"/>
      <c r="S16" s="306"/>
      <c r="T16" s="306"/>
      <c r="U16" s="306"/>
    </row>
    <row r="17" spans="1:21" ht="15.75" x14ac:dyDescent="0.25">
      <c r="A17" s="729"/>
      <c r="B17" s="730"/>
      <c r="C17" s="306"/>
      <c r="D17" s="306"/>
      <c r="E17" s="306"/>
      <c r="F17" s="306"/>
      <c r="G17" s="334"/>
      <c r="H17" s="335"/>
      <c r="I17" s="334"/>
      <c r="J17" s="335"/>
      <c r="K17" s="334"/>
      <c r="L17" s="335"/>
      <c r="M17" s="334"/>
      <c r="N17" s="335"/>
      <c r="O17" s="376">
        <f t="shared" si="1"/>
        <v>0</v>
      </c>
      <c r="P17" s="374">
        <f t="shared" si="2"/>
        <v>0</v>
      </c>
      <c r="Q17" s="306"/>
      <c r="R17" s="306"/>
      <c r="S17" s="306"/>
      <c r="T17" s="306"/>
      <c r="U17" s="306"/>
    </row>
    <row r="18" spans="1:21" ht="15.75" x14ac:dyDescent="0.25">
      <c r="A18" s="729"/>
      <c r="B18" s="728" t="s">
        <v>1472</v>
      </c>
      <c r="C18" s="306"/>
      <c r="D18" s="306"/>
      <c r="E18" s="306"/>
      <c r="F18" s="306"/>
      <c r="G18" s="334"/>
      <c r="H18" s="335"/>
      <c r="I18" s="334"/>
      <c r="J18" s="335"/>
      <c r="K18" s="334"/>
      <c r="L18" s="335"/>
      <c r="M18" s="334"/>
      <c r="N18" s="335"/>
      <c r="O18" s="376">
        <f t="shared" si="1"/>
        <v>0</v>
      </c>
      <c r="P18" s="374">
        <f t="shared" si="2"/>
        <v>0</v>
      </c>
      <c r="Q18" s="306"/>
      <c r="R18" s="306"/>
      <c r="S18" s="306"/>
      <c r="T18" s="306"/>
      <c r="U18" s="306"/>
    </row>
    <row r="19" spans="1:21" ht="15.75" x14ac:dyDescent="0.25">
      <c r="A19" s="729"/>
      <c r="B19" s="729"/>
      <c r="C19" s="306"/>
      <c r="D19" s="306"/>
      <c r="E19" s="306"/>
      <c r="F19" s="306"/>
      <c r="G19" s="334"/>
      <c r="H19" s="335"/>
      <c r="I19" s="334"/>
      <c r="J19" s="335"/>
      <c r="K19" s="334"/>
      <c r="L19" s="335"/>
      <c r="M19" s="334"/>
      <c r="N19" s="335"/>
      <c r="O19" s="376"/>
      <c r="P19" s="374"/>
      <c r="Q19" s="306"/>
      <c r="R19" s="306"/>
      <c r="S19" s="306"/>
      <c r="T19" s="306"/>
      <c r="U19" s="306"/>
    </row>
    <row r="20" spans="1:21" ht="15.75" x14ac:dyDescent="0.25">
      <c r="A20" s="729"/>
      <c r="B20" s="729"/>
      <c r="C20" s="306"/>
      <c r="D20" s="306"/>
      <c r="E20" s="306"/>
      <c r="F20" s="306"/>
      <c r="G20" s="334"/>
      <c r="H20" s="335"/>
      <c r="I20" s="334"/>
      <c r="J20" s="335"/>
      <c r="K20" s="334"/>
      <c r="L20" s="335"/>
      <c r="M20" s="334"/>
      <c r="N20" s="335"/>
      <c r="O20" s="376"/>
      <c r="P20" s="374"/>
      <c r="Q20" s="306"/>
      <c r="R20" s="306"/>
      <c r="S20" s="306"/>
      <c r="T20" s="306"/>
      <c r="U20" s="306"/>
    </row>
    <row r="21" spans="1:21" ht="15.75" x14ac:dyDescent="0.25">
      <c r="A21" s="729"/>
      <c r="B21" s="729"/>
      <c r="C21" s="306"/>
      <c r="D21" s="306"/>
      <c r="E21" s="306"/>
      <c r="F21" s="306"/>
      <c r="G21" s="334"/>
      <c r="H21" s="335"/>
      <c r="I21" s="334"/>
      <c r="J21" s="335"/>
      <c r="K21" s="334"/>
      <c r="L21" s="335"/>
      <c r="M21" s="334"/>
      <c r="N21" s="335"/>
      <c r="O21" s="376"/>
      <c r="P21" s="374"/>
      <c r="Q21" s="306"/>
      <c r="R21" s="306"/>
      <c r="S21" s="306"/>
      <c r="T21" s="306"/>
      <c r="U21" s="306"/>
    </row>
    <row r="22" spans="1:21" ht="15.75" x14ac:dyDescent="0.25">
      <c r="A22" s="729"/>
      <c r="B22" s="729"/>
      <c r="C22" s="306"/>
      <c r="D22" s="306"/>
      <c r="E22" s="306"/>
      <c r="F22" s="306"/>
      <c r="G22" s="334"/>
      <c r="H22" s="335"/>
      <c r="I22" s="334"/>
      <c r="J22" s="335"/>
      <c r="K22" s="334"/>
      <c r="L22" s="335"/>
      <c r="M22" s="334"/>
      <c r="N22" s="335"/>
      <c r="O22" s="376"/>
      <c r="P22" s="374"/>
      <c r="Q22" s="306"/>
      <c r="R22" s="306"/>
      <c r="S22" s="306"/>
      <c r="T22" s="306"/>
      <c r="U22" s="306"/>
    </row>
    <row r="23" spans="1:21" ht="15.75" x14ac:dyDescent="0.25">
      <c r="A23" s="729"/>
      <c r="B23" s="729"/>
      <c r="C23" s="306"/>
      <c r="D23" s="306"/>
      <c r="E23" s="306"/>
      <c r="F23" s="306"/>
      <c r="G23" s="334"/>
      <c r="H23" s="335"/>
      <c r="I23" s="334"/>
      <c r="J23" s="335"/>
      <c r="K23" s="334"/>
      <c r="L23" s="335"/>
      <c r="M23" s="334"/>
      <c r="N23" s="335"/>
      <c r="O23" s="376">
        <f t="shared" si="1"/>
        <v>0</v>
      </c>
      <c r="P23" s="374">
        <f t="shared" si="2"/>
        <v>0</v>
      </c>
      <c r="Q23" s="306"/>
      <c r="R23" s="306"/>
      <c r="S23" s="306"/>
      <c r="T23" s="306"/>
      <c r="U23" s="306"/>
    </row>
    <row r="24" spans="1:21" ht="15.75" x14ac:dyDescent="0.25">
      <c r="A24" s="729"/>
      <c r="B24" s="730"/>
      <c r="C24" s="306"/>
      <c r="D24" s="306"/>
      <c r="E24" s="306"/>
      <c r="F24" s="306"/>
      <c r="G24" s="334"/>
      <c r="H24" s="335"/>
      <c r="I24" s="334"/>
      <c r="J24" s="335"/>
      <c r="K24" s="334"/>
      <c r="L24" s="335"/>
      <c r="M24" s="334"/>
      <c r="N24" s="335"/>
      <c r="O24" s="376">
        <f t="shared" si="1"/>
        <v>0</v>
      </c>
      <c r="P24" s="374">
        <f t="shared" si="2"/>
        <v>0</v>
      </c>
      <c r="Q24" s="306"/>
      <c r="R24" s="306"/>
      <c r="S24" s="306"/>
      <c r="T24" s="306"/>
      <c r="U24" s="306"/>
    </row>
    <row r="25" spans="1:21" ht="15.75" x14ac:dyDescent="0.25">
      <c r="A25" s="729"/>
      <c r="B25" s="728" t="s">
        <v>1473</v>
      </c>
      <c r="C25" s="306"/>
      <c r="D25" s="306"/>
      <c r="E25" s="306"/>
      <c r="F25" s="306"/>
      <c r="G25" s="334"/>
      <c r="H25" s="335"/>
      <c r="I25" s="334"/>
      <c r="J25" s="335"/>
      <c r="K25" s="334"/>
      <c r="L25" s="335"/>
      <c r="M25" s="334"/>
      <c r="N25" s="335"/>
      <c r="O25" s="376">
        <f t="shared" si="1"/>
        <v>0</v>
      </c>
      <c r="P25" s="374">
        <f t="shared" si="2"/>
        <v>0</v>
      </c>
      <c r="Q25" s="306"/>
      <c r="R25" s="306"/>
      <c r="S25" s="306"/>
      <c r="T25" s="306"/>
      <c r="U25" s="306"/>
    </row>
    <row r="26" spans="1:21" ht="15.75" x14ac:dyDescent="0.25">
      <c r="A26" s="729"/>
      <c r="B26" s="729"/>
      <c r="C26" s="306"/>
      <c r="D26" s="306"/>
      <c r="E26" s="306"/>
      <c r="F26" s="306"/>
      <c r="G26" s="334"/>
      <c r="H26" s="335"/>
      <c r="I26" s="334"/>
      <c r="J26" s="335"/>
      <c r="K26" s="334"/>
      <c r="L26" s="335"/>
      <c r="M26" s="334"/>
      <c r="N26" s="335"/>
      <c r="O26" s="376">
        <f t="shared" ref="O26:P30" si="3">G26+I26+K26+M26</f>
        <v>0</v>
      </c>
      <c r="P26" s="374">
        <f t="shared" si="3"/>
        <v>0</v>
      </c>
      <c r="Q26" s="306"/>
      <c r="R26" s="306"/>
      <c r="S26" s="306"/>
      <c r="T26" s="306"/>
      <c r="U26" s="306"/>
    </row>
    <row r="27" spans="1:21" ht="15.75" x14ac:dyDescent="0.25">
      <c r="A27" s="729"/>
      <c r="B27" s="729"/>
      <c r="C27" s="306"/>
      <c r="D27" s="306"/>
      <c r="E27" s="306"/>
      <c r="F27" s="306"/>
      <c r="G27" s="334"/>
      <c r="H27" s="335"/>
      <c r="I27" s="334"/>
      <c r="J27" s="335"/>
      <c r="K27" s="334"/>
      <c r="L27" s="335"/>
      <c r="M27" s="334"/>
      <c r="N27" s="335"/>
      <c r="O27" s="376">
        <f t="shared" si="3"/>
        <v>0</v>
      </c>
      <c r="P27" s="374">
        <f t="shared" si="3"/>
        <v>0</v>
      </c>
      <c r="Q27" s="306"/>
      <c r="R27" s="306"/>
      <c r="S27" s="306"/>
      <c r="T27" s="306"/>
      <c r="U27" s="306"/>
    </row>
    <row r="28" spans="1:21" ht="15.75" x14ac:dyDescent="0.25">
      <c r="A28" s="729"/>
      <c r="B28" s="730"/>
      <c r="C28" s="306"/>
      <c r="D28" s="306"/>
      <c r="E28" s="306"/>
      <c r="F28" s="306"/>
      <c r="G28" s="334"/>
      <c r="H28" s="335"/>
      <c r="I28" s="334"/>
      <c r="J28" s="335"/>
      <c r="K28" s="334"/>
      <c r="L28" s="335"/>
      <c r="M28" s="334"/>
      <c r="N28" s="335"/>
      <c r="O28" s="376">
        <f t="shared" si="3"/>
        <v>0</v>
      </c>
      <c r="P28" s="374">
        <f t="shared" si="3"/>
        <v>0</v>
      </c>
      <c r="Q28" s="306"/>
      <c r="R28" s="306"/>
      <c r="S28" s="306"/>
      <c r="T28" s="306"/>
      <c r="U28" s="306"/>
    </row>
    <row r="29" spans="1:21" ht="15.75" x14ac:dyDescent="0.25">
      <c r="A29" s="729"/>
      <c r="B29" s="728" t="s">
        <v>1474</v>
      </c>
      <c r="C29" s="306"/>
      <c r="D29" s="306"/>
      <c r="E29" s="306"/>
      <c r="F29" s="306"/>
      <c r="G29" s="334"/>
      <c r="H29" s="335"/>
      <c r="I29" s="334"/>
      <c r="J29" s="335"/>
      <c r="K29" s="334"/>
      <c r="L29" s="335"/>
      <c r="M29" s="334"/>
      <c r="N29" s="335"/>
      <c r="O29" s="376">
        <f t="shared" si="3"/>
        <v>0</v>
      </c>
      <c r="P29" s="374">
        <f t="shared" si="3"/>
        <v>0</v>
      </c>
      <c r="Q29" s="306"/>
      <c r="R29" s="306"/>
      <c r="S29" s="306"/>
      <c r="T29" s="306"/>
      <c r="U29" s="306"/>
    </row>
    <row r="30" spans="1:21" ht="15.75" x14ac:dyDescent="0.25">
      <c r="A30" s="729"/>
      <c r="B30" s="729"/>
      <c r="C30" s="306"/>
      <c r="D30" s="306"/>
      <c r="E30" s="306"/>
      <c r="F30" s="306"/>
      <c r="G30" s="334"/>
      <c r="H30" s="335"/>
      <c r="I30" s="334"/>
      <c r="J30" s="335"/>
      <c r="K30" s="334"/>
      <c r="L30" s="335"/>
      <c r="M30" s="334"/>
      <c r="N30" s="335"/>
      <c r="O30" s="376">
        <f t="shared" si="3"/>
        <v>0</v>
      </c>
      <c r="P30" s="374">
        <f t="shared" si="3"/>
        <v>0</v>
      </c>
      <c r="Q30" s="306"/>
      <c r="R30" s="306"/>
      <c r="S30" s="306"/>
      <c r="T30" s="306"/>
      <c r="U30" s="306"/>
    </row>
    <row r="31" spans="1:21" ht="15.75" x14ac:dyDescent="0.25">
      <c r="A31" s="729"/>
      <c r="B31" s="729"/>
      <c r="C31" s="306"/>
      <c r="D31" s="306"/>
      <c r="E31" s="306"/>
      <c r="F31" s="306"/>
      <c r="G31" s="334"/>
      <c r="H31" s="335"/>
      <c r="I31" s="334"/>
      <c r="J31" s="335"/>
      <c r="K31" s="334"/>
      <c r="L31" s="335"/>
      <c r="M31" s="334"/>
      <c r="N31" s="335"/>
      <c r="O31" s="376"/>
      <c r="P31" s="374"/>
      <c r="Q31" s="306"/>
      <c r="R31" s="306"/>
      <c r="S31" s="306"/>
      <c r="T31" s="306"/>
      <c r="U31" s="306"/>
    </row>
    <row r="32" spans="1:21" ht="15.75" x14ac:dyDescent="0.25">
      <c r="A32" s="729"/>
      <c r="B32" s="729"/>
      <c r="C32" s="306"/>
      <c r="D32" s="306"/>
      <c r="E32" s="306"/>
      <c r="F32" s="306"/>
      <c r="G32" s="334"/>
      <c r="H32" s="335"/>
      <c r="I32" s="334"/>
      <c r="J32" s="335"/>
      <c r="K32" s="334"/>
      <c r="L32" s="335"/>
      <c r="M32" s="334"/>
      <c r="N32" s="335"/>
      <c r="O32" s="376"/>
      <c r="P32" s="374"/>
      <c r="Q32" s="306"/>
      <c r="R32" s="306"/>
      <c r="S32" s="306"/>
      <c r="T32" s="306"/>
      <c r="U32" s="306"/>
    </row>
    <row r="33" spans="1:21" ht="15.75" x14ac:dyDescent="0.25">
      <c r="A33" s="729"/>
      <c r="B33" s="729"/>
      <c r="C33" s="306"/>
      <c r="D33" s="306"/>
      <c r="E33" s="306"/>
      <c r="F33" s="306"/>
      <c r="G33" s="334"/>
      <c r="H33" s="335"/>
      <c r="I33" s="334"/>
      <c r="J33" s="335"/>
      <c r="K33" s="334"/>
      <c r="L33" s="335"/>
      <c r="M33" s="334"/>
      <c r="N33" s="335"/>
      <c r="O33" s="376"/>
      <c r="P33" s="374"/>
      <c r="Q33" s="306"/>
      <c r="R33" s="306"/>
      <c r="S33" s="306"/>
      <c r="T33" s="306"/>
      <c r="U33" s="306"/>
    </row>
    <row r="34" spans="1:21" ht="15.75" x14ac:dyDescent="0.25">
      <c r="A34" s="729"/>
      <c r="B34" s="729"/>
      <c r="C34" s="306"/>
      <c r="D34" s="306"/>
      <c r="E34" s="306"/>
      <c r="F34" s="306"/>
      <c r="G34" s="334"/>
      <c r="H34" s="335"/>
      <c r="I34" s="334"/>
      <c r="J34" s="335"/>
      <c r="K34" s="334"/>
      <c r="L34" s="335"/>
      <c r="M34" s="334"/>
      <c r="N34" s="335"/>
      <c r="O34" s="376"/>
      <c r="P34" s="374"/>
      <c r="Q34" s="306"/>
      <c r="R34" s="306"/>
      <c r="S34" s="306"/>
      <c r="T34" s="306"/>
      <c r="U34" s="306"/>
    </row>
    <row r="35" spans="1:21" ht="15.75" x14ac:dyDescent="0.25">
      <c r="A35" s="729"/>
      <c r="B35" s="729"/>
      <c r="C35" s="306"/>
      <c r="D35" s="306"/>
      <c r="E35" s="306"/>
      <c r="F35" s="306"/>
      <c r="G35" s="334"/>
      <c r="H35" s="335"/>
      <c r="I35" s="334"/>
      <c r="J35" s="335"/>
      <c r="K35" s="334"/>
      <c r="L35" s="335"/>
      <c r="M35" s="334"/>
      <c r="N35" s="335"/>
      <c r="O35" s="376">
        <f>G35+I35+K35+M35</f>
        <v>0</v>
      </c>
      <c r="P35" s="374">
        <f>H35+J35+L35+N35</f>
        <v>0</v>
      </c>
      <c r="Q35" s="306"/>
      <c r="R35" s="306"/>
      <c r="S35" s="306"/>
      <c r="T35" s="306"/>
      <c r="U35" s="306"/>
    </row>
    <row r="36" spans="1:21" ht="15.75" x14ac:dyDescent="0.25">
      <c r="A36" s="729"/>
      <c r="B36" s="729"/>
      <c r="C36" s="306"/>
      <c r="D36" s="306"/>
      <c r="E36" s="306"/>
      <c r="F36" s="306"/>
      <c r="G36" s="334"/>
      <c r="H36" s="335"/>
      <c r="I36" s="334"/>
      <c r="J36" s="335"/>
      <c r="K36" s="334"/>
      <c r="L36" s="335"/>
      <c r="M36" s="334"/>
      <c r="N36" s="335"/>
      <c r="O36" s="376"/>
      <c r="P36" s="374"/>
      <c r="Q36" s="306"/>
      <c r="R36" s="306"/>
      <c r="S36" s="306"/>
      <c r="T36" s="306"/>
      <c r="U36" s="306"/>
    </row>
    <row r="37" spans="1:21" ht="15.75" x14ac:dyDescent="0.25">
      <c r="A37" s="729"/>
      <c r="B37" s="729"/>
      <c r="C37" s="306"/>
      <c r="D37" s="306"/>
      <c r="E37" s="306"/>
      <c r="F37" s="306"/>
      <c r="G37" s="334"/>
      <c r="H37" s="335"/>
      <c r="I37" s="334"/>
      <c r="J37" s="335"/>
      <c r="K37" s="334"/>
      <c r="L37" s="335"/>
      <c r="M37" s="334"/>
      <c r="N37" s="335"/>
      <c r="O37" s="376"/>
      <c r="P37" s="374"/>
      <c r="Q37" s="306"/>
      <c r="R37" s="306"/>
      <c r="S37" s="306"/>
      <c r="T37" s="306"/>
      <c r="U37" s="306"/>
    </row>
    <row r="38" spans="1:21" ht="15.75" x14ac:dyDescent="0.25">
      <c r="A38" s="729"/>
      <c r="B38" s="729"/>
      <c r="C38" s="306"/>
      <c r="D38" s="306"/>
      <c r="E38" s="306"/>
      <c r="F38" s="306"/>
      <c r="G38" s="334"/>
      <c r="H38" s="335"/>
      <c r="I38" s="334"/>
      <c r="J38" s="335"/>
      <c r="K38" s="334"/>
      <c r="L38" s="335"/>
      <c r="M38" s="334"/>
      <c r="N38" s="335"/>
      <c r="O38" s="376"/>
      <c r="P38" s="374"/>
      <c r="Q38" s="306"/>
      <c r="R38" s="306"/>
      <c r="S38" s="306"/>
      <c r="T38" s="306"/>
      <c r="U38" s="306"/>
    </row>
    <row r="39" spans="1:21" ht="15.75" x14ac:dyDescent="0.25">
      <c r="A39" s="729"/>
      <c r="B39" s="729"/>
      <c r="C39" s="306"/>
      <c r="D39" s="306"/>
      <c r="E39" s="306"/>
      <c r="F39" s="306"/>
      <c r="G39" s="334"/>
      <c r="H39" s="335"/>
      <c r="I39" s="334"/>
      <c r="J39" s="335"/>
      <c r="K39" s="334"/>
      <c r="L39" s="335"/>
      <c r="M39" s="334"/>
      <c r="N39" s="335"/>
      <c r="O39" s="376"/>
      <c r="P39" s="374"/>
      <c r="Q39" s="306"/>
      <c r="R39" s="306"/>
      <c r="S39" s="306"/>
      <c r="T39" s="306"/>
      <c r="U39" s="306"/>
    </row>
    <row r="40" spans="1:21" ht="15.75" x14ac:dyDescent="0.25">
      <c r="A40" s="730"/>
      <c r="B40" s="730"/>
      <c r="C40" s="306"/>
      <c r="D40" s="306"/>
      <c r="E40" s="306"/>
      <c r="F40" s="306"/>
      <c r="G40" s="334"/>
      <c r="H40" s="335"/>
      <c r="I40" s="334"/>
      <c r="J40" s="335"/>
      <c r="K40" s="334"/>
      <c r="L40" s="335"/>
      <c r="M40" s="334"/>
      <c r="N40" s="335"/>
      <c r="O40" s="376"/>
      <c r="P40" s="374"/>
      <c r="Q40" s="306"/>
      <c r="R40" s="306"/>
      <c r="S40" s="306"/>
      <c r="T40" s="306"/>
      <c r="U40" s="306"/>
    </row>
    <row r="41" spans="1:21" ht="15.75" x14ac:dyDescent="0.25">
      <c r="A41" s="728" t="s">
        <v>1475</v>
      </c>
      <c r="B41" s="728" t="s">
        <v>1476</v>
      </c>
      <c r="C41" s="306"/>
      <c r="D41" s="306"/>
      <c r="E41" s="306"/>
      <c r="F41" s="306"/>
      <c r="G41" s="334"/>
      <c r="H41" s="335"/>
      <c r="I41" s="334"/>
      <c r="J41" s="335"/>
      <c r="K41" s="334"/>
      <c r="L41" s="335"/>
      <c r="M41" s="334"/>
      <c r="N41" s="335"/>
      <c r="O41" s="376"/>
      <c r="P41" s="374"/>
      <c r="Q41" s="306"/>
      <c r="R41" s="306"/>
      <c r="S41" s="306"/>
      <c r="T41" s="306"/>
      <c r="U41" s="306"/>
    </row>
    <row r="42" spans="1:21" ht="15.75" x14ac:dyDescent="0.25">
      <c r="A42" s="729"/>
      <c r="B42" s="729"/>
      <c r="C42" s="306"/>
      <c r="D42" s="306"/>
      <c r="E42" s="306"/>
      <c r="F42" s="306"/>
      <c r="G42" s="334"/>
      <c r="H42" s="335"/>
      <c r="I42" s="334"/>
      <c r="J42" s="335"/>
      <c r="K42" s="334"/>
      <c r="L42" s="335"/>
      <c r="M42" s="334"/>
      <c r="N42" s="335"/>
      <c r="O42" s="376"/>
      <c r="P42" s="374"/>
      <c r="Q42" s="306"/>
      <c r="R42" s="306"/>
      <c r="S42" s="306"/>
      <c r="T42" s="306"/>
      <c r="U42" s="306"/>
    </row>
    <row r="43" spans="1:21" ht="15.75" x14ac:dyDescent="0.25">
      <c r="A43" s="729"/>
      <c r="B43" s="729"/>
      <c r="C43" s="306"/>
      <c r="D43" s="306"/>
      <c r="E43" s="306"/>
      <c r="F43" s="306"/>
      <c r="G43" s="334"/>
      <c r="H43" s="335"/>
      <c r="I43" s="334"/>
      <c r="J43" s="335"/>
      <c r="K43" s="334"/>
      <c r="L43" s="335"/>
      <c r="M43" s="334"/>
      <c r="N43" s="335"/>
      <c r="O43" s="376"/>
      <c r="P43" s="374"/>
      <c r="Q43" s="306"/>
      <c r="R43" s="306"/>
      <c r="S43" s="306"/>
      <c r="T43" s="306"/>
      <c r="U43" s="306"/>
    </row>
    <row r="44" spans="1:21" ht="15.75" x14ac:dyDescent="0.25">
      <c r="A44" s="729"/>
      <c r="B44" s="729"/>
      <c r="C44" s="306"/>
      <c r="D44" s="306"/>
      <c r="E44" s="306"/>
      <c r="F44" s="306"/>
      <c r="G44" s="334"/>
      <c r="H44" s="335"/>
      <c r="I44" s="334"/>
      <c r="J44" s="335"/>
      <c r="K44" s="334"/>
      <c r="L44" s="335"/>
      <c r="M44" s="334"/>
      <c r="N44" s="335"/>
      <c r="O44" s="376"/>
      <c r="P44" s="374"/>
      <c r="Q44" s="306"/>
      <c r="R44" s="306"/>
      <c r="S44" s="306"/>
      <c r="T44" s="306"/>
      <c r="U44" s="306"/>
    </row>
    <row r="45" spans="1:21" ht="15.75" x14ac:dyDescent="0.25">
      <c r="A45" s="729"/>
      <c r="B45" s="729"/>
      <c r="C45" s="306"/>
      <c r="D45" s="306"/>
      <c r="E45" s="306"/>
      <c r="F45" s="306"/>
      <c r="G45" s="334"/>
      <c r="H45" s="335"/>
      <c r="I45" s="334"/>
      <c r="J45" s="335"/>
      <c r="K45" s="334"/>
      <c r="L45" s="335"/>
      <c r="M45" s="334"/>
      <c r="N45" s="335"/>
      <c r="O45" s="376"/>
      <c r="P45" s="374"/>
      <c r="Q45" s="306"/>
      <c r="R45" s="306"/>
      <c r="S45" s="306"/>
      <c r="T45" s="306"/>
      <c r="U45" s="306"/>
    </row>
    <row r="46" spans="1:21" ht="15.75" x14ac:dyDescent="0.25">
      <c r="A46" s="729"/>
      <c r="B46" s="729"/>
      <c r="C46" s="306"/>
      <c r="D46" s="306"/>
      <c r="E46" s="306"/>
      <c r="F46" s="306"/>
      <c r="G46" s="334"/>
      <c r="H46" s="335"/>
      <c r="I46" s="334"/>
      <c r="J46" s="335"/>
      <c r="K46" s="334"/>
      <c r="L46" s="335"/>
      <c r="M46" s="334"/>
      <c r="N46" s="335"/>
      <c r="O46" s="376"/>
      <c r="P46" s="374"/>
      <c r="Q46" s="306"/>
      <c r="R46" s="306"/>
      <c r="S46" s="306"/>
      <c r="T46" s="306"/>
      <c r="U46" s="306"/>
    </row>
    <row r="47" spans="1:21" ht="15.75" x14ac:dyDescent="0.25">
      <c r="A47" s="729"/>
      <c r="B47" s="729"/>
      <c r="C47" s="306"/>
      <c r="D47" s="306"/>
      <c r="E47" s="306"/>
      <c r="F47" s="306"/>
      <c r="G47" s="334"/>
      <c r="H47" s="335"/>
      <c r="I47" s="334"/>
      <c r="J47" s="335"/>
      <c r="K47" s="334"/>
      <c r="L47" s="335"/>
      <c r="M47" s="334"/>
      <c r="N47" s="335"/>
      <c r="O47" s="376">
        <f t="shared" ref="O47:P50" si="4">G47+I47+K47+M47</f>
        <v>0</v>
      </c>
      <c r="P47" s="374">
        <f t="shared" si="4"/>
        <v>0</v>
      </c>
      <c r="Q47" s="306"/>
      <c r="R47" s="306"/>
      <c r="S47" s="306"/>
      <c r="T47" s="306"/>
      <c r="U47" s="306"/>
    </row>
    <row r="48" spans="1:21" ht="15.75" x14ac:dyDescent="0.25">
      <c r="A48" s="729"/>
      <c r="B48" s="729"/>
      <c r="C48" s="306"/>
      <c r="D48" s="306"/>
      <c r="E48" s="306"/>
      <c r="F48" s="306"/>
      <c r="G48" s="334"/>
      <c r="H48" s="335"/>
      <c r="I48" s="334"/>
      <c r="J48" s="335"/>
      <c r="K48" s="334"/>
      <c r="L48" s="335"/>
      <c r="M48" s="334"/>
      <c r="N48" s="335"/>
      <c r="O48" s="376">
        <f t="shared" si="4"/>
        <v>0</v>
      </c>
      <c r="P48" s="374">
        <f t="shared" si="4"/>
        <v>0</v>
      </c>
      <c r="Q48" s="306"/>
      <c r="R48" s="306"/>
      <c r="S48" s="306"/>
      <c r="T48" s="306"/>
      <c r="U48" s="306"/>
    </row>
    <row r="49" spans="1:21" ht="15.75" x14ac:dyDescent="0.25">
      <c r="A49" s="729"/>
      <c r="B49" s="730"/>
      <c r="C49" s="306"/>
      <c r="D49" s="306"/>
      <c r="E49" s="306"/>
      <c r="F49" s="306"/>
      <c r="G49" s="334"/>
      <c r="H49" s="335"/>
      <c r="I49" s="334"/>
      <c r="J49" s="335"/>
      <c r="K49" s="334"/>
      <c r="L49" s="335"/>
      <c r="M49" s="334"/>
      <c r="N49" s="335"/>
      <c r="O49" s="376">
        <f t="shared" si="4"/>
        <v>0</v>
      </c>
      <c r="P49" s="374">
        <f t="shared" si="4"/>
        <v>0</v>
      </c>
      <c r="Q49" s="306"/>
      <c r="R49" s="306"/>
      <c r="S49" s="306"/>
      <c r="T49" s="306"/>
      <c r="U49" s="306"/>
    </row>
    <row r="50" spans="1:21" ht="15.75" x14ac:dyDescent="0.25">
      <c r="A50" s="729"/>
      <c r="B50" s="728" t="s">
        <v>1477</v>
      </c>
      <c r="C50" s="306"/>
      <c r="D50" s="306"/>
      <c r="E50" s="306"/>
      <c r="F50" s="306"/>
      <c r="G50" s="334"/>
      <c r="H50" s="335"/>
      <c r="I50" s="334"/>
      <c r="J50" s="335"/>
      <c r="K50" s="334"/>
      <c r="L50" s="335"/>
      <c r="M50" s="334"/>
      <c r="N50" s="335"/>
      <c r="O50" s="376">
        <f t="shared" si="4"/>
        <v>0</v>
      </c>
      <c r="P50" s="374">
        <f t="shared" si="4"/>
        <v>0</v>
      </c>
      <c r="Q50" s="306"/>
      <c r="R50" s="306"/>
      <c r="S50" s="306"/>
      <c r="T50" s="306"/>
      <c r="U50" s="306"/>
    </row>
    <row r="51" spans="1:21" ht="15.75" x14ac:dyDescent="0.25">
      <c r="A51" s="729"/>
      <c r="B51" s="729"/>
      <c r="C51" s="306"/>
      <c r="D51" s="306"/>
      <c r="E51" s="306"/>
      <c r="F51" s="306"/>
      <c r="G51" s="334"/>
      <c r="H51" s="335"/>
      <c r="I51" s="334"/>
      <c r="J51" s="335"/>
      <c r="K51" s="334"/>
      <c r="L51" s="335"/>
      <c r="M51" s="334"/>
      <c r="N51" s="335"/>
      <c r="O51" s="376"/>
      <c r="P51" s="374"/>
      <c r="Q51" s="306"/>
      <c r="R51" s="306"/>
      <c r="S51" s="306"/>
      <c r="T51" s="306"/>
      <c r="U51" s="306"/>
    </row>
    <row r="52" spans="1:21" ht="15.75" x14ac:dyDescent="0.25">
      <c r="A52" s="729"/>
      <c r="B52" s="729"/>
      <c r="C52" s="306"/>
      <c r="D52" s="306"/>
      <c r="E52" s="306"/>
      <c r="F52" s="306"/>
      <c r="G52" s="334"/>
      <c r="H52" s="335"/>
      <c r="I52" s="334"/>
      <c r="J52" s="335"/>
      <c r="K52" s="334"/>
      <c r="L52" s="335"/>
      <c r="M52" s="334"/>
      <c r="N52" s="335"/>
      <c r="O52" s="376"/>
      <c r="P52" s="374"/>
      <c r="Q52" s="306"/>
      <c r="R52" s="306"/>
      <c r="S52" s="306"/>
      <c r="T52" s="306"/>
      <c r="U52" s="306"/>
    </row>
    <row r="53" spans="1:21" ht="15.75" x14ac:dyDescent="0.25">
      <c r="A53" s="729"/>
      <c r="B53" s="729"/>
      <c r="C53" s="306"/>
      <c r="D53" s="306"/>
      <c r="E53" s="306"/>
      <c r="F53" s="306"/>
      <c r="G53" s="334"/>
      <c r="H53" s="335"/>
      <c r="I53" s="334"/>
      <c r="J53" s="335"/>
      <c r="K53" s="334"/>
      <c r="L53" s="335"/>
      <c r="M53" s="334"/>
      <c r="N53" s="335"/>
      <c r="O53" s="376"/>
      <c r="P53" s="374"/>
      <c r="Q53" s="306"/>
      <c r="R53" s="306"/>
      <c r="S53" s="306"/>
      <c r="T53" s="306"/>
      <c r="U53" s="306"/>
    </row>
    <row r="54" spans="1:21" ht="15.75" x14ac:dyDescent="0.25">
      <c r="A54" s="729"/>
      <c r="B54" s="729"/>
      <c r="C54" s="306"/>
      <c r="D54" s="306"/>
      <c r="E54" s="306"/>
      <c r="F54" s="306"/>
      <c r="G54" s="334"/>
      <c r="H54" s="335"/>
      <c r="I54" s="334"/>
      <c r="J54" s="335"/>
      <c r="K54" s="334"/>
      <c r="L54" s="335"/>
      <c r="M54" s="334"/>
      <c r="N54" s="335"/>
      <c r="O54" s="376"/>
      <c r="P54" s="374"/>
      <c r="Q54" s="306"/>
      <c r="R54" s="306"/>
      <c r="S54" s="306"/>
      <c r="T54" s="306"/>
      <c r="U54" s="306"/>
    </row>
    <row r="55" spans="1:21" ht="15.75" x14ac:dyDescent="0.25">
      <c r="A55" s="729"/>
      <c r="B55" s="729"/>
      <c r="C55" s="306"/>
      <c r="D55" s="306"/>
      <c r="E55" s="306"/>
      <c r="F55" s="306"/>
      <c r="G55" s="334"/>
      <c r="H55" s="335"/>
      <c r="I55" s="334"/>
      <c r="J55" s="335"/>
      <c r="K55" s="334"/>
      <c r="L55" s="335"/>
      <c r="M55" s="334"/>
      <c r="N55" s="335"/>
      <c r="O55" s="376"/>
      <c r="P55" s="374"/>
      <c r="Q55" s="306"/>
      <c r="R55" s="306"/>
      <c r="S55" s="306"/>
      <c r="T55" s="306"/>
      <c r="U55" s="306"/>
    </row>
    <row r="56" spans="1:21" ht="15.75" x14ac:dyDescent="0.25">
      <c r="A56" s="729"/>
      <c r="B56" s="729"/>
      <c r="C56" s="306"/>
      <c r="D56" s="306"/>
      <c r="E56" s="306"/>
      <c r="F56" s="306"/>
      <c r="G56" s="334"/>
      <c r="H56" s="335"/>
      <c r="I56" s="334"/>
      <c r="J56" s="335"/>
      <c r="K56" s="334"/>
      <c r="L56" s="335"/>
      <c r="M56" s="334"/>
      <c r="N56" s="335"/>
      <c r="O56" s="376"/>
      <c r="P56" s="374"/>
      <c r="Q56" s="306"/>
      <c r="R56" s="306"/>
      <c r="S56" s="306"/>
      <c r="T56" s="306"/>
      <c r="U56" s="306"/>
    </row>
    <row r="57" spans="1:21" ht="15.75" x14ac:dyDescent="0.25">
      <c r="A57" s="729"/>
      <c r="B57" s="729"/>
      <c r="C57" s="306"/>
      <c r="D57" s="306"/>
      <c r="E57" s="306"/>
      <c r="F57" s="306"/>
      <c r="G57" s="334"/>
      <c r="H57" s="335"/>
      <c r="I57" s="334"/>
      <c r="J57" s="335"/>
      <c r="K57" s="334"/>
      <c r="L57" s="335"/>
      <c r="M57" s="334"/>
      <c r="N57" s="335"/>
      <c r="O57" s="376"/>
      <c r="P57" s="374"/>
      <c r="Q57" s="306"/>
      <c r="R57" s="306"/>
      <c r="S57" s="306"/>
      <c r="T57" s="306"/>
      <c r="U57" s="306"/>
    </row>
    <row r="58" spans="1:21" ht="15.75" x14ac:dyDescent="0.25">
      <c r="A58" s="729"/>
      <c r="B58" s="729"/>
      <c r="C58" s="306"/>
      <c r="D58" s="306"/>
      <c r="E58" s="306"/>
      <c r="F58" s="306"/>
      <c r="G58" s="334"/>
      <c r="H58" s="335"/>
      <c r="I58" s="334"/>
      <c r="J58" s="335"/>
      <c r="K58" s="334"/>
      <c r="L58" s="335"/>
      <c r="M58" s="334"/>
      <c r="N58" s="335"/>
      <c r="O58" s="376"/>
      <c r="P58" s="374"/>
      <c r="Q58" s="306"/>
      <c r="R58" s="306"/>
      <c r="S58" s="306"/>
      <c r="T58" s="306"/>
      <c r="U58" s="306"/>
    </row>
    <row r="59" spans="1:21" ht="15.75" x14ac:dyDescent="0.25">
      <c r="A59" s="729"/>
      <c r="B59" s="729"/>
      <c r="C59" s="306"/>
      <c r="D59" s="306"/>
      <c r="E59" s="306"/>
      <c r="F59" s="306"/>
      <c r="G59" s="334"/>
      <c r="H59" s="335"/>
      <c r="I59" s="334"/>
      <c r="J59" s="335"/>
      <c r="K59" s="334"/>
      <c r="L59" s="335"/>
      <c r="M59" s="334"/>
      <c r="N59" s="335"/>
      <c r="O59" s="376"/>
      <c r="P59" s="374"/>
      <c r="Q59" s="306"/>
      <c r="R59" s="306"/>
      <c r="S59" s="306"/>
      <c r="T59" s="306"/>
      <c r="U59" s="306"/>
    </row>
    <row r="60" spans="1:21" ht="15.75" x14ac:dyDescent="0.25">
      <c r="A60" s="729"/>
      <c r="B60" s="729"/>
      <c r="C60" s="306"/>
      <c r="D60" s="306"/>
      <c r="E60" s="306"/>
      <c r="F60" s="306"/>
      <c r="G60" s="334"/>
      <c r="H60" s="335"/>
      <c r="I60" s="334"/>
      <c r="J60" s="335"/>
      <c r="K60" s="334"/>
      <c r="L60" s="335"/>
      <c r="M60" s="334"/>
      <c r="N60" s="335"/>
      <c r="O60" s="376"/>
      <c r="P60" s="374"/>
      <c r="Q60" s="306"/>
      <c r="R60" s="306"/>
      <c r="S60" s="306"/>
      <c r="T60" s="306"/>
      <c r="U60" s="306"/>
    </row>
    <row r="61" spans="1:21" ht="15.75" x14ac:dyDescent="0.25">
      <c r="A61" s="729"/>
      <c r="B61" s="729"/>
      <c r="C61" s="306"/>
      <c r="D61" s="306"/>
      <c r="E61" s="306"/>
      <c r="F61" s="306"/>
      <c r="G61" s="334"/>
      <c r="H61" s="335"/>
      <c r="I61" s="334"/>
      <c r="J61" s="335"/>
      <c r="K61" s="334"/>
      <c r="L61" s="335"/>
      <c r="M61" s="334"/>
      <c r="N61" s="335"/>
      <c r="O61" s="376"/>
      <c r="P61" s="374"/>
      <c r="Q61" s="306"/>
      <c r="R61" s="306"/>
      <c r="S61" s="306"/>
      <c r="T61" s="306"/>
      <c r="U61" s="306"/>
    </row>
    <row r="62" spans="1:21" ht="15.75" x14ac:dyDescent="0.25">
      <c r="A62" s="730"/>
      <c r="B62" s="730"/>
      <c r="C62" s="306"/>
      <c r="D62" s="306"/>
      <c r="E62" s="306"/>
      <c r="F62" s="306"/>
      <c r="G62" s="334"/>
      <c r="H62" s="335"/>
      <c r="I62" s="334"/>
      <c r="J62" s="335"/>
      <c r="K62" s="334"/>
      <c r="L62" s="335"/>
      <c r="M62" s="334"/>
      <c r="N62" s="335"/>
      <c r="O62" s="376">
        <f>G62+I62+K62+M62</f>
        <v>0</v>
      </c>
      <c r="P62" s="374">
        <f>H62+J62+L62+N62</f>
        <v>0</v>
      </c>
      <c r="Q62" s="306"/>
      <c r="R62" s="306"/>
      <c r="S62" s="306"/>
      <c r="T62" s="306"/>
      <c r="U62" s="306"/>
    </row>
    <row r="63" spans="1:21" ht="15.75" x14ac:dyDescent="0.25">
      <c r="A63" s="728" t="s">
        <v>1478</v>
      </c>
      <c r="B63" s="385"/>
      <c r="C63" s="306"/>
      <c r="D63" s="306"/>
      <c r="E63" s="306"/>
      <c r="F63" s="306"/>
      <c r="G63" s="334"/>
      <c r="H63" s="335"/>
      <c r="I63" s="334"/>
      <c r="J63" s="335"/>
      <c r="K63" s="334"/>
      <c r="L63" s="335"/>
      <c r="M63" s="334"/>
      <c r="N63" s="335"/>
      <c r="O63" s="376">
        <f>G63+I63+K63+M63</f>
        <v>0</v>
      </c>
      <c r="P63" s="374">
        <f>H63+J63+L63+N63</f>
        <v>0</v>
      </c>
      <c r="Q63" s="306"/>
      <c r="R63" s="306"/>
      <c r="S63" s="306"/>
      <c r="T63" s="306"/>
      <c r="U63" s="306"/>
    </row>
    <row r="64" spans="1:21" ht="15.75" x14ac:dyDescent="0.25">
      <c r="A64" s="729"/>
      <c r="B64" s="385"/>
      <c r="C64" s="306"/>
      <c r="D64" s="306"/>
      <c r="E64" s="306"/>
      <c r="F64" s="306"/>
      <c r="G64" s="334"/>
      <c r="H64" s="335"/>
      <c r="I64" s="334"/>
      <c r="J64" s="335"/>
      <c r="K64" s="334"/>
      <c r="L64" s="335"/>
      <c r="M64" s="334"/>
      <c r="N64" s="335"/>
      <c r="O64" s="376"/>
      <c r="P64" s="374"/>
      <c r="Q64" s="306"/>
      <c r="R64" s="306"/>
      <c r="S64" s="306"/>
      <c r="T64" s="306"/>
      <c r="U64" s="306"/>
    </row>
    <row r="65" spans="1:21" ht="15.75" x14ac:dyDescent="0.25">
      <c r="A65" s="729"/>
      <c r="B65" s="385"/>
      <c r="C65" s="306"/>
      <c r="D65" s="306"/>
      <c r="E65" s="306"/>
      <c r="F65" s="306"/>
      <c r="G65" s="334"/>
      <c r="H65" s="335"/>
      <c r="I65" s="334"/>
      <c r="J65" s="335"/>
      <c r="K65" s="334"/>
      <c r="L65" s="335"/>
      <c r="M65" s="334"/>
      <c r="N65" s="335"/>
      <c r="O65" s="376"/>
      <c r="P65" s="374"/>
      <c r="Q65" s="306"/>
      <c r="R65" s="306"/>
      <c r="S65" s="306"/>
      <c r="T65" s="306"/>
      <c r="U65" s="306"/>
    </row>
    <row r="66" spans="1:21" ht="15.75" x14ac:dyDescent="0.25">
      <c r="A66" s="729"/>
      <c r="B66" s="385"/>
      <c r="C66" s="306"/>
      <c r="D66" s="306"/>
      <c r="E66" s="306"/>
      <c r="F66" s="306"/>
      <c r="G66" s="334"/>
      <c r="H66" s="335"/>
      <c r="I66" s="334"/>
      <c r="J66" s="335"/>
      <c r="K66" s="334"/>
      <c r="L66" s="335"/>
      <c r="M66" s="334"/>
      <c r="N66" s="335"/>
      <c r="O66" s="376"/>
      <c r="P66" s="374"/>
      <c r="Q66" s="306"/>
      <c r="R66" s="306"/>
      <c r="S66" s="306"/>
      <c r="T66" s="306"/>
      <c r="U66" s="306"/>
    </row>
    <row r="67" spans="1:21" ht="15.75" x14ac:dyDescent="0.25">
      <c r="A67" s="729"/>
      <c r="B67" s="385"/>
      <c r="C67" s="306"/>
      <c r="D67" s="306"/>
      <c r="E67" s="306"/>
      <c r="F67" s="306"/>
      <c r="G67" s="334"/>
      <c r="H67" s="335"/>
      <c r="I67" s="334"/>
      <c r="J67" s="335"/>
      <c r="K67" s="334"/>
      <c r="L67" s="335"/>
      <c r="M67" s="334"/>
      <c r="N67" s="335"/>
      <c r="O67" s="376"/>
      <c r="P67" s="374"/>
      <c r="Q67" s="306"/>
      <c r="R67" s="306"/>
      <c r="S67" s="306"/>
      <c r="T67" s="306"/>
      <c r="U67" s="306"/>
    </row>
    <row r="68" spans="1:21" ht="15.75" x14ac:dyDescent="0.25">
      <c r="A68" s="729"/>
      <c r="B68" s="385"/>
      <c r="C68" s="306"/>
      <c r="D68" s="306"/>
      <c r="E68" s="306"/>
      <c r="F68" s="306"/>
      <c r="G68" s="334"/>
      <c r="H68" s="335"/>
      <c r="I68" s="334"/>
      <c r="J68" s="335"/>
      <c r="K68" s="334"/>
      <c r="L68" s="335"/>
      <c r="M68" s="334"/>
      <c r="N68" s="335"/>
      <c r="O68" s="376">
        <f>G68+I68+K68+M68</f>
        <v>0</v>
      </c>
      <c r="P68" s="374">
        <f>H68+J68+L68+N68</f>
        <v>0</v>
      </c>
      <c r="Q68" s="306"/>
      <c r="R68" s="306"/>
      <c r="S68" s="306"/>
      <c r="T68" s="306"/>
      <c r="U68" s="306"/>
    </row>
    <row r="69" spans="1:21" ht="15.75" x14ac:dyDescent="0.25">
      <c r="A69" s="730"/>
      <c r="B69" s="385"/>
      <c r="C69" s="306"/>
      <c r="D69" s="306"/>
      <c r="E69" s="306"/>
      <c r="F69" s="306"/>
      <c r="G69" s="306"/>
      <c r="H69" s="335"/>
      <c r="I69" s="306"/>
      <c r="J69" s="335"/>
      <c r="K69" s="306"/>
      <c r="L69" s="335"/>
      <c r="M69" s="306"/>
      <c r="N69" s="335"/>
      <c r="O69" s="376">
        <f>G69+I69+K69+M69</f>
        <v>0</v>
      </c>
      <c r="P69" s="374">
        <f>H69+J69+L69+N69</f>
        <v>0</v>
      </c>
      <c r="Q69" s="306"/>
      <c r="R69" s="71"/>
      <c r="S69" s="306"/>
      <c r="T69" s="306"/>
      <c r="U69" s="306"/>
    </row>
    <row r="70" spans="1:21" ht="15.75" x14ac:dyDescent="0.25">
      <c r="A70" s="278"/>
      <c r="B70" s="279"/>
      <c r="C70" s="279"/>
      <c r="D70" s="278" t="s">
        <v>1463</v>
      </c>
      <c r="E70" s="279"/>
      <c r="F70" s="280"/>
      <c r="G70" s="75">
        <f t="shared" ref="G70:P70" si="5">SUM(G10:G69)</f>
        <v>0</v>
      </c>
      <c r="H70" s="229">
        <f t="shared" si="5"/>
        <v>0</v>
      </c>
      <c r="I70" s="75">
        <f t="shared" si="5"/>
        <v>0</v>
      </c>
      <c r="J70" s="229">
        <f t="shared" si="5"/>
        <v>0</v>
      </c>
      <c r="K70" s="75">
        <f t="shared" si="5"/>
        <v>0</v>
      </c>
      <c r="L70" s="229">
        <f t="shared" si="5"/>
        <v>0</v>
      </c>
      <c r="M70" s="75">
        <f t="shared" si="5"/>
        <v>0</v>
      </c>
      <c r="N70" s="229">
        <f t="shared" si="5"/>
        <v>0</v>
      </c>
      <c r="O70" s="229">
        <f t="shared" si="5"/>
        <v>0</v>
      </c>
      <c r="P70" s="229">
        <f t="shared" si="5"/>
        <v>0</v>
      </c>
      <c r="Q70" s="68"/>
      <c r="R70" s="68"/>
      <c r="S70" s="68"/>
      <c r="T70" s="68"/>
      <c r="U70" s="68"/>
    </row>
  </sheetData>
  <mergeCells count="27">
    <mergeCell ref="T6:T8"/>
    <mergeCell ref="U6:U8"/>
    <mergeCell ref="E1:L1"/>
    <mergeCell ref="F6:F8"/>
    <mergeCell ref="G6:N6"/>
    <mergeCell ref="Q6:Q8"/>
    <mergeCell ref="R6:R8"/>
    <mergeCell ref="O6:P7"/>
    <mergeCell ref="G7:H7"/>
    <mergeCell ref="I7:J7"/>
    <mergeCell ref="S6:S8"/>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sheetView>
  </sheetViews>
  <sheetFormatPr baseColWidth="10" defaultColWidth="11.42578125" defaultRowHeight="15" x14ac:dyDescent="0.25"/>
  <cols>
    <col min="1" max="1" width="35.7109375" style="435" customWidth="1"/>
    <col min="2" max="2" width="35.85546875" style="435" customWidth="1"/>
    <col min="3" max="6" width="27.42578125" style="435" customWidth="1"/>
    <col min="7" max="7" width="15.28515625" style="435" customWidth="1"/>
    <col min="8" max="8" width="11.42578125" style="227"/>
    <col min="9" max="9" width="15.28515625" style="435" customWidth="1"/>
    <col min="10" max="10" width="18.85546875" style="227" customWidth="1"/>
    <col min="11" max="11" width="11.42578125" style="435"/>
    <col min="12" max="12" width="11.42578125" style="227"/>
    <col min="13" max="13" width="11.42578125" style="435"/>
    <col min="14" max="14" width="11.42578125" style="227"/>
    <col min="15" max="15" width="15.28515625" style="435" customWidth="1"/>
    <col min="16" max="16" width="18.28515625" style="227" customWidth="1"/>
    <col min="17" max="17" width="14.140625" style="435" hidden="1" customWidth="1"/>
    <col min="18" max="20" width="14.140625" style="435" customWidth="1"/>
    <col min="21" max="21" width="17" style="435" customWidth="1"/>
    <col min="22" max="16384" width="11.42578125" style="435"/>
  </cols>
  <sheetData>
    <row r="1" spans="1:42" ht="21" x14ac:dyDescent="0.25">
      <c r="A1" s="380"/>
      <c r="B1" s="380"/>
      <c r="C1" s="380"/>
      <c r="D1" s="380"/>
      <c r="E1" s="811" t="s">
        <v>1496</v>
      </c>
      <c r="F1" s="811"/>
      <c r="G1" s="811"/>
      <c r="H1" s="811"/>
      <c r="I1" s="811"/>
      <c r="J1" s="811"/>
      <c r="K1" s="811"/>
      <c r="L1" s="811"/>
      <c r="M1" s="381"/>
      <c r="N1" s="381"/>
      <c r="O1" s="381"/>
      <c r="P1" s="381"/>
      <c r="Q1" s="381"/>
      <c r="R1" s="381"/>
      <c r="S1" s="381"/>
      <c r="T1" s="381"/>
      <c r="U1" s="381"/>
      <c r="V1" s="381"/>
      <c r="W1" s="381"/>
      <c r="X1" s="381"/>
      <c r="Y1" s="381"/>
      <c r="Z1" s="381"/>
      <c r="AA1" s="381"/>
      <c r="AB1" s="380"/>
      <c r="AC1" s="380"/>
      <c r="AD1" s="380"/>
      <c r="AE1" s="380"/>
      <c r="AF1" s="380"/>
      <c r="AG1" s="380"/>
      <c r="AH1" s="380"/>
      <c r="AI1" s="380"/>
      <c r="AJ1" s="380"/>
      <c r="AK1" s="380"/>
      <c r="AL1" s="380"/>
      <c r="AM1" s="380"/>
      <c r="AN1" s="380"/>
      <c r="AO1" s="380"/>
      <c r="AP1" s="380"/>
    </row>
    <row r="2" spans="1:42" ht="18" x14ac:dyDescent="0.3">
      <c r="A2" s="379" t="s">
        <v>1343</v>
      </c>
      <c r="B2" s="380"/>
      <c r="C2" s="380"/>
      <c r="D2" s="380"/>
      <c r="E2" s="380"/>
      <c r="F2" s="380"/>
      <c r="G2" s="381"/>
      <c r="H2" s="382"/>
      <c r="I2" s="381"/>
      <c r="J2" s="381"/>
      <c r="K2" s="381"/>
      <c r="L2" s="381"/>
      <c r="M2" s="381"/>
      <c r="N2" s="381"/>
      <c r="O2" s="381"/>
      <c r="P2" s="381"/>
      <c r="Q2" s="381"/>
      <c r="R2" s="381"/>
      <c r="S2" s="381"/>
      <c r="T2" s="381"/>
      <c r="U2" s="381"/>
      <c r="V2" s="381"/>
      <c r="W2" s="381"/>
      <c r="X2" s="381"/>
      <c r="Y2" s="381"/>
      <c r="Z2" s="381"/>
      <c r="AA2" s="381"/>
      <c r="AB2" s="380"/>
      <c r="AC2" s="380"/>
      <c r="AD2" s="380"/>
      <c r="AE2" s="380"/>
      <c r="AF2" s="380"/>
      <c r="AG2" s="380"/>
      <c r="AH2" s="380"/>
      <c r="AI2" s="380"/>
      <c r="AJ2" s="380"/>
      <c r="AK2" s="380"/>
      <c r="AL2" s="380"/>
      <c r="AM2" s="380"/>
      <c r="AN2" s="380"/>
      <c r="AO2" s="380"/>
      <c r="AP2" s="380"/>
    </row>
    <row r="3" spans="1:42" ht="18.75" x14ac:dyDescent="0.25">
      <c r="A3" s="379" t="s">
        <v>1492</v>
      </c>
      <c r="B3" s="380"/>
      <c r="C3" s="380"/>
      <c r="D3" s="380"/>
      <c r="E3" s="380"/>
      <c r="F3" s="380"/>
      <c r="G3" s="381"/>
      <c r="H3" s="382"/>
      <c r="I3" s="381"/>
      <c r="J3" s="381"/>
      <c r="K3" s="381"/>
      <c r="L3" s="381"/>
      <c r="M3" s="381"/>
      <c r="N3" s="381"/>
      <c r="O3" s="381"/>
      <c r="P3" s="381"/>
      <c r="Q3" s="381"/>
      <c r="R3" s="381"/>
      <c r="S3" s="381"/>
      <c r="T3" s="381"/>
      <c r="U3" s="381"/>
      <c r="V3" s="381"/>
      <c r="W3" s="381"/>
      <c r="X3" s="381"/>
      <c r="Y3" s="381"/>
      <c r="Z3" s="381"/>
      <c r="AA3" s="381"/>
      <c r="AB3" s="380"/>
      <c r="AC3" s="380"/>
      <c r="AD3" s="380"/>
      <c r="AE3" s="380"/>
      <c r="AF3" s="380"/>
      <c r="AG3" s="380"/>
      <c r="AH3" s="380"/>
      <c r="AI3" s="380"/>
      <c r="AJ3" s="380"/>
      <c r="AK3" s="380"/>
      <c r="AL3" s="380"/>
      <c r="AM3" s="380"/>
      <c r="AN3" s="380"/>
      <c r="AO3" s="380"/>
      <c r="AP3" s="380"/>
    </row>
    <row r="4" spans="1:42" s="380" customFormat="1" ht="18.75" x14ac:dyDescent="0.25">
      <c r="A4" s="379" t="s">
        <v>1493</v>
      </c>
      <c r="G4" s="381"/>
      <c r="H4" s="382"/>
      <c r="I4" s="381"/>
      <c r="J4" s="381"/>
      <c r="K4" s="381"/>
      <c r="L4" s="381"/>
      <c r="M4" s="381"/>
      <c r="N4" s="381"/>
      <c r="O4" s="381"/>
      <c r="P4" s="381"/>
      <c r="Q4" s="381"/>
      <c r="R4" s="381"/>
      <c r="S4" s="381"/>
      <c r="T4" s="381"/>
      <c r="U4" s="381"/>
      <c r="V4" s="381"/>
      <c r="W4" s="381"/>
      <c r="X4" s="381"/>
      <c r="Y4" s="381"/>
      <c r="Z4" s="381"/>
      <c r="AA4" s="381"/>
    </row>
    <row r="5" spans="1:42" s="380" customFormat="1" ht="18.75" x14ac:dyDescent="0.25">
      <c r="A5" s="379" t="s">
        <v>1494</v>
      </c>
      <c r="G5" s="381"/>
      <c r="H5" s="382"/>
      <c r="I5" s="381"/>
      <c r="J5" s="381"/>
      <c r="K5" s="381"/>
      <c r="L5" s="381"/>
      <c r="M5" s="381"/>
      <c r="N5" s="381"/>
      <c r="O5" s="381"/>
      <c r="P5" s="381"/>
      <c r="Q5" s="381"/>
      <c r="R5" s="381"/>
      <c r="S5" s="381"/>
      <c r="T5" s="381"/>
      <c r="U5" s="381"/>
      <c r="V5" s="381"/>
      <c r="W5" s="381"/>
      <c r="X5" s="381"/>
      <c r="Y5" s="381"/>
      <c r="Z5" s="381"/>
      <c r="AA5" s="381"/>
    </row>
    <row r="6" spans="1:42" s="380" customFormat="1" x14ac:dyDescent="0.25">
      <c r="A6" s="384" t="s">
        <v>1495</v>
      </c>
      <c r="B6" s="384"/>
      <c r="C6" s="384"/>
      <c r="D6" s="384"/>
      <c r="E6" s="384"/>
      <c r="F6" s="384"/>
      <c r="G6" s="384"/>
      <c r="H6" s="384"/>
      <c r="I6" s="384"/>
      <c r="J6" s="384"/>
      <c r="K6" s="384"/>
      <c r="L6" s="384"/>
      <c r="M6" s="384"/>
      <c r="N6" s="384"/>
      <c r="O6" s="384"/>
      <c r="P6" s="384"/>
      <c r="Q6" s="384"/>
      <c r="R6" s="384"/>
      <c r="S6" s="384"/>
      <c r="T6" s="384"/>
      <c r="U6" s="384"/>
    </row>
    <row r="7" spans="1:42" ht="15" customHeight="1" x14ac:dyDescent="0.25">
      <c r="A7" s="716" t="s">
        <v>89</v>
      </c>
      <c r="B7" s="715" t="s">
        <v>103</v>
      </c>
      <c r="C7" s="718" t="s">
        <v>78</v>
      </c>
      <c r="D7" s="718" t="s">
        <v>79</v>
      </c>
      <c r="E7" s="718" t="s">
        <v>382</v>
      </c>
      <c r="F7" s="718" t="s">
        <v>80</v>
      </c>
      <c r="G7" s="721" t="s">
        <v>92</v>
      </c>
      <c r="H7" s="727"/>
      <c r="I7" s="727"/>
      <c r="J7" s="727"/>
      <c r="K7" s="727"/>
      <c r="L7" s="727"/>
      <c r="M7" s="727"/>
      <c r="N7" s="722"/>
      <c r="O7" s="723" t="s">
        <v>93</v>
      </c>
      <c r="P7" s="724"/>
      <c r="Q7" s="715" t="s">
        <v>94</v>
      </c>
      <c r="R7" s="715" t="s">
        <v>95</v>
      </c>
      <c r="S7" s="715" t="s">
        <v>102</v>
      </c>
      <c r="T7" s="715" t="s">
        <v>101</v>
      </c>
      <c r="U7" s="712" t="s">
        <v>81</v>
      </c>
    </row>
    <row r="8" spans="1:42" ht="15" customHeight="1" x14ac:dyDescent="0.25">
      <c r="A8" s="716"/>
      <c r="B8" s="716"/>
      <c r="C8" s="719"/>
      <c r="D8" s="719"/>
      <c r="E8" s="719"/>
      <c r="F8" s="719"/>
      <c r="G8" s="721" t="s">
        <v>96</v>
      </c>
      <c r="H8" s="722"/>
      <c r="I8" s="721" t="s">
        <v>97</v>
      </c>
      <c r="J8" s="722"/>
      <c r="K8" s="721" t="s">
        <v>98</v>
      </c>
      <c r="L8" s="722"/>
      <c r="M8" s="721" t="s">
        <v>99</v>
      </c>
      <c r="N8" s="722"/>
      <c r="O8" s="725"/>
      <c r="P8" s="726"/>
      <c r="Q8" s="716"/>
      <c r="R8" s="716"/>
      <c r="S8" s="716"/>
      <c r="T8" s="716"/>
      <c r="U8" s="713"/>
    </row>
    <row r="9" spans="1:42" ht="25.5" x14ac:dyDescent="0.25">
      <c r="A9" s="717"/>
      <c r="B9" s="717"/>
      <c r="C9" s="720"/>
      <c r="D9" s="720"/>
      <c r="E9" s="720"/>
      <c r="F9" s="720"/>
      <c r="G9" s="411" t="s">
        <v>100</v>
      </c>
      <c r="H9" s="411" t="s">
        <v>12</v>
      </c>
      <c r="I9" s="411" t="s">
        <v>100</v>
      </c>
      <c r="J9" s="411" t="s">
        <v>12</v>
      </c>
      <c r="K9" s="411" t="s">
        <v>100</v>
      </c>
      <c r="L9" s="411" t="s">
        <v>12</v>
      </c>
      <c r="M9" s="411" t="s">
        <v>100</v>
      </c>
      <c r="N9" s="411" t="s">
        <v>12</v>
      </c>
      <c r="O9" s="411" t="s">
        <v>100</v>
      </c>
      <c r="P9" s="411" t="s">
        <v>12</v>
      </c>
      <c r="Q9" s="717"/>
      <c r="R9" s="717"/>
      <c r="S9" s="717"/>
      <c r="T9" s="717"/>
      <c r="U9" s="714"/>
    </row>
    <row r="10" spans="1:42" ht="15.6" x14ac:dyDescent="0.3">
      <c r="A10" s="469"/>
      <c r="B10" s="470"/>
      <c r="C10" s="414"/>
      <c r="D10" s="414"/>
      <c r="E10" s="415"/>
      <c r="F10" s="414"/>
      <c r="G10" s="416"/>
      <c r="H10" s="416"/>
      <c r="I10" s="416"/>
      <c r="J10" s="416"/>
      <c r="K10" s="416"/>
      <c r="L10" s="416"/>
      <c r="M10" s="416"/>
      <c r="N10" s="416"/>
      <c r="O10" s="416"/>
      <c r="P10" s="416"/>
      <c r="Q10" s="417"/>
      <c r="R10" s="417"/>
      <c r="S10" s="417"/>
      <c r="T10" s="417"/>
      <c r="U10" s="418"/>
    </row>
    <row r="11" spans="1:42" s="468" customFormat="1" ht="21.75" customHeight="1" x14ac:dyDescent="0.25">
      <c r="A11" s="735" t="s">
        <v>1492</v>
      </c>
      <c r="B11" s="812" t="s">
        <v>1520</v>
      </c>
      <c r="C11" s="463"/>
      <c r="D11" s="463"/>
      <c r="E11" s="464"/>
      <c r="F11" s="463"/>
      <c r="G11" s="465"/>
      <c r="H11" s="465"/>
      <c r="I11" s="465"/>
      <c r="J11" s="465"/>
      <c r="K11" s="465"/>
      <c r="L11" s="465"/>
      <c r="M11" s="465"/>
      <c r="N11" s="465"/>
      <c r="O11" s="465"/>
      <c r="P11" s="465"/>
      <c r="Q11" s="466"/>
      <c r="R11" s="466"/>
      <c r="S11" s="466"/>
      <c r="T11" s="466"/>
      <c r="U11" s="467"/>
    </row>
    <row r="12" spans="1:42" s="468" customFormat="1" ht="15.75" x14ac:dyDescent="0.25">
      <c r="A12" s="735"/>
      <c r="B12" s="813"/>
      <c r="C12" s="463"/>
      <c r="D12" s="463"/>
      <c r="E12" s="464"/>
      <c r="F12" s="463"/>
      <c r="G12" s="465"/>
      <c r="H12" s="465"/>
      <c r="I12" s="465"/>
      <c r="J12" s="465"/>
      <c r="K12" s="465"/>
      <c r="L12" s="465"/>
      <c r="M12" s="465"/>
      <c r="N12" s="465"/>
      <c r="O12" s="465"/>
      <c r="P12" s="465"/>
      <c r="Q12" s="466"/>
      <c r="R12" s="466"/>
      <c r="S12" s="466"/>
      <c r="T12" s="466"/>
      <c r="U12" s="467"/>
    </row>
    <row r="13" spans="1:42" s="468" customFormat="1" ht="15.75" x14ac:dyDescent="0.25">
      <c r="A13" s="735"/>
      <c r="B13" s="813"/>
      <c r="C13" s="463"/>
      <c r="D13" s="463"/>
      <c r="E13" s="464"/>
      <c r="F13" s="463"/>
      <c r="G13" s="465"/>
      <c r="H13" s="465"/>
      <c r="I13" s="465"/>
      <c r="J13" s="465"/>
      <c r="K13" s="465"/>
      <c r="L13" s="465"/>
      <c r="M13" s="465"/>
      <c r="N13" s="465"/>
      <c r="O13" s="465"/>
      <c r="P13" s="465"/>
      <c r="Q13" s="466"/>
      <c r="R13" s="466"/>
      <c r="S13" s="466"/>
      <c r="T13" s="466"/>
      <c r="U13" s="467"/>
    </row>
    <row r="14" spans="1:42" s="468" customFormat="1" ht="15.75" x14ac:dyDescent="0.25">
      <c r="A14" s="735"/>
      <c r="B14" s="813"/>
      <c r="C14" s="463"/>
      <c r="D14" s="463"/>
      <c r="E14" s="464"/>
      <c r="F14" s="463"/>
      <c r="G14" s="465"/>
      <c r="H14" s="465"/>
      <c r="I14" s="465"/>
      <c r="J14" s="465"/>
      <c r="K14" s="465"/>
      <c r="L14" s="465"/>
      <c r="M14" s="465"/>
      <c r="N14" s="465"/>
      <c r="O14" s="465"/>
      <c r="P14" s="465"/>
      <c r="Q14" s="466"/>
      <c r="R14" s="466"/>
      <c r="S14" s="466"/>
      <c r="T14" s="466"/>
      <c r="U14" s="467"/>
    </row>
    <row r="15" spans="1:42" s="468" customFormat="1" ht="15.75" x14ac:dyDescent="0.25">
      <c r="A15" s="735"/>
      <c r="B15" s="813"/>
      <c r="C15" s="463"/>
      <c r="D15" s="463"/>
      <c r="E15" s="464"/>
      <c r="F15" s="463"/>
      <c r="G15" s="465"/>
      <c r="H15" s="465"/>
      <c r="I15" s="465"/>
      <c r="J15" s="465"/>
      <c r="K15" s="465"/>
      <c r="L15" s="465"/>
      <c r="M15" s="465"/>
      <c r="N15" s="465"/>
      <c r="O15" s="465"/>
      <c r="P15" s="465"/>
      <c r="Q15" s="466"/>
      <c r="R15" s="466"/>
      <c r="S15" s="466"/>
      <c r="T15" s="466"/>
      <c r="U15" s="467"/>
    </row>
    <row r="16" spans="1:42" s="468" customFormat="1" ht="15.75" x14ac:dyDescent="0.25">
      <c r="A16" s="735"/>
      <c r="B16" s="813"/>
      <c r="C16" s="463"/>
      <c r="D16" s="463"/>
      <c r="E16" s="464"/>
      <c r="F16" s="463"/>
      <c r="G16" s="465"/>
      <c r="H16" s="465"/>
      <c r="I16" s="465"/>
      <c r="J16" s="465"/>
      <c r="K16" s="465"/>
      <c r="L16" s="465"/>
      <c r="M16" s="465"/>
      <c r="N16" s="465"/>
      <c r="O16" s="465"/>
      <c r="P16" s="465"/>
      <c r="Q16" s="466"/>
      <c r="R16" s="466"/>
      <c r="S16" s="466"/>
      <c r="T16" s="466"/>
      <c r="U16" s="467"/>
    </row>
    <row r="17" spans="1:21" s="468" customFormat="1" ht="15.6" hidden="1" x14ac:dyDescent="0.3">
      <c r="A17" s="735"/>
      <c r="B17" s="814"/>
      <c r="C17" s="463"/>
      <c r="D17" s="463"/>
      <c r="E17" s="464"/>
      <c r="F17" s="463"/>
      <c r="G17" s="465"/>
      <c r="H17" s="465"/>
      <c r="I17" s="465"/>
      <c r="J17" s="465"/>
      <c r="K17" s="465"/>
      <c r="L17" s="465"/>
      <c r="M17" s="465"/>
      <c r="N17" s="465"/>
      <c r="O17" s="465"/>
      <c r="P17" s="465"/>
      <c r="Q17" s="466"/>
      <c r="R17" s="466"/>
      <c r="S17" s="466"/>
      <c r="T17" s="466"/>
      <c r="U17" s="467"/>
    </row>
    <row r="18" spans="1:21" ht="15.75" customHeight="1" x14ac:dyDescent="0.25">
      <c r="A18" s="735"/>
      <c r="B18" s="728" t="s">
        <v>1506</v>
      </c>
      <c r="C18" s="459"/>
      <c r="D18" s="459"/>
      <c r="E18" s="459"/>
      <c r="F18" s="340"/>
      <c r="G18" s="460"/>
      <c r="H18" s="461"/>
      <c r="I18" s="460"/>
      <c r="J18" s="461"/>
      <c r="K18" s="460"/>
      <c r="L18" s="461"/>
      <c r="M18" s="460"/>
      <c r="N18" s="461"/>
      <c r="O18" s="376">
        <f t="shared" ref="O18:P22" si="0">G18+I18+K18+M18</f>
        <v>0</v>
      </c>
      <c r="P18" s="374">
        <f t="shared" si="0"/>
        <v>0</v>
      </c>
      <c r="Q18" s="340"/>
      <c r="R18" s="340"/>
      <c r="S18" s="340"/>
      <c r="T18" s="340"/>
      <c r="U18" s="340"/>
    </row>
    <row r="19" spans="1:21" ht="15.75" x14ac:dyDescent="0.25">
      <c r="A19" s="735"/>
      <c r="B19" s="729"/>
      <c r="C19" s="459"/>
      <c r="D19" s="459"/>
      <c r="E19" s="459"/>
      <c r="F19" s="340"/>
      <c r="G19" s="460"/>
      <c r="H19" s="461"/>
      <c r="I19" s="460"/>
      <c r="J19" s="461"/>
      <c r="K19" s="460"/>
      <c r="L19" s="461"/>
      <c r="M19" s="460"/>
      <c r="N19" s="461"/>
      <c r="O19" s="376">
        <f t="shared" si="0"/>
        <v>0</v>
      </c>
      <c r="P19" s="374">
        <f t="shared" si="0"/>
        <v>0</v>
      </c>
      <c r="Q19" s="340"/>
      <c r="R19" s="340"/>
      <c r="S19" s="340"/>
      <c r="T19" s="340"/>
      <c r="U19" s="340"/>
    </row>
    <row r="20" spans="1:21" ht="15.75" x14ac:dyDescent="0.25">
      <c r="A20" s="735"/>
      <c r="B20" s="729"/>
      <c r="C20" s="459"/>
      <c r="D20" s="459"/>
      <c r="E20" s="459"/>
      <c r="F20" s="340"/>
      <c r="G20" s="460"/>
      <c r="H20" s="461"/>
      <c r="I20" s="460"/>
      <c r="J20" s="461"/>
      <c r="K20" s="460"/>
      <c r="L20" s="461"/>
      <c r="M20" s="460"/>
      <c r="N20" s="461"/>
      <c r="O20" s="376">
        <f t="shared" si="0"/>
        <v>0</v>
      </c>
      <c r="P20" s="374">
        <f t="shared" si="0"/>
        <v>0</v>
      </c>
      <c r="Q20" s="340"/>
      <c r="R20" s="340"/>
      <c r="S20" s="340"/>
      <c r="T20" s="340"/>
      <c r="U20" s="340"/>
    </row>
    <row r="21" spans="1:21" ht="15.75" x14ac:dyDescent="0.25">
      <c r="A21" s="735"/>
      <c r="B21" s="729"/>
      <c r="C21" s="459"/>
      <c r="D21" s="459"/>
      <c r="E21" s="459"/>
      <c r="F21" s="340"/>
      <c r="G21" s="460"/>
      <c r="H21" s="461"/>
      <c r="I21" s="460"/>
      <c r="J21" s="461"/>
      <c r="K21" s="460"/>
      <c r="L21" s="461"/>
      <c r="M21" s="460"/>
      <c r="N21" s="461"/>
      <c r="O21" s="376">
        <f t="shared" si="0"/>
        <v>0</v>
      </c>
      <c r="P21" s="374">
        <f t="shared" si="0"/>
        <v>0</v>
      </c>
      <c r="Q21" s="340"/>
      <c r="R21" s="340"/>
      <c r="S21" s="340"/>
      <c r="T21" s="340"/>
      <c r="U21" s="340"/>
    </row>
    <row r="22" spans="1:21" ht="15.75" x14ac:dyDescent="0.25">
      <c r="A22" s="735"/>
      <c r="B22" s="728" t="s">
        <v>1507</v>
      </c>
      <c r="C22" s="459"/>
      <c r="D22" s="459"/>
      <c r="E22" s="459"/>
      <c r="F22" s="340"/>
      <c r="G22" s="460"/>
      <c r="H22" s="461"/>
      <c r="I22" s="460"/>
      <c r="J22" s="461"/>
      <c r="K22" s="460"/>
      <c r="L22" s="461"/>
      <c r="M22" s="460"/>
      <c r="N22" s="461"/>
      <c r="O22" s="376">
        <f t="shared" si="0"/>
        <v>0</v>
      </c>
      <c r="P22" s="374">
        <f t="shared" si="0"/>
        <v>0</v>
      </c>
      <c r="Q22" s="340"/>
      <c r="R22" s="340"/>
      <c r="S22" s="340"/>
      <c r="T22" s="340"/>
      <c r="U22" s="340"/>
    </row>
    <row r="23" spans="1:21" ht="15.75" x14ac:dyDescent="0.25">
      <c r="A23" s="735"/>
      <c r="B23" s="729"/>
      <c r="C23" s="459"/>
      <c r="D23" s="459"/>
      <c r="E23" s="459"/>
      <c r="F23" s="340"/>
      <c r="G23" s="460"/>
      <c r="H23" s="461"/>
      <c r="I23" s="460"/>
      <c r="J23" s="461"/>
      <c r="K23" s="460"/>
      <c r="L23" s="461"/>
      <c r="M23" s="460"/>
      <c r="N23" s="461"/>
      <c r="O23" s="376">
        <f t="shared" ref="O23:O72" si="1">G23+I23+K23+M23</f>
        <v>0</v>
      </c>
      <c r="P23" s="374">
        <f t="shared" ref="P23:P72" si="2">H23+J23+L23+N23</f>
        <v>0</v>
      </c>
      <c r="Q23" s="340"/>
      <c r="R23" s="340"/>
      <c r="S23" s="340"/>
      <c r="T23" s="340"/>
      <c r="U23" s="340"/>
    </row>
    <row r="24" spans="1:21" ht="15.75" x14ac:dyDescent="0.25">
      <c r="A24" s="735"/>
      <c r="B24" s="729"/>
      <c r="C24" s="459"/>
      <c r="D24" s="459"/>
      <c r="E24" s="459"/>
      <c r="F24" s="340"/>
      <c r="G24" s="460"/>
      <c r="H24" s="461"/>
      <c r="I24" s="460"/>
      <c r="J24" s="461"/>
      <c r="K24" s="460"/>
      <c r="L24" s="461"/>
      <c r="M24" s="460"/>
      <c r="N24" s="461"/>
      <c r="O24" s="376">
        <f t="shared" si="1"/>
        <v>0</v>
      </c>
      <c r="P24" s="374">
        <f t="shared" si="2"/>
        <v>0</v>
      </c>
      <c r="Q24" s="340"/>
      <c r="R24" s="340"/>
      <c r="S24" s="340"/>
      <c r="T24" s="340"/>
      <c r="U24" s="340"/>
    </row>
    <row r="25" spans="1:21" ht="15.75" x14ac:dyDescent="0.25">
      <c r="A25" s="735"/>
      <c r="B25" s="730"/>
      <c r="C25" s="459"/>
      <c r="D25" s="459"/>
      <c r="E25" s="459"/>
      <c r="F25" s="340"/>
      <c r="G25" s="460"/>
      <c r="H25" s="461"/>
      <c r="I25" s="460"/>
      <c r="J25" s="461"/>
      <c r="K25" s="460"/>
      <c r="L25" s="461"/>
      <c r="M25" s="460"/>
      <c r="N25" s="461"/>
      <c r="O25" s="376">
        <f t="shared" si="1"/>
        <v>0</v>
      </c>
      <c r="P25" s="374">
        <f t="shared" si="2"/>
        <v>0</v>
      </c>
      <c r="Q25" s="340"/>
      <c r="R25" s="340"/>
      <c r="S25" s="340"/>
      <c r="T25" s="340"/>
      <c r="U25" s="340"/>
    </row>
    <row r="26" spans="1:21" ht="15.75" x14ac:dyDescent="0.25">
      <c r="A26" s="735"/>
      <c r="B26" s="728" t="s">
        <v>1508</v>
      </c>
      <c r="C26" s="459"/>
      <c r="D26" s="459"/>
      <c r="E26" s="459"/>
      <c r="F26" s="340"/>
      <c r="G26" s="460"/>
      <c r="H26" s="461"/>
      <c r="I26" s="460"/>
      <c r="J26" s="461"/>
      <c r="K26" s="460"/>
      <c r="L26" s="461"/>
      <c r="M26" s="460"/>
      <c r="N26" s="461"/>
      <c r="O26" s="376">
        <f t="shared" si="1"/>
        <v>0</v>
      </c>
      <c r="P26" s="374">
        <f t="shared" si="2"/>
        <v>0</v>
      </c>
      <c r="Q26" s="340"/>
      <c r="R26" s="340"/>
      <c r="S26" s="340"/>
      <c r="T26" s="340"/>
      <c r="U26" s="340"/>
    </row>
    <row r="27" spans="1:21" ht="15.75" x14ac:dyDescent="0.25">
      <c r="A27" s="735"/>
      <c r="B27" s="729"/>
      <c r="C27" s="459"/>
      <c r="D27" s="459"/>
      <c r="E27" s="459"/>
      <c r="F27" s="340"/>
      <c r="G27" s="460"/>
      <c r="H27" s="461"/>
      <c r="I27" s="460"/>
      <c r="J27" s="461"/>
      <c r="K27" s="460"/>
      <c r="L27" s="461"/>
      <c r="M27" s="460"/>
      <c r="N27" s="461"/>
      <c r="O27" s="376">
        <f t="shared" si="1"/>
        <v>0</v>
      </c>
      <c r="P27" s="374">
        <f t="shared" si="2"/>
        <v>0</v>
      </c>
      <c r="Q27" s="340"/>
      <c r="R27" s="340"/>
      <c r="S27" s="340"/>
      <c r="T27" s="340"/>
      <c r="U27" s="340"/>
    </row>
    <row r="28" spans="1:21" ht="15.75" x14ac:dyDescent="0.25">
      <c r="A28" s="735"/>
      <c r="B28" s="729"/>
      <c r="C28" s="459"/>
      <c r="D28" s="459"/>
      <c r="E28" s="459"/>
      <c r="F28" s="340"/>
      <c r="G28" s="460"/>
      <c r="H28" s="461"/>
      <c r="I28" s="460"/>
      <c r="J28" s="461"/>
      <c r="K28" s="460"/>
      <c r="L28" s="461"/>
      <c r="M28" s="460"/>
      <c r="N28" s="461"/>
      <c r="O28" s="376">
        <f t="shared" si="1"/>
        <v>0</v>
      </c>
      <c r="P28" s="374">
        <f t="shared" si="2"/>
        <v>0</v>
      </c>
      <c r="Q28" s="340"/>
      <c r="R28" s="340"/>
      <c r="S28" s="340"/>
      <c r="T28" s="340"/>
      <c r="U28" s="340"/>
    </row>
    <row r="29" spans="1:21" ht="15.75" x14ac:dyDescent="0.25">
      <c r="A29" s="735"/>
      <c r="B29" s="730"/>
      <c r="C29" s="459"/>
      <c r="D29" s="459"/>
      <c r="E29" s="459"/>
      <c r="F29" s="340"/>
      <c r="G29" s="460"/>
      <c r="H29" s="461"/>
      <c r="I29" s="460"/>
      <c r="J29" s="461"/>
      <c r="K29" s="460"/>
      <c r="L29" s="461"/>
      <c r="M29" s="460"/>
      <c r="N29" s="461"/>
      <c r="O29" s="376">
        <f t="shared" si="1"/>
        <v>0</v>
      </c>
      <c r="P29" s="374">
        <f t="shared" si="2"/>
        <v>0</v>
      </c>
      <c r="Q29" s="340"/>
      <c r="R29" s="340"/>
      <c r="S29" s="340"/>
      <c r="T29" s="340"/>
      <c r="U29" s="340"/>
    </row>
    <row r="30" spans="1:21" ht="15.75" x14ac:dyDescent="0.25">
      <c r="A30" s="735"/>
      <c r="B30" s="810" t="s">
        <v>1509</v>
      </c>
      <c r="C30" s="459"/>
      <c r="D30" s="459"/>
      <c r="E30" s="459"/>
      <c r="F30" s="340"/>
      <c r="G30" s="460"/>
      <c r="H30" s="461"/>
      <c r="I30" s="460"/>
      <c r="J30" s="461"/>
      <c r="K30" s="460"/>
      <c r="L30" s="461"/>
      <c r="M30" s="460"/>
      <c r="N30" s="461"/>
      <c r="O30" s="376">
        <f t="shared" si="1"/>
        <v>0</v>
      </c>
      <c r="P30" s="374">
        <f t="shared" si="2"/>
        <v>0</v>
      </c>
      <c r="Q30" s="340"/>
      <c r="R30" s="340"/>
      <c r="S30" s="340"/>
      <c r="T30" s="340"/>
      <c r="U30" s="340"/>
    </row>
    <row r="31" spans="1:21" ht="15.75" x14ac:dyDescent="0.25">
      <c r="A31" s="735"/>
      <c r="B31" s="810"/>
      <c r="C31" s="459"/>
      <c r="D31" s="459"/>
      <c r="E31" s="459"/>
      <c r="F31" s="340"/>
      <c r="G31" s="460"/>
      <c r="H31" s="461"/>
      <c r="I31" s="460"/>
      <c r="J31" s="461"/>
      <c r="K31" s="460"/>
      <c r="L31" s="461"/>
      <c r="M31" s="460"/>
      <c r="N31" s="461"/>
      <c r="O31" s="376">
        <f t="shared" si="1"/>
        <v>0</v>
      </c>
      <c r="P31" s="374">
        <f t="shared" si="2"/>
        <v>0</v>
      </c>
      <c r="Q31" s="340"/>
      <c r="R31" s="340"/>
      <c r="S31" s="340"/>
      <c r="T31" s="340"/>
      <c r="U31" s="340"/>
    </row>
    <row r="32" spans="1:21" ht="15.75" x14ac:dyDescent="0.25">
      <c r="A32" s="735"/>
      <c r="B32" s="810"/>
      <c r="C32" s="459"/>
      <c r="D32" s="459"/>
      <c r="E32" s="459"/>
      <c r="F32" s="340"/>
      <c r="G32" s="460"/>
      <c r="H32" s="461"/>
      <c r="I32" s="460"/>
      <c r="J32" s="461"/>
      <c r="K32" s="460"/>
      <c r="L32" s="461"/>
      <c r="M32" s="460"/>
      <c r="N32" s="461"/>
      <c r="O32" s="376">
        <f t="shared" si="1"/>
        <v>0</v>
      </c>
      <c r="P32" s="374">
        <f t="shared" si="2"/>
        <v>0</v>
      </c>
      <c r="Q32" s="340"/>
      <c r="R32" s="340"/>
      <c r="S32" s="340"/>
      <c r="T32" s="340"/>
      <c r="U32" s="340"/>
    </row>
    <row r="33" spans="1:21" ht="15.75" x14ac:dyDescent="0.25">
      <c r="A33" s="735"/>
      <c r="B33" s="810"/>
      <c r="C33" s="459"/>
      <c r="D33" s="459"/>
      <c r="E33" s="459"/>
      <c r="F33" s="340"/>
      <c r="G33" s="460"/>
      <c r="H33" s="461"/>
      <c r="I33" s="460"/>
      <c r="J33" s="461"/>
      <c r="K33" s="460"/>
      <c r="L33" s="461"/>
      <c r="M33" s="460"/>
      <c r="N33" s="461"/>
      <c r="O33" s="376">
        <f t="shared" si="1"/>
        <v>0</v>
      </c>
      <c r="P33" s="374">
        <f t="shared" si="2"/>
        <v>0</v>
      </c>
      <c r="Q33" s="340"/>
      <c r="R33" s="340"/>
      <c r="S33" s="340"/>
      <c r="T33" s="340"/>
      <c r="U33" s="340"/>
    </row>
    <row r="34" spans="1:21" ht="15.75" x14ac:dyDescent="0.25">
      <c r="A34" s="735"/>
      <c r="B34" s="810" t="s">
        <v>1510</v>
      </c>
      <c r="C34" s="459"/>
      <c r="D34" s="459"/>
      <c r="E34" s="459"/>
      <c r="F34" s="340"/>
      <c r="G34" s="460"/>
      <c r="H34" s="461"/>
      <c r="I34" s="460"/>
      <c r="J34" s="461"/>
      <c r="K34" s="460"/>
      <c r="L34" s="461"/>
      <c r="M34" s="460"/>
      <c r="N34" s="461"/>
      <c r="O34" s="376">
        <f t="shared" si="1"/>
        <v>0</v>
      </c>
      <c r="P34" s="374">
        <f t="shared" si="2"/>
        <v>0</v>
      </c>
      <c r="Q34" s="340"/>
      <c r="R34" s="340"/>
      <c r="S34" s="340"/>
      <c r="T34" s="340"/>
      <c r="U34" s="340"/>
    </row>
    <row r="35" spans="1:21" ht="15.75" x14ac:dyDescent="0.25">
      <c r="A35" s="735"/>
      <c r="B35" s="810"/>
      <c r="C35" s="459"/>
      <c r="D35" s="459"/>
      <c r="E35" s="459"/>
      <c r="F35" s="340"/>
      <c r="G35" s="460"/>
      <c r="H35" s="461"/>
      <c r="I35" s="460"/>
      <c r="J35" s="461"/>
      <c r="K35" s="460"/>
      <c r="L35" s="461"/>
      <c r="M35" s="460"/>
      <c r="N35" s="461"/>
      <c r="O35" s="376">
        <f t="shared" si="1"/>
        <v>0</v>
      </c>
      <c r="P35" s="374">
        <f t="shared" si="2"/>
        <v>0</v>
      </c>
      <c r="Q35" s="340"/>
      <c r="R35" s="340"/>
      <c r="S35" s="340"/>
      <c r="T35" s="340"/>
      <c r="U35" s="340"/>
    </row>
    <row r="36" spans="1:21" ht="15.75" x14ac:dyDescent="0.25">
      <c r="A36" s="735"/>
      <c r="B36" s="810"/>
      <c r="C36" s="459"/>
      <c r="D36" s="459"/>
      <c r="E36" s="459"/>
      <c r="F36" s="340"/>
      <c r="G36" s="460"/>
      <c r="H36" s="461"/>
      <c r="I36" s="460"/>
      <c r="J36" s="461"/>
      <c r="K36" s="460"/>
      <c r="L36" s="461"/>
      <c r="M36" s="460"/>
      <c r="N36" s="461"/>
      <c r="O36" s="376">
        <f t="shared" si="1"/>
        <v>0</v>
      </c>
      <c r="P36" s="374">
        <f t="shared" si="2"/>
        <v>0</v>
      </c>
      <c r="Q36" s="340"/>
      <c r="R36" s="340"/>
      <c r="S36" s="340"/>
      <c r="T36" s="340"/>
      <c r="U36" s="340"/>
    </row>
    <row r="37" spans="1:21" ht="15.75" x14ac:dyDescent="0.25">
      <c r="A37" s="736"/>
      <c r="B37" s="810"/>
      <c r="C37" s="459"/>
      <c r="D37" s="459"/>
      <c r="E37" s="459"/>
      <c r="F37" s="340"/>
      <c r="G37" s="460"/>
      <c r="H37" s="461"/>
      <c r="I37" s="460"/>
      <c r="J37" s="461"/>
      <c r="K37" s="460"/>
      <c r="L37" s="461"/>
      <c r="M37" s="460"/>
      <c r="N37" s="461"/>
      <c r="O37" s="376">
        <f t="shared" si="1"/>
        <v>0</v>
      </c>
      <c r="P37" s="374">
        <f t="shared" si="2"/>
        <v>0</v>
      </c>
      <c r="Q37" s="340"/>
      <c r="R37" s="340"/>
      <c r="S37" s="340"/>
      <c r="T37" s="340"/>
      <c r="U37" s="340"/>
    </row>
    <row r="38" spans="1:21" ht="15.75" customHeight="1" x14ac:dyDescent="0.25">
      <c r="A38" s="810" t="s">
        <v>1493</v>
      </c>
      <c r="B38" s="728" t="s">
        <v>1511</v>
      </c>
      <c r="C38" s="459"/>
      <c r="D38" s="459"/>
      <c r="E38" s="459"/>
      <c r="F38" s="340"/>
      <c r="G38" s="460"/>
      <c r="H38" s="461"/>
      <c r="I38" s="460"/>
      <c r="J38" s="461"/>
      <c r="K38" s="460"/>
      <c r="L38" s="461"/>
      <c r="M38" s="460"/>
      <c r="N38" s="461"/>
      <c r="O38" s="376">
        <f t="shared" si="1"/>
        <v>0</v>
      </c>
      <c r="P38" s="374">
        <f t="shared" si="2"/>
        <v>0</v>
      </c>
      <c r="Q38" s="340"/>
      <c r="R38" s="340"/>
      <c r="S38" s="340"/>
      <c r="T38" s="340"/>
      <c r="U38" s="340"/>
    </row>
    <row r="39" spans="1:21" ht="15.75" x14ac:dyDescent="0.25">
      <c r="A39" s="810"/>
      <c r="B39" s="729"/>
      <c r="C39" s="459"/>
      <c r="D39" s="459"/>
      <c r="E39" s="459"/>
      <c r="F39" s="340"/>
      <c r="G39" s="460"/>
      <c r="H39" s="461"/>
      <c r="I39" s="460"/>
      <c r="J39" s="461"/>
      <c r="K39" s="460"/>
      <c r="L39" s="461"/>
      <c r="M39" s="460"/>
      <c r="N39" s="461"/>
      <c r="O39" s="376">
        <f t="shared" si="1"/>
        <v>0</v>
      </c>
      <c r="P39" s="374">
        <f t="shared" si="2"/>
        <v>0</v>
      </c>
      <c r="Q39" s="340"/>
      <c r="R39" s="340"/>
      <c r="S39" s="340"/>
      <c r="T39" s="340"/>
      <c r="U39" s="340"/>
    </row>
    <row r="40" spans="1:21" ht="15.75" x14ac:dyDescent="0.25">
      <c r="A40" s="810"/>
      <c r="B40" s="729"/>
      <c r="C40" s="459"/>
      <c r="D40" s="459"/>
      <c r="E40" s="459"/>
      <c r="F40" s="340"/>
      <c r="G40" s="460"/>
      <c r="H40" s="461"/>
      <c r="I40" s="460"/>
      <c r="J40" s="461"/>
      <c r="K40" s="460"/>
      <c r="L40" s="461"/>
      <c r="M40" s="460"/>
      <c r="N40" s="461"/>
      <c r="O40" s="376">
        <f t="shared" si="1"/>
        <v>0</v>
      </c>
      <c r="P40" s="374">
        <f t="shared" si="2"/>
        <v>0</v>
      </c>
      <c r="Q40" s="340"/>
      <c r="R40" s="340"/>
      <c r="S40" s="340"/>
      <c r="T40" s="340"/>
      <c r="U40" s="340"/>
    </row>
    <row r="41" spans="1:21" ht="15.75" x14ac:dyDescent="0.25">
      <c r="A41" s="810"/>
      <c r="B41" s="730"/>
      <c r="C41" s="459"/>
      <c r="D41" s="459"/>
      <c r="E41" s="459"/>
      <c r="F41" s="340"/>
      <c r="G41" s="460"/>
      <c r="H41" s="461"/>
      <c r="I41" s="460"/>
      <c r="J41" s="461"/>
      <c r="K41" s="460"/>
      <c r="L41" s="461"/>
      <c r="M41" s="460"/>
      <c r="N41" s="461"/>
      <c r="O41" s="376">
        <f t="shared" si="1"/>
        <v>0</v>
      </c>
      <c r="P41" s="374">
        <f t="shared" si="2"/>
        <v>0</v>
      </c>
      <c r="Q41" s="340"/>
      <c r="R41" s="340"/>
      <c r="S41" s="340"/>
      <c r="T41" s="340"/>
      <c r="U41" s="340"/>
    </row>
    <row r="42" spans="1:21" ht="15.75" x14ac:dyDescent="0.25">
      <c r="A42" s="810"/>
      <c r="B42" s="728" t="s">
        <v>1512</v>
      </c>
      <c r="C42" s="459"/>
      <c r="D42" s="459"/>
      <c r="E42" s="459"/>
      <c r="F42" s="340"/>
      <c r="G42" s="460"/>
      <c r="H42" s="461"/>
      <c r="I42" s="460"/>
      <c r="J42" s="461"/>
      <c r="K42" s="460"/>
      <c r="L42" s="461"/>
      <c r="M42" s="460"/>
      <c r="N42" s="461"/>
      <c r="O42" s="376">
        <f t="shared" si="1"/>
        <v>0</v>
      </c>
      <c r="P42" s="374">
        <f t="shared" si="2"/>
        <v>0</v>
      </c>
      <c r="Q42" s="340"/>
      <c r="R42" s="340"/>
      <c r="S42" s="340"/>
      <c r="T42" s="340"/>
      <c r="U42" s="340"/>
    </row>
    <row r="43" spans="1:21" ht="15.75" x14ac:dyDescent="0.25">
      <c r="A43" s="810"/>
      <c r="B43" s="729"/>
      <c r="C43" s="459"/>
      <c r="D43" s="459"/>
      <c r="E43" s="459"/>
      <c r="F43" s="340"/>
      <c r="G43" s="460"/>
      <c r="H43" s="461"/>
      <c r="I43" s="460"/>
      <c r="J43" s="461"/>
      <c r="K43" s="460"/>
      <c r="L43" s="461"/>
      <c r="M43" s="460"/>
      <c r="N43" s="461"/>
      <c r="O43" s="376">
        <f t="shared" si="1"/>
        <v>0</v>
      </c>
      <c r="P43" s="374">
        <f t="shared" si="2"/>
        <v>0</v>
      </c>
      <c r="Q43" s="340"/>
      <c r="R43" s="340"/>
      <c r="S43" s="340"/>
      <c r="T43" s="340"/>
      <c r="U43" s="340"/>
    </row>
    <row r="44" spans="1:21" ht="15.75" x14ac:dyDescent="0.25">
      <c r="A44" s="810"/>
      <c r="B44" s="729"/>
      <c r="C44" s="459"/>
      <c r="D44" s="459"/>
      <c r="E44" s="459"/>
      <c r="F44" s="340"/>
      <c r="G44" s="460"/>
      <c r="H44" s="461"/>
      <c r="I44" s="460"/>
      <c r="J44" s="461"/>
      <c r="K44" s="460"/>
      <c r="L44" s="461"/>
      <c r="M44" s="460"/>
      <c r="N44" s="461"/>
      <c r="O44" s="376">
        <f t="shared" si="1"/>
        <v>0</v>
      </c>
      <c r="P44" s="374">
        <f t="shared" si="2"/>
        <v>0</v>
      </c>
      <c r="Q44" s="340"/>
      <c r="R44" s="340"/>
      <c r="S44" s="340"/>
      <c r="T44" s="340"/>
      <c r="U44" s="340"/>
    </row>
    <row r="45" spans="1:21" ht="15.75" x14ac:dyDescent="0.25">
      <c r="A45" s="810"/>
      <c r="B45" s="730"/>
      <c r="C45" s="459"/>
      <c r="D45" s="459"/>
      <c r="E45" s="459"/>
      <c r="F45" s="340"/>
      <c r="G45" s="460"/>
      <c r="H45" s="461"/>
      <c r="I45" s="460"/>
      <c r="J45" s="461"/>
      <c r="K45" s="460"/>
      <c r="L45" s="461"/>
      <c r="M45" s="460"/>
      <c r="N45" s="461"/>
      <c r="O45" s="376">
        <f t="shared" si="1"/>
        <v>0</v>
      </c>
      <c r="P45" s="374">
        <f t="shared" si="2"/>
        <v>0</v>
      </c>
      <c r="Q45" s="340"/>
      <c r="R45" s="340"/>
      <c r="S45" s="340"/>
      <c r="T45" s="340"/>
      <c r="U45" s="340"/>
    </row>
    <row r="46" spans="1:21" ht="15.75" x14ac:dyDescent="0.25">
      <c r="A46" s="728" t="s">
        <v>1494</v>
      </c>
      <c r="B46" s="810" t="s">
        <v>1513</v>
      </c>
      <c r="C46" s="459"/>
      <c r="D46" s="459"/>
      <c r="E46" s="459"/>
      <c r="F46" s="340"/>
      <c r="G46" s="460"/>
      <c r="H46" s="461"/>
      <c r="I46" s="460"/>
      <c r="J46" s="461"/>
      <c r="K46" s="460"/>
      <c r="L46" s="461"/>
      <c r="M46" s="460"/>
      <c r="N46" s="461"/>
      <c r="O46" s="376">
        <f t="shared" si="1"/>
        <v>0</v>
      </c>
      <c r="P46" s="374">
        <f t="shared" si="2"/>
        <v>0</v>
      </c>
      <c r="Q46" s="340"/>
      <c r="R46" s="340"/>
      <c r="S46" s="340"/>
      <c r="T46" s="340"/>
      <c r="U46" s="340"/>
    </row>
    <row r="47" spans="1:21" ht="15.75" x14ac:dyDescent="0.25">
      <c r="A47" s="729"/>
      <c r="B47" s="810"/>
      <c r="C47" s="459"/>
      <c r="D47" s="459"/>
      <c r="E47" s="459"/>
      <c r="F47" s="340"/>
      <c r="G47" s="460"/>
      <c r="H47" s="461"/>
      <c r="I47" s="460"/>
      <c r="J47" s="461"/>
      <c r="K47" s="460"/>
      <c r="L47" s="461"/>
      <c r="M47" s="460"/>
      <c r="N47" s="461"/>
      <c r="O47" s="376">
        <f t="shared" si="1"/>
        <v>0</v>
      </c>
      <c r="P47" s="374">
        <f t="shared" si="2"/>
        <v>0</v>
      </c>
      <c r="Q47" s="340"/>
      <c r="R47" s="340"/>
      <c r="S47" s="340"/>
      <c r="T47" s="340"/>
      <c r="U47" s="340"/>
    </row>
    <row r="48" spans="1:21" ht="15.75" x14ac:dyDescent="0.25">
      <c r="A48" s="729"/>
      <c r="B48" s="810"/>
      <c r="C48" s="459"/>
      <c r="D48" s="459"/>
      <c r="E48" s="459"/>
      <c r="F48" s="340"/>
      <c r="G48" s="460"/>
      <c r="H48" s="461"/>
      <c r="I48" s="460"/>
      <c r="J48" s="461"/>
      <c r="K48" s="460"/>
      <c r="L48" s="461"/>
      <c r="M48" s="460"/>
      <c r="N48" s="461"/>
      <c r="O48" s="376">
        <f t="shared" si="1"/>
        <v>0</v>
      </c>
      <c r="P48" s="374">
        <f t="shared" si="2"/>
        <v>0</v>
      </c>
      <c r="Q48" s="340"/>
      <c r="R48" s="340"/>
      <c r="S48" s="340"/>
      <c r="T48" s="340"/>
      <c r="U48" s="340"/>
    </row>
    <row r="49" spans="1:21" ht="15.75" x14ac:dyDescent="0.25">
      <c r="A49" s="729"/>
      <c r="B49" s="810"/>
      <c r="C49" s="459"/>
      <c r="D49" s="459"/>
      <c r="E49" s="459"/>
      <c r="F49" s="340"/>
      <c r="G49" s="460"/>
      <c r="H49" s="461"/>
      <c r="I49" s="460"/>
      <c r="J49" s="461"/>
      <c r="K49" s="460"/>
      <c r="L49" s="461"/>
      <c r="M49" s="460"/>
      <c r="N49" s="461"/>
      <c r="O49" s="376">
        <f t="shared" si="1"/>
        <v>0</v>
      </c>
      <c r="P49" s="374">
        <f t="shared" si="2"/>
        <v>0</v>
      </c>
      <c r="Q49" s="340"/>
      <c r="R49" s="340"/>
      <c r="S49" s="340"/>
      <c r="T49" s="340"/>
      <c r="U49" s="340"/>
    </row>
    <row r="50" spans="1:21" ht="15.75" x14ac:dyDescent="0.25">
      <c r="A50" s="729"/>
      <c r="B50" s="810" t="s">
        <v>1514</v>
      </c>
      <c r="C50" s="459"/>
      <c r="D50" s="459"/>
      <c r="E50" s="459"/>
      <c r="F50" s="340"/>
      <c r="G50" s="460"/>
      <c r="H50" s="461"/>
      <c r="I50" s="460"/>
      <c r="J50" s="461"/>
      <c r="K50" s="460"/>
      <c r="L50" s="461"/>
      <c r="M50" s="460"/>
      <c r="N50" s="461"/>
      <c r="O50" s="376">
        <f t="shared" si="1"/>
        <v>0</v>
      </c>
      <c r="P50" s="374">
        <f t="shared" si="2"/>
        <v>0</v>
      </c>
      <c r="Q50" s="340"/>
      <c r="R50" s="340"/>
      <c r="S50" s="340"/>
      <c r="T50" s="340"/>
      <c r="U50" s="340"/>
    </row>
    <row r="51" spans="1:21" ht="15.75" x14ac:dyDescent="0.25">
      <c r="A51" s="729"/>
      <c r="B51" s="810"/>
      <c r="C51" s="459"/>
      <c r="D51" s="459"/>
      <c r="E51" s="459"/>
      <c r="F51" s="340"/>
      <c r="G51" s="460"/>
      <c r="H51" s="461"/>
      <c r="I51" s="460"/>
      <c r="J51" s="461"/>
      <c r="K51" s="460"/>
      <c r="L51" s="461"/>
      <c r="M51" s="460"/>
      <c r="N51" s="461"/>
      <c r="O51" s="376">
        <f t="shared" si="1"/>
        <v>0</v>
      </c>
      <c r="P51" s="374">
        <f t="shared" si="2"/>
        <v>0</v>
      </c>
      <c r="Q51" s="340"/>
      <c r="R51" s="340"/>
      <c r="S51" s="340"/>
      <c r="T51" s="340"/>
      <c r="U51" s="340"/>
    </row>
    <row r="52" spans="1:21" ht="15.75" x14ac:dyDescent="0.25">
      <c r="A52" s="729"/>
      <c r="B52" s="810"/>
      <c r="C52" s="459"/>
      <c r="D52" s="459"/>
      <c r="E52" s="459"/>
      <c r="F52" s="340"/>
      <c r="G52" s="460"/>
      <c r="H52" s="461"/>
      <c r="I52" s="460"/>
      <c r="J52" s="461"/>
      <c r="K52" s="460"/>
      <c r="L52" s="461"/>
      <c r="M52" s="460"/>
      <c r="N52" s="461"/>
      <c r="O52" s="376">
        <f t="shared" si="1"/>
        <v>0</v>
      </c>
      <c r="P52" s="374">
        <f t="shared" si="2"/>
        <v>0</v>
      </c>
      <c r="Q52" s="340"/>
      <c r="R52" s="340"/>
      <c r="S52" s="340"/>
      <c r="T52" s="340"/>
      <c r="U52" s="340"/>
    </row>
    <row r="53" spans="1:21" ht="15.75" x14ac:dyDescent="0.25">
      <c r="A53" s="729"/>
      <c r="B53" s="810"/>
      <c r="C53" s="459"/>
      <c r="D53" s="459"/>
      <c r="E53" s="459"/>
      <c r="F53" s="340"/>
      <c r="G53" s="460"/>
      <c r="H53" s="461"/>
      <c r="I53" s="460"/>
      <c r="J53" s="461"/>
      <c r="K53" s="460"/>
      <c r="L53" s="461"/>
      <c r="M53" s="460"/>
      <c r="N53" s="461"/>
      <c r="O53" s="376">
        <f t="shared" si="1"/>
        <v>0</v>
      </c>
      <c r="P53" s="374">
        <f t="shared" si="2"/>
        <v>0</v>
      </c>
      <c r="Q53" s="340"/>
      <c r="R53" s="340"/>
      <c r="S53" s="340"/>
      <c r="T53" s="340"/>
      <c r="U53" s="340"/>
    </row>
    <row r="54" spans="1:21" ht="15.75" x14ac:dyDescent="0.25">
      <c r="A54" s="729"/>
      <c r="B54" s="728" t="s">
        <v>1515</v>
      </c>
      <c r="C54" s="459"/>
      <c r="D54" s="459"/>
      <c r="E54" s="459"/>
      <c r="F54" s="340"/>
      <c r="G54" s="460"/>
      <c r="H54" s="461"/>
      <c r="I54" s="460"/>
      <c r="J54" s="461"/>
      <c r="K54" s="460"/>
      <c r="L54" s="461"/>
      <c r="M54" s="460"/>
      <c r="N54" s="461"/>
      <c r="O54" s="376">
        <f t="shared" si="1"/>
        <v>0</v>
      </c>
      <c r="P54" s="374">
        <f t="shared" si="2"/>
        <v>0</v>
      </c>
      <c r="Q54" s="340"/>
      <c r="R54" s="340"/>
      <c r="S54" s="340"/>
      <c r="T54" s="340"/>
      <c r="U54" s="340"/>
    </row>
    <row r="55" spans="1:21" ht="15.75" x14ac:dyDescent="0.25">
      <c r="A55" s="729"/>
      <c r="B55" s="729"/>
      <c r="C55" s="459"/>
      <c r="D55" s="459"/>
      <c r="E55" s="459"/>
      <c r="F55" s="340"/>
      <c r="G55" s="460"/>
      <c r="H55" s="461"/>
      <c r="I55" s="460"/>
      <c r="J55" s="461"/>
      <c r="K55" s="460"/>
      <c r="L55" s="461"/>
      <c r="M55" s="460"/>
      <c r="N55" s="461"/>
      <c r="O55" s="376">
        <f t="shared" si="1"/>
        <v>0</v>
      </c>
      <c r="P55" s="374">
        <f t="shared" si="2"/>
        <v>0</v>
      </c>
      <c r="Q55" s="340"/>
      <c r="R55" s="340"/>
      <c r="S55" s="340"/>
      <c r="T55" s="340"/>
      <c r="U55" s="340"/>
    </row>
    <row r="56" spans="1:21" ht="15.75" x14ac:dyDescent="0.25">
      <c r="A56" s="729"/>
      <c r="B56" s="729"/>
      <c r="C56" s="459"/>
      <c r="D56" s="459"/>
      <c r="E56" s="459"/>
      <c r="F56" s="340"/>
      <c r="G56" s="460"/>
      <c r="H56" s="461"/>
      <c r="I56" s="460"/>
      <c r="J56" s="461"/>
      <c r="K56" s="460"/>
      <c r="L56" s="461"/>
      <c r="M56" s="460"/>
      <c r="N56" s="461"/>
      <c r="O56" s="376">
        <f t="shared" si="1"/>
        <v>0</v>
      </c>
      <c r="P56" s="374">
        <f t="shared" si="2"/>
        <v>0</v>
      </c>
      <c r="Q56" s="340"/>
      <c r="R56" s="340"/>
      <c r="S56" s="340"/>
      <c r="T56" s="340"/>
      <c r="U56" s="340"/>
    </row>
    <row r="57" spans="1:21" ht="15.75" x14ac:dyDescent="0.25">
      <c r="A57" s="730"/>
      <c r="B57" s="730"/>
      <c r="C57" s="459"/>
      <c r="D57" s="459"/>
      <c r="E57" s="459"/>
      <c r="F57" s="340"/>
      <c r="G57" s="460"/>
      <c r="H57" s="461"/>
      <c r="I57" s="460"/>
      <c r="J57" s="461"/>
      <c r="K57" s="460"/>
      <c r="L57" s="461"/>
      <c r="M57" s="460"/>
      <c r="N57" s="461"/>
      <c r="O57" s="376">
        <f t="shared" si="1"/>
        <v>0</v>
      </c>
      <c r="P57" s="374">
        <f t="shared" si="2"/>
        <v>0</v>
      </c>
      <c r="Q57" s="340"/>
      <c r="R57" s="340"/>
      <c r="S57" s="340"/>
      <c r="T57" s="340"/>
      <c r="U57" s="340"/>
    </row>
    <row r="58" spans="1:21" ht="15.75" x14ac:dyDescent="0.25">
      <c r="A58" s="728" t="s">
        <v>1495</v>
      </c>
      <c r="B58" s="728" t="s">
        <v>1516</v>
      </c>
      <c r="C58" s="459"/>
      <c r="D58" s="459"/>
      <c r="E58" s="459"/>
      <c r="F58" s="340"/>
      <c r="G58" s="460"/>
      <c r="H58" s="461"/>
      <c r="I58" s="460"/>
      <c r="J58" s="461"/>
      <c r="K58" s="460"/>
      <c r="L58" s="461"/>
      <c r="M58" s="460"/>
      <c r="N58" s="461"/>
      <c r="O58" s="376">
        <f t="shared" si="1"/>
        <v>0</v>
      </c>
      <c r="P58" s="374">
        <f t="shared" si="2"/>
        <v>0</v>
      </c>
      <c r="Q58" s="340"/>
      <c r="R58" s="340"/>
      <c r="S58" s="340"/>
      <c r="T58" s="340"/>
      <c r="U58" s="340"/>
    </row>
    <row r="59" spans="1:21" ht="15.75" x14ac:dyDescent="0.25">
      <c r="A59" s="729"/>
      <c r="B59" s="729"/>
      <c r="C59" s="459"/>
      <c r="D59" s="459"/>
      <c r="E59" s="459"/>
      <c r="F59" s="340"/>
      <c r="G59" s="460"/>
      <c r="H59" s="461"/>
      <c r="I59" s="460"/>
      <c r="J59" s="461"/>
      <c r="K59" s="460"/>
      <c r="L59" s="461"/>
      <c r="M59" s="460"/>
      <c r="N59" s="461"/>
      <c r="O59" s="376">
        <f t="shared" si="1"/>
        <v>0</v>
      </c>
      <c r="P59" s="374">
        <f t="shared" si="2"/>
        <v>0</v>
      </c>
      <c r="Q59" s="340"/>
      <c r="R59" s="340"/>
      <c r="S59" s="340"/>
      <c r="T59" s="340"/>
      <c r="U59" s="340"/>
    </row>
    <row r="60" spans="1:21" ht="15.75" x14ac:dyDescent="0.25">
      <c r="A60" s="729"/>
      <c r="B60" s="729"/>
      <c r="C60" s="459"/>
      <c r="D60" s="459"/>
      <c r="E60" s="459"/>
      <c r="F60" s="340"/>
      <c r="G60" s="460"/>
      <c r="H60" s="461"/>
      <c r="I60" s="460"/>
      <c r="J60" s="461"/>
      <c r="K60" s="460"/>
      <c r="L60" s="461"/>
      <c r="M60" s="460"/>
      <c r="N60" s="461"/>
      <c r="O60" s="376">
        <f t="shared" si="1"/>
        <v>0</v>
      </c>
      <c r="P60" s="374">
        <f t="shared" si="2"/>
        <v>0</v>
      </c>
      <c r="Q60" s="340"/>
      <c r="R60" s="340"/>
      <c r="S60" s="340"/>
      <c r="T60" s="340"/>
      <c r="U60" s="340"/>
    </row>
    <row r="61" spans="1:21" ht="15.75" x14ac:dyDescent="0.25">
      <c r="A61" s="729"/>
      <c r="B61" s="730"/>
      <c r="C61" s="459"/>
      <c r="D61" s="459"/>
      <c r="E61" s="459"/>
      <c r="F61" s="340"/>
      <c r="G61" s="460"/>
      <c r="H61" s="461"/>
      <c r="I61" s="460"/>
      <c r="J61" s="461"/>
      <c r="K61" s="460"/>
      <c r="L61" s="461"/>
      <c r="M61" s="460"/>
      <c r="N61" s="461"/>
      <c r="O61" s="376">
        <f t="shared" si="1"/>
        <v>0</v>
      </c>
      <c r="P61" s="374">
        <f t="shared" si="2"/>
        <v>0</v>
      </c>
      <c r="Q61" s="340"/>
      <c r="R61" s="340"/>
      <c r="S61" s="340"/>
      <c r="T61" s="340"/>
      <c r="U61" s="340"/>
    </row>
    <row r="62" spans="1:21" ht="15.75" x14ac:dyDescent="0.25">
      <c r="A62" s="729"/>
      <c r="B62" s="728" t="s">
        <v>1517</v>
      </c>
      <c r="C62" s="459"/>
      <c r="D62" s="459"/>
      <c r="E62" s="459"/>
      <c r="F62" s="340"/>
      <c r="G62" s="460"/>
      <c r="H62" s="461"/>
      <c r="I62" s="460"/>
      <c r="J62" s="461"/>
      <c r="K62" s="460"/>
      <c r="L62" s="461"/>
      <c r="M62" s="460"/>
      <c r="N62" s="461"/>
      <c r="O62" s="376">
        <f t="shared" si="1"/>
        <v>0</v>
      </c>
      <c r="P62" s="374">
        <f t="shared" si="2"/>
        <v>0</v>
      </c>
      <c r="Q62" s="340"/>
      <c r="R62" s="340"/>
      <c r="S62" s="340"/>
      <c r="T62" s="340"/>
      <c r="U62" s="340"/>
    </row>
    <row r="63" spans="1:21" ht="15.75" x14ac:dyDescent="0.25">
      <c r="A63" s="729"/>
      <c r="B63" s="729"/>
      <c r="C63" s="459"/>
      <c r="D63" s="459"/>
      <c r="E63" s="459"/>
      <c r="F63" s="340"/>
      <c r="G63" s="460"/>
      <c r="H63" s="461"/>
      <c r="I63" s="460"/>
      <c r="J63" s="461"/>
      <c r="K63" s="460"/>
      <c r="L63" s="461"/>
      <c r="M63" s="460"/>
      <c r="N63" s="461"/>
      <c r="O63" s="376">
        <f t="shared" si="1"/>
        <v>0</v>
      </c>
      <c r="P63" s="374">
        <f t="shared" si="2"/>
        <v>0</v>
      </c>
      <c r="Q63" s="340"/>
      <c r="R63" s="340"/>
      <c r="S63" s="340"/>
      <c r="T63" s="340"/>
      <c r="U63" s="340"/>
    </row>
    <row r="64" spans="1:21" ht="15.75" x14ac:dyDescent="0.25">
      <c r="A64" s="729"/>
      <c r="B64" s="729"/>
      <c r="C64" s="459"/>
      <c r="D64" s="459"/>
      <c r="E64" s="459"/>
      <c r="F64" s="340"/>
      <c r="G64" s="460"/>
      <c r="H64" s="461"/>
      <c r="I64" s="460"/>
      <c r="J64" s="461"/>
      <c r="K64" s="460"/>
      <c r="L64" s="461"/>
      <c r="M64" s="460"/>
      <c r="N64" s="461"/>
      <c r="O64" s="376">
        <f t="shared" si="1"/>
        <v>0</v>
      </c>
      <c r="P64" s="374">
        <f t="shared" si="2"/>
        <v>0</v>
      </c>
      <c r="Q64" s="340"/>
      <c r="R64" s="340"/>
      <c r="S64" s="340"/>
      <c r="T64" s="340"/>
      <c r="U64" s="340"/>
    </row>
    <row r="65" spans="1:21" ht="15.75" x14ac:dyDescent="0.25">
      <c r="A65" s="729"/>
      <c r="B65" s="730"/>
      <c r="C65" s="459"/>
      <c r="D65" s="459"/>
      <c r="E65" s="459"/>
      <c r="F65" s="340"/>
      <c r="G65" s="460"/>
      <c r="H65" s="461"/>
      <c r="I65" s="460"/>
      <c r="J65" s="461"/>
      <c r="K65" s="460"/>
      <c r="L65" s="461"/>
      <c r="M65" s="460"/>
      <c r="N65" s="461"/>
      <c r="O65" s="376">
        <f t="shared" si="1"/>
        <v>0</v>
      </c>
      <c r="P65" s="374">
        <f t="shared" si="2"/>
        <v>0</v>
      </c>
      <c r="Q65" s="340"/>
      <c r="R65" s="340"/>
      <c r="S65" s="340"/>
      <c r="T65" s="340"/>
      <c r="U65" s="340"/>
    </row>
    <row r="66" spans="1:21" ht="15.75" x14ac:dyDescent="0.25">
      <c r="A66" s="729"/>
      <c r="B66" s="728" t="s">
        <v>1518</v>
      </c>
      <c r="C66" s="459"/>
      <c r="D66" s="459"/>
      <c r="E66" s="459"/>
      <c r="F66" s="340"/>
      <c r="G66" s="460"/>
      <c r="H66" s="461"/>
      <c r="I66" s="460"/>
      <c r="J66" s="461"/>
      <c r="K66" s="460"/>
      <c r="L66" s="461"/>
      <c r="M66" s="460"/>
      <c r="N66" s="461"/>
      <c r="O66" s="376">
        <f t="shared" si="1"/>
        <v>0</v>
      </c>
      <c r="P66" s="374">
        <f t="shared" si="2"/>
        <v>0</v>
      </c>
      <c r="Q66" s="340"/>
      <c r="R66" s="340"/>
      <c r="S66" s="340"/>
      <c r="T66" s="340"/>
      <c r="U66" s="340"/>
    </row>
    <row r="67" spans="1:21" ht="15.75" x14ac:dyDescent="0.25">
      <c r="A67" s="729"/>
      <c r="B67" s="729"/>
      <c r="C67" s="459"/>
      <c r="D67" s="459"/>
      <c r="E67" s="459"/>
      <c r="F67" s="340"/>
      <c r="G67" s="460"/>
      <c r="H67" s="461"/>
      <c r="I67" s="460"/>
      <c r="J67" s="461"/>
      <c r="K67" s="460"/>
      <c r="L67" s="461"/>
      <c r="M67" s="460"/>
      <c r="N67" s="461"/>
      <c r="O67" s="376">
        <f t="shared" si="1"/>
        <v>0</v>
      </c>
      <c r="P67" s="374">
        <f t="shared" si="2"/>
        <v>0</v>
      </c>
      <c r="Q67" s="340"/>
      <c r="R67" s="340"/>
      <c r="S67" s="340"/>
      <c r="T67" s="340"/>
      <c r="U67" s="340"/>
    </row>
    <row r="68" spans="1:21" ht="15.75" x14ac:dyDescent="0.25">
      <c r="A68" s="729"/>
      <c r="B68" s="729"/>
      <c r="C68" s="459"/>
      <c r="D68" s="459"/>
      <c r="E68" s="459"/>
      <c r="F68" s="340"/>
      <c r="G68" s="460"/>
      <c r="H68" s="461"/>
      <c r="I68" s="460"/>
      <c r="J68" s="461"/>
      <c r="K68" s="460"/>
      <c r="L68" s="461"/>
      <c r="M68" s="460"/>
      <c r="N68" s="461"/>
      <c r="O68" s="376">
        <f t="shared" si="1"/>
        <v>0</v>
      </c>
      <c r="P68" s="374">
        <f t="shared" si="2"/>
        <v>0</v>
      </c>
      <c r="Q68" s="340"/>
      <c r="R68" s="340"/>
      <c r="S68" s="340"/>
      <c r="T68" s="340"/>
      <c r="U68" s="340"/>
    </row>
    <row r="69" spans="1:21" ht="15.75" x14ac:dyDescent="0.25">
      <c r="A69" s="729"/>
      <c r="B69" s="730"/>
      <c r="C69" s="459"/>
      <c r="D69" s="459"/>
      <c r="E69" s="459"/>
      <c r="F69" s="340"/>
      <c r="G69" s="460"/>
      <c r="H69" s="461"/>
      <c r="I69" s="460"/>
      <c r="J69" s="461"/>
      <c r="K69" s="460"/>
      <c r="L69" s="461"/>
      <c r="M69" s="460"/>
      <c r="N69" s="461"/>
      <c r="O69" s="376">
        <f t="shared" si="1"/>
        <v>0</v>
      </c>
      <c r="P69" s="374">
        <f t="shared" si="2"/>
        <v>0</v>
      </c>
      <c r="Q69" s="340"/>
      <c r="R69" s="340"/>
      <c r="S69" s="340"/>
      <c r="T69" s="340"/>
      <c r="U69" s="340"/>
    </row>
    <row r="70" spans="1:21" ht="15.75" x14ac:dyDescent="0.25">
      <c r="A70" s="729"/>
      <c r="B70" s="728" t="s">
        <v>1519</v>
      </c>
      <c r="C70" s="459"/>
      <c r="D70" s="459"/>
      <c r="E70" s="459"/>
      <c r="F70" s="340"/>
      <c r="G70" s="460"/>
      <c r="H70" s="461"/>
      <c r="I70" s="460"/>
      <c r="J70" s="461"/>
      <c r="K70" s="460"/>
      <c r="L70" s="461"/>
      <c r="M70" s="460"/>
      <c r="N70" s="461"/>
      <c r="O70" s="376">
        <f t="shared" si="1"/>
        <v>0</v>
      </c>
      <c r="P70" s="374">
        <f t="shared" si="2"/>
        <v>0</v>
      </c>
      <c r="Q70" s="340"/>
      <c r="R70" s="340"/>
      <c r="S70" s="340"/>
      <c r="T70" s="340"/>
      <c r="U70" s="340"/>
    </row>
    <row r="71" spans="1:21" ht="15.75" x14ac:dyDescent="0.25">
      <c r="A71" s="729"/>
      <c r="B71" s="729"/>
      <c r="C71" s="459"/>
      <c r="D71" s="459"/>
      <c r="E71" s="459"/>
      <c r="F71" s="340"/>
      <c r="G71" s="460"/>
      <c r="H71" s="461"/>
      <c r="I71" s="460"/>
      <c r="J71" s="461"/>
      <c r="K71" s="460"/>
      <c r="L71" s="461"/>
      <c r="M71" s="460"/>
      <c r="N71" s="461"/>
      <c r="O71" s="376">
        <f t="shared" si="1"/>
        <v>0</v>
      </c>
      <c r="P71" s="374">
        <f t="shared" si="2"/>
        <v>0</v>
      </c>
      <c r="Q71" s="340"/>
      <c r="R71" s="340"/>
      <c r="S71" s="340"/>
      <c r="T71" s="340"/>
      <c r="U71" s="340"/>
    </row>
    <row r="72" spans="1:21" ht="15.75" x14ac:dyDescent="0.25">
      <c r="A72" s="729"/>
      <c r="B72" s="729"/>
      <c r="C72" s="459"/>
      <c r="D72" s="459"/>
      <c r="E72" s="459"/>
      <c r="F72" s="340"/>
      <c r="G72" s="460"/>
      <c r="H72" s="461"/>
      <c r="I72" s="460"/>
      <c r="J72" s="461"/>
      <c r="K72" s="460"/>
      <c r="L72" s="461"/>
      <c r="M72" s="460"/>
      <c r="N72" s="461"/>
      <c r="O72" s="376">
        <f t="shared" si="1"/>
        <v>0</v>
      </c>
      <c r="P72" s="374">
        <f t="shared" si="2"/>
        <v>0</v>
      </c>
      <c r="Q72" s="340"/>
      <c r="R72" s="340"/>
      <c r="S72" s="340"/>
      <c r="T72" s="340"/>
      <c r="U72" s="340"/>
    </row>
    <row r="73" spans="1:21" ht="15.75" x14ac:dyDescent="0.25">
      <c r="A73" s="730"/>
      <c r="B73" s="730"/>
      <c r="C73" s="459"/>
      <c r="D73" s="459"/>
      <c r="E73" s="459"/>
      <c r="F73" s="340"/>
      <c r="G73" s="340"/>
      <c r="H73" s="461"/>
      <c r="I73" s="340"/>
      <c r="J73" s="461"/>
      <c r="K73" s="340"/>
      <c r="L73" s="461"/>
      <c r="M73" s="340"/>
      <c r="N73" s="461"/>
      <c r="O73" s="376">
        <f>G73+I73+K73+M73</f>
        <v>0</v>
      </c>
      <c r="P73" s="374">
        <f>H73+J73+L73+N73</f>
        <v>0</v>
      </c>
      <c r="Q73" s="340"/>
      <c r="R73" s="462"/>
      <c r="S73" s="340"/>
      <c r="T73" s="340"/>
      <c r="U73" s="340"/>
    </row>
    <row r="74" spans="1:21" ht="15.75" x14ac:dyDescent="0.25">
      <c r="A74" s="278"/>
      <c r="B74" s="279"/>
      <c r="C74" s="279"/>
      <c r="D74" s="278" t="s">
        <v>1497</v>
      </c>
      <c r="E74" s="279"/>
      <c r="F74" s="280"/>
      <c r="G74" s="75">
        <f t="shared" ref="G74:P74" si="3">SUM(G18:G73)</f>
        <v>0</v>
      </c>
      <c r="H74" s="229">
        <f t="shared" si="3"/>
        <v>0</v>
      </c>
      <c r="I74" s="75">
        <f t="shared" si="3"/>
        <v>0</v>
      </c>
      <c r="J74" s="229">
        <f t="shared" si="3"/>
        <v>0</v>
      </c>
      <c r="K74" s="75">
        <f t="shared" si="3"/>
        <v>0</v>
      </c>
      <c r="L74" s="229">
        <f t="shared" si="3"/>
        <v>0</v>
      </c>
      <c r="M74" s="75">
        <f t="shared" si="3"/>
        <v>0</v>
      </c>
      <c r="N74" s="229">
        <f t="shared" si="3"/>
        <v>0</v>
      </c>
      <c r="O74" s="229">
        <f t="shared" si="3"/>
        <v>0</v>
      </c>
      <c r="P74" s="229">
        <f t="shared" si="3"/>
        <v>0</v>
      </c>
      <c r="Q74" s="68"/>
      <c r="R74" s="68"/>
      <c r="S74" s="68"/>
      <c r="T74" s="68"/>
      <c r="U74" s="68"/>
    </row>
  </sheetData>
  <mergeCells count="37">
    <mergeCell ref="A7:A9"/>
    <mergeCell ref="B7:B9"/>
    <mergeCell ref="C7:C9"/>
    <mergeCell ref="D7:D9"/>
    <mergeCell ref="E7:E9"/>
    <mergeCell ref="Q7:Q9"/>
    <mergeCell ref="R7:R9"/>
    <mergeCell ref="S7:S9"/>
    <mergeCell ref="T7:T9"/>
    <mergeCell ref="U7:U9"/>
    <mergeCell ref="E1:L1"/>
    <mergeCell ref="G7:N7"/>
    <mergeCell ref="G8:H8"/>
    <mergeCell ref="I8:J8"/>
    <mergeCell ref="K8:L8"/>
    <mergeCell ref="M8:N8"/>
    <mergeCell ref="F7:F9"/>
    <mergeCell ref="B34:B37"/>
    <mergeCell ref="A11:A37"/>
    <mergeCell ref="B11:B17"/>
    <mergeCell ref="B58:B61"/>
    <mergeCell ref="B62:B65"/>
    <mergeCell ref="O7:P8"/>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60"/>
  <sheetViews>
    <sheetView showGridLines="0" topLeftCell="A8" zoomScale="90" zoomScaleNormal="90" workbookViewId="0">
      <selection activeCell="C24" sqref="C24"/>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256" ht="14.45" hidden="1" x14ac:dyDescent="0.3">
      <c r="A1" s="183" t="s">
        <v>241</v>
      </c>
      <c r="B1" s="186" t="s">
        <v>242</v>
      </c>
      <c r="C1" s="177" t="s">
        <v>243</v>
      </c>
      <c r="D1" s="177" t="s">
        <v>485</v>
      </c>
      <c r="E1" s="177" t="s">
        <v>487</v>
      </c>
      <c r="F1" s="177" t="s">
        <v>489</v>
      </c>
      <c r="G1" s="177" t="s">
        <v>491</v>
      </c>
      <c r="H1" s="177" t="s">
        <v>493</v>
      </c>
      <c r="I1" s="177" t="s">
        <v>495</v>
      </c>
      <c r="J1" s="177" t="s">
        <v>244</v>
      </c>
      <c r="K1" s="177" t="s">
        <v>498</v>
      </c>
      <c r="L1" s="177" t="s">
        <v>245</v>
      </c>
      <c r="M1" s="177" t="s">
        <v>500</v>
      </c>
      <c r="N1" s="177" t="s">
        <v>502</v>
      </c>
      <c r="O1" s="177" t="s">
        <v>504</v>
      </c>
      <c r="P1" s="177" t="s">
        <v>246</v>
      </c>
      <c r="Q1" s="177" t="s">
        <v>505</v>
      </c>
      <c r="R1" s="177" t="s">
        <v>508</v>
      </c>
      <c r="S1" s="177" t="s">
        <v>247</v>
      </c>
      <c r="T1" s="177" t="s">
        <v>510</v>
      </c>
      <c r="U1" s="177" t="s">
        <v>248</v>
      </c>
      <c r="V1" s="177" t="s">
        <v>511</v>
      </c>
      <c r="W1" s="177" t="s">
        <v>512</v>
      </c>
      <c r="X1" s="177" t="s">
        <v>516</v>
      </c>
      <c r="Y1" s="177" t="s">
        <v>264</v>
      </c>
      <c r="Z1" s="177" t="s">
        <v>517</v>
      </c>
      <c r="AA1" s="177" t="s">
        <v>519</v>
      </c>
      <c r="AB1" s="177" t="s">
        <v>521</v>
      </c>
      <c r="AC1" s="177" t="s">
        <v>265</v>
      </c>
      <c r="AD1" s="177" t="s">
        <v>523</v>
      </c>
      <c r="AE1" s="177" t="s">
        <v>525</v>
      </c>
      <c r="AF1" s="177" t="s">
        <v>527</v>
      </c>
      <c r="AG1" s="177" t="s">
        <v>529</v>
      </c>
      <c r="AH1" s="177" t="s">
        <v>240</v>
      </c>
      <c r="AI1" s="177" t="s">
        <v>531</v>
      </c>
      <c r="AJ1" s="186" t="s">
        <v>249</v>
      </c>
      <c r="AK1" s="177" t="s">
        <v>533</v>
      </c>
      <c r="AL1" s="177" t="s">
        <v>250</v>
      </c>
      <c r="AM1" s="177" t="s">
        <v>535</v>
      </c>
      <c r="AN1" s="177" t="s">
        <v>537</v>
      </c>
      <c r="AO1" s="177" t="s">
        <v>251</v>
      </c>
      <c r="AP1" s="177" t="s">
        <v>539</v>
      </c>
      <c r="AQ1" s="177" t="s">
        <v>541</v>
      </c>
      <c r="AR1" s="177" t="s">
        <v>252</v>
      </c>
      <c r="AS1" s="177" t="s">
        <v>542</v>
      </c>
      <c r="AT1" s="177" t="s">
        <v>544</v>
      </c>
      <c r="AU1" s="177" t="s">
        <v>545</v>
      </c>
      <c r="AV1" s="177" t="s">
        <v>546</v>
      </c>
      <c r="AW1" s="177" t="s">
        <v>548</v>
      </c>
      <c r="AX1" s="177" t="s">
        <v>550</v>
      </c>
      <c r="AY1" s="177" t="s">
        <v>551</v>
      </c>
      <c r="AZ1" s="177" t="s">
        <v>253</v>
      </c>
      <c r="BA1" s="177" t="s">
        <v>553</v>
      </c>
      <c r="BB1" s="177" t="s">
        <v>555</v>
      </c>
      <c r="BC1" s="177" t="s">
        <v>557</v>
      </c>
      <c r="BD1" s="177" t="s">
        <v>559</v>
      </c>
      <c r="BE1" s="177" t="s">
        <v>561</v>
      </c>
      <c r="BF1" s="177" t="s">
        <v>563</v>
      </c>
      <c r="BG1" s="177" t="s">
        <v>565</v>
      </c>
      <c r="BH1" s="177" t="s">
        <v>567</v>
      </c>
      <c r="BI1" s="177" t="s">
        <v>266</v>
      </c>
      <c r="BJ1" s="177" t="s">
        <v>569</v>
      </c>
      <c r="BK1" s="177" t="s">
        <v>571</v>
      </c>
      <c r="BL1" s="177" t="s">
        <v>573</v>
      </c>
      <c r="BM1" s="177" t="s">
        <v>575</v>
      </c>
      <c r="BN1" s="177" t="s">
        <v>577</v>
      </c>
      <c r="BO1" s="177" t="s">
        <v>579</v>
      </c>
      <c r="BP1" s="177" t="s">
        <v>581</v>
      </c>
      <c r="BQ1" s="177" t="s">
        <v>583</v>
      </c>
      <c r="BR1" s="177" t="s">
        <v>585</v>
      </c>
      <c r="BS1" s="177" t="s">
        <v>587</v>
      </c>
      <c r="BT1" s="186" t="s">
        <v>254</v>
      </c>
      <c r="BU1" s="177" t="s">
        <v>255</v>
      </c>
      <c r="BV1" s="177" t="s">
        <v>589</v>
      </c>
      <c r="BW1" s="177" t="s">
        <v>256</v>
      </c>
      <c r="BX1" s="177" t="s">
        <v>591</v>
      </c>
      <c r="BY1" s="177" t="s">
        <v>593</v>
      </c>
      <c r="BZ1" s="186" t="s">
        <v>257</v>
      </c>
      <c r="CA1" s="177" t="s">
        <v>258</v>
      </c>
      <c r="CB1" s="177" t="s">
        <v>595</v>
      </c>
      <c r="CC1" s="177" t="s">
        <v>259</v>
      </c>
      <c r="CD1" s="177" t="s">
        <v>597</v>
      </c>
      <c r="CE1" s="177" t="s">
        <v>599</v>
      </c>
      <c r="CF1" s="177" t="s">
        <v>601</v>
      </c>
      <c r="CG1" s="186" t="s">
        <v>260</v>
      </c>
      <c r="CH1" s="177" t="s">
        <v>607</v>
      </c>
      <c r="CI1" s="177" t="s">
        <v>609</v>
      </c>
      <c r="CJ1" s="177" t="s">
        <v>261</v>
      </c>
      <c r="CK1" s="177" t="s">
        <v>603</v>
      </c>
      <c r="CL1" s="177" t="s">
        <v>605</v>
      </c>
      <c r="CM1" s="177" t="s">
        <v>262</v>
      </c>
      <c r="CN1" s="177" t="s">
        <v>611</v>
      </c>
      <c r="CO1" s="177" t="s">
        <v>263</v>
      </c>
      <c r="CP1" s="177" t="s">
        <v>612</v>
      </c>
      <c r="CQ1" s="174" t="s">
        <v>267</v>
      </c>
      <c r="CR1" s="186" t="s">
        <v>268</v>
      </c>
      <c r="CS1" s="177" t="s">
        <v>613</v>
      </c>
      <c r="CT1" s="177" t="s">
        <v>614</v>
      </c>
      <c r="CU1" s="177" t="s">
        <v>616</v>
      </c>
      <c r="CV1" s="177" t="s">
        <v>269</v>
      </c>
      <c r="CW1" s="177" t="s">
        <v>618</v>
      </c>
      <c r="CX1" s="177" t="s">
        <v>620</v>
      </c>
      <c r="CY1" s="177" t="s">
        <v>622</v>
      </c>
      <c r="CZ1" s="177" t="s">
        <v>624</v>
      </c>
      <c r="DA1" s="177" t="s">
        <v>626</v>
      </c>
      <c r="DB1" s="177" t="s">
        <v>628</v>
      </c>
      <c r="DC1" s="186" t="s">
        <v>270</v>
      </c>
      <c r="DD1" s="177" t="s">
        <v>271</v>
      </c>
      <c r="DE1" s="177" t="s">
        <v>630</v>
      </c>
      <c r="DF1" s="177" t="s">
        <v>272</v>
      </c>
      <c r="DG1" s="177" t="s">
        <v>632</v>
      </c>
      <c r="DH1" s="177" t="s">
        <v>634</v>
      </c>
      <c r="DI1" s="177" t="s">
        <v>636</v>
      </c>
      <c r="DJ1" s="177" t="s">
        <v>638</v>
      </c>
      <c r="DK1" s="177" t="s">
        <v>640</v>
      </c>
      <c r="DL1" s="177" t="s">
        <v>642</v>
      </c>
      <c r="DM1" s="177" t="s">
        <v>644</v>
      </c>
      <c r="DN1" s="177" t="s">
        <v>273</v>
      </c>
      <c r="DO1" s="177" t="s">
        <v>646</v>
      </c>
      <c r="DP1" s="177" t="s">
        <v>648</v>
      </c>
      <c r="DQ1" s="177" t="s">
        <v>650</v>
      </c>
      <c r="DR1" s="186" t="s">
        <v>274</v>
      </c>
      <c r="DS1" s="177" t="s">
        <v>652</v>
      </c>
      <c r="DT1" s="177" t="s">
        <v>275</v>
      </c>
      <c r="DU1" s="177" t="s">
        <v>654</v>
      </c>
      <c r="DV1" s="177" t="s">
        <v>276</v>
      </c>
      <c r="DW1" s="177" t="s">
        <v>656</v>
      </c>
      <c r="DX1" s="177" t="s">
        <v>658</v>
      </c>
      <c r="DY1" s="177" t="s">
        <v>660</v>
      </c>
      <c r="DZ1" s="177" t="s">
        <v>662</v>
      </c>
      <c r="EA1" s="177" t="s">
        <v>664</v>
      </c>
      <c r="EB1" s="177" t="s">
        <v>666</v>
      </c>
      <c r="EC1" s="177" t="s">
        <v>668</v>
      </c>
      <c r="ED1" s="177" t="s">
        <v>670</v>
      </c>
      <c r="EE1" s="177" t="s">
        <v>672</v>
      </c>
      <c r="EF1" s="177" t="s">
        <v>674</v>
      </c>
      <c r="EG1" s="177" t="s">
        <v>676</v>
      </c>
      <c r="EH1" s="186" t="s">
        <v>277</v>
      </c>
      <c r="EI1" s="177" t="s">
        <v>678</v>
      </c>
      <c r="EJ1" s="177" t="s">
        <v>278</v>
      </c>
      <c r="EK1" s="177" t="s">
        <v>680</v>
      </c>
      <c r="EL1" s="177" t="s">
        <v>682</v>
      </c>
      <c r="EM1" s="177" t="s">
        <v>279</v>
      </c>
      <c r="EN1" s="177" t="s">
        <v>684</v>
      </c>
      <c r="EO1" s="177" t="s">
        <v>686</v>
      </c>
      <c r="EP1" s="177" t="s">
        <v>280</v>
      </c>
      <c r="EQ1" s="177" t="s">
        <v>688</v>
      </c>
      <c r="ER1" s="177" t="s">
        <v>690</v>
      </c>
      <c r="ES1" s="177" t="s">
        <v>692</v>
      </c>
      <c r="ET1" s="177" t="s">
        <v>281</v>
      </c>
      <c r="EU1" s="177" t="s">
        <v>694</v>
      </c>
      <c r="EV1" s="177" t="s">
        <v>696</v>
      </c>
      <c r="EW1" s="186" t="s">
        <v>282</v>
      </c>
      <c r="EX1" s="177" t="s">
        <v>283</v>
      </c>
      <c r="EY1" s="177" t="s">
        <v>698</v>
      </c>
      <c r="EZ1" s="177" t="s">
        <v>700</v>
      </c>
      <c r="FA1" s="177" t="s">
        <v>702</v>
      </c>
      <c r="FB1" s="177" t="s">
        <v>704</v>
      </c>
      <c r="FC1" s="177" t="s">
        <v>284</v>
      </c>
      <c r="FD1" s="177" t="s">
        <v>706</v>
      </c>
      <c r="FE1" s="177" t="s">
        <v>708</v>
      </c>
      <c r="FF1" s="177" t="s">
        <v>710</v>
      </c>
      <c r="FG1" s="177" t="s">
        <v>712</v>
      </c>
      <c r="FH1" s="177" t="s">
        <v>714</v>
      </c>
      <c r="FI1" s="177" t="s">
        <v>285</v>
      </c>
      <c r="FJ1" s="177" t="s">
        <v>717</v>
      </c>
      <c r="FK1" s="177" t="s">
        <v>286</v>
      </c>
      <c r="FL1" s="177" t="s">
        <v>720</v>
      </c>
      <c r="FM1" s="177" t="s">
        <v>721</v>
      </c>
      <c r="FN1" s="177" t="s">
        <v>723</v>
      </c>
      <c r="FO1" s="177" t="s">
        <v>287</v>
      </c>
      <c r="FP1" s="177" t="s">
        <v>726</v>
      </c>
      <c r="FQ1" s="177" t="s">
        <v>727</v>
      </c>
      <c r="FR1" s="177" t="s">
        <v>729</v>
      </c>
      <c r="FS1" s="177" t="s">
        <v>288</v>
      </c>
      <c r="FT1" s="177" t="s">
        <v>732</v>
      </c>
      <c r="FU1" s="177" t="s">
        <v>734</v>
      </c>
      <c r="FV1" s="177" t="s">
        <v>736</v>
      </c>
      <c r="FW1" s="186" t="s">
        <v>289</v>
      </c>
      <c r="FX1" s="186" t="s">
        <v>290</v>
      </c>
      <c r="FY1" s="177" t="s">
        <v>296</v>
      </c>
      <c r="FZ1" s="177" t="s">
        <v>738</v>
      </c>
      <c r="GA1" s="177" t="s">
        <v>740</v>
      </c>
      <c r="GB1" s="177" t="s">
        <v>742</v>
      </c>
      <c r="GC1" s="177" t="s">
        <v>744</v>
      </c>
      <c r="GD1" s="177" t="s">
        <v>746</v>
      </c>
      <c r="GE1" s="177" t="s">
        <v>748</v>
      </c>
      <c r="GF1" s="186" t="s">
        <v>291</v>
      </c>
      <c r="GG1" s="177" t="s">
        <v>297</v>
      </c>
      <c r="GH1" s="177" t="s">
        <v>750</v>
      </c>
      <c r="GI1" s="177" t="s">
        <v>752</v>
      </c>
      <c r="GJ1" s="177" t="s">
        <v>753</v>
      </c>
      <c r="GK1" s="177" t="s">
        <v>298</v>
      </c>
      <c r="GL1" s="177" t="s">
        <v>756</v>
      </c>
      <c r="GM1" s="177" t="s">
        <v>757</v>
      </c>
      <c r="GN1" s="186" t="s">
        <v>292</v>
      </c>
      <c r="GO1" s="177" t="s">
        <v>293</v>
      </c>
      <c r="GP1" s="177" t="s">
        <v>759</v>
      </c>
      <c r="GQ1" s="177" t="s">
        <v>761</v>
      </c>
      <c r="GR1" s="177" t="s">
        <v>763</v>
      </c>
      <c r="GS1" s="177" t="s">
        <v>765</v>
      </c>
      <c r="GT1" s="177" t="s">
        <v>767</v>
      </c>
      <c r="GU1" s="186" t="s">
        <v>294</v>
      </c>
      <c r="GV1" s="177" t="s">
        <v>295</v>
      </c>
      <c r="GW1" s="177" t="s">
        <v>769</v>
      </c>
      <c r="GX1" s="177" t="s">
        <v>771</v>
      </c>
      <c r="GY1" s="177" t="s">
        <v>773</v>
      </c>
      <c r="GZ1" s="177" t="s">
        <v>775</v>
      </c>
      <c r="HA1" s="177" t="s">
        <v>777</v>
      </c>
      <c r="HB1" s="177" t="s">
        <v>779</v>
      </c>
      <c r="HC1" s="174" t="s">
        <v>299</v>
      </c>
      <c r="HD1" s="186" t="s">
        <v>300</v>
      </c>
      <c r="HE1" s="177" t="s">
        <v>301</v>
      </c>
      <c r="HF1" s="177" t="s">
        <v>781</v>
      </c>
      <c r="HG1" s="177" t="s">
        <v>783</v>
      </c>
      <c r="HH1" s="177" t="s">
        <v>785</v>
      </c>
      <c r="HI1" s="177" t="s">
        <v>787</v>
      </c>
      <c r="HJ1" s="177" t="s">
        <v>302</v>
      </c>
      <c r="HK1" s="177" t="s">
        <v>790</v>
      </c>
      <c r="HL1" s="177" t="s">
        <v>319</v>
      </c>
      <c r="HM1" s="177" t="s">
        <v>828</v>
      </c>
      <c r="HN1" s="177" t="s">
        <v>830</v>
      </c>
      <c r="HO1" s="177" t="s">
        <v>832</v>
      </c>
      <c r="HP1" s="186" t="s">
        <v>303</v>
      </c>
      <c r="HQ1" s="177" t="s">
        <v>792</v>
      </c>
      <c r="HR1" s="177" t="s">
        <v>794</v>
      </c>
      <c r="HS1" s="177" t="s">
        <v>304</v>
      </c>
      <c r="HT1" s="177" t="s">
        <v>797</v>
      </c>
      <c r="HU1" s="177" t="s">
        <v>799</v>
      </c>
      <c r="HV1" s="177" t="s">
        <v>800</v>
      </c>
      <c r="HW1" s="177" t="s">
        <v>802</v>
      </c>
      <c r="HX1" s="186" t="s">
        <v>305</v>
      </c>
      <c r="HY1" s="177" t="s">
        <v>804</v>
      </c>
      <c r="HZ1" s="177" t="s">
        <v>806</v>
      </c>
      <c r="IA1" s="177" t="s">
        <v>808</v>
      </c>
      <c r="IB1" s="177" t="s">
        <v>306</v>
      </c>
      <c r="IC1" s="177" t="s">
        <v>810</v>
      </c>
      <c r="ID1" s="177" t="s">
        <v>812</v>
      </c>
      <c r="IE1" s="177" t="s">
        <v>307</v>
      </c>
      <c r="IF1" s="177" t="s">
        <v>814</v>
      </c>
      <c r="IG1" s="177" t="s">
        <v>816</v>
      </c>
      <c r="IH1" s="177" t="s">
        <v>308</v>
      </c>
      <c r="II1" s="177" t="s">
        <v>818</v>
      </c>
      <c r="IJ1" s="177" t="s">
        <v>820</v>
      </c>
      <c r="IK1" s="177" t="s">
        <v>822</v>
      </c>
      <c r="IL1" s="177" t="s">
        <v>824</v>
      </c>
      <c r="IM1" s="177" t="s">
        <v>309</v>
      </c>
      <c r="IN1" s="177" t="s">
        <v>826</v>
      </c>
      <c r="IO1" s="186" t="s">
        <v>310</v>
      </c>
      <c r="IP1" s="177" t="s">
        <v>834</v>
      </c>
      <c r="IQ1" s="177" t="s">
        <v>836</v>
      </c>
      <c r="IR1" s="177" t="s">
        <v>311</v>
      </c>
      <c r="IS1" s="177" t="s">
        <v>838</v>
      </c>
      <c r="IT1" s="177" t="s">
        <v>840</v>
      </c>
      <c r="IU1" s="177" t="s">
        <v>842</v>
      </c>
      <c r="IV1" s="186" t="s">
        <v>312</v>
      </c>
    </row>
    <row r="2" spans="1:256" s="120" customFormat="1" ht="14.45" hidden="1" x14ac:dyDescent="0.3">
      <c r="A2" s="123" t="s">
        <v>1345</v>
      </c>
      <c r="B2" s="123" t="s">
        <v>1347</v>
      </c>
      <c r="C2" s="123" t="s">
        <v>460</v>
      </c>
      <c r="D2" s="123" t="s">
        <v>1346</v>
      </c>
      <c r="E2" s="123" t="s">
        <v>1348</v>
      </c>
      <c r="F2" s="123" t="s">
        <v>461</v>
      </c>
      <c r="G2" s="123" t="s">
        <v>1349</v>
      </c>
      <c r="H2" s="123" t="s">
        <v>1350</v>
      </c>
      <c r="I2" s="123" t="s">
        <v>1351</v>
      </c>
      <c r="J2" s="123" t="s">
        <v>1440</v>
      </c>
      <c r="K2" s="123" t="s">
        <v>1352</v>
      </c>
      <c r="L2" s="123" t="s">
        <v>1353</v>
      </c>
      <c r="M2" s="123" t="s">
        <v>1354</v>
      </c>
      <c r="N2" s="123" t="s">
        <v>1355</v>
      </c>
      <c r="O2" s="123" t="s">
        <v>1356</v>
      </c>
      <c r="P2" s="120" t="s">
        <v>1461</v>
      </c>
      <c r="Q2" s="120" t="s">
        <v>1498</v>
      </c>
      <c r="S2" s="432" t="str">
        <f>+Presupuesto!D11</f>
        <v>Recurrente</v>
      </c>
      <c r="T2" s="432" t="str">
        <f>+Presupuesto!E11</f>
        <v>Programa / Proyecto 2016</v>
      </c>
      <c r="U2" s="120" t="s">
        <v>384</v>
      </c>
      <c r="V2" s="120" t="s">
        <v>402</v>
      </c>
      <c r="W2" s="120" t="s">
        <v>385</v>
      </c>
      <c r="X2" s="120" t="s">
        <v>386</v>
      </c>
      <c r="Y2" s="120" t="s">
        <v>387</v>
      </c>
      <c r="Z2" s="120" t="s">
        <v>388</v>
      </c>
      <c r="AA2" s="120" t="s">
        <v>389</v>
      </c>
      <c r="AB2" s="120" t="s">
        <v>390</v>
      </c>
      <c r="AC2" s="120" t="s">
        <v>391</v>
      </c>
      <c r="AD2" s="120" t="s">
        <v>392</v>
      </c>
      <c r="AE2" s="120" t="s">
        <v>393</v>
      </c>
      <c r="AF2" s="120" t="s">
        <v>394</v>
      </c>
      <c r="AH2" s="207" t="s">
        <v>409</v>
      </c>
      <c r="AI2" s="207" t="s">
        <v>410</v>
      </c>
      <c r="AJ2" s="207" t="s">
        <v>411</v>
      </c>
      <c r="AK2" s="207" t="s">
        <v>412</v>
      </c>
      <c r="AL2" s="207" t="s">
        <v>413</v>
      </c>
      <c r="AM2" s="207" t="s">
        <v>416</v>
      </c>
      <c r="AN2" s="207" t="s">
        <v>414</v>
      </c>
      <c r="AO2" s="207" t="s">
        <v>415</v>
      </c>
      <c r="AP2" s="207" t="s">
        <v>417</v>
      </c>
      <c r="AQ2" s="207" t="s">
        <v>418</v>
      </c>
      <c r="AR2" s="207" t="s">
        <v>419</v>
      </c>
      <c r="AS2" s="207" t="s">
        <v>420</v>
      </c>
      <c r="AT2" s="207" t="s">
        <v>421</v>
      </c>
      <c r="AU2" s="207" t="s">
        <v>422</v>
      </c>
      <c r="AV2" s="207" t="s">
        <v>423</v>
      </c>
      <c r="AW2" s="207" t="s">
        <v>424</v>
      </c>
      <c r="AX2" s="207" t="s">
        <v>425</v>
      </c>
      <c r="AY2" s="207" t="s">
        <v>426</v>
      </c>
      <c r="AZ2" s="207" t="s">
        <v>427</v>
      </c>
      <c r="BA2" s="207" t="s">
        <v>428</v>
      </c>
      <c r="BB2" s="207" t="s">
        <v>429</v>
      </c>
      <c r="BC2" s="207" t="s">
        <v>430</v>
      </c>
      <c r="BD2" s="207" t="s">
        <v>431</v>
      </c>
      <c r="BE2" s="207" t="s">
        <v>432</v>
      </c>
      <c r="BF2" s="207" t="s">
        <v>433</v>
      </c>
      <c r="BG2" s="207" t="s">
        <v>434</v>
      </c>
      <c r="BH2" s="207" t="s">
        <v>435</v>
      </c>
      <c r="BI2" s="207" t="s">
        <v>436</v>
      </c>
      <c r="BJ2" s="207" t="s">
        <v>437</v>
      </c>
      <c r="BK2" s="207" t="s">
        <v>438</v>
      </c>
      <c r="BL2" s="207" t="s">
        <v>439</v>
      </c>
      <c r="BM2" s="207" t="s">
        <v>440</v>
      </c>
      <c r="BN2" s="207" t="s">
        <v>441</v>
      </c>
      <c r="BO2" s="207" t="s">
        <v>442</v>
      </c>
      <c r="BP2" s="207" t="s">
        <v>443</v>
      </c>
      <c r="BQ2" s="207" t="s">
        <v>444</v>
      </c>
      <c r="BR2" s="207" t="s">
        <v>445</v>
      </c>
      <c r="BS2" s="207" t="s">
        <v>446</v>
      </c>
      <c r="BT2" s="207" t="s">
        <v>447</v>
      </c>
      <c r="BU2" s="207" t="s">
        <v>448</v>
      </c>
    </row>
    <row r="3" spans="1:256" s="120" customFormat="1" ht="14.45" hidden="1" x14ac:dyDescent="0.3">
      <c r="A3" s="149"/>
      <c r="B3" s="149"/>
      <c r="C3" s="149"/>
      <c r="D3" s="149"/>
      <c r="E3" s="149"/>
      <c r="F3" s="149"/>
      <c r="G3" s="151"/>
      <c r="H3" s="151"/>
      <c r="I3" s="151"/>
      <c r="J3" s="151"/>
      <c r="K3" s="151"/>
      <c r="AH3" s="208">
        <v>2500</v>
      </c>
      <c r="AI3" s="208">
        <v>1900</v>
      </c>
      <c r="AJ3" s="208">
        <v>1650</v>
      </c>
      <c r="AK3" s="208">
        <v>1580</v>
      </c>
      <c r="AL3" s="208">
        <v>2250</v>
      </c>
      <c r="AM3" s="208">
        <v>1650</v>
      </c>
      <c r="AN3" s="208">
        <v>1400</v>
      </c>
      <c r="AO3" s="209">
        <v>1340</v>
      </c>
      <c r="AP3" s="209">
        <v>2000</v>
      </c>
      <c r="AQ3" s="209">
        <v>1400</v>
      </c>
      <c r="AR3" s="209">
        <v>1150</v>
      </c>
      <c r="AS3" s="209">
        <v>1100</v>
      </c>
      <c r="AT3" s="209">
        <v>1750</v>
      </c>
      <c r="AU3" s="209">
        <v>1150</v>
      </c>
      <c r="AV3" s="209">
        <v>900</v>
      </c>
      <c r="AW3" s="209">
        <v>860</v>
      </c>
      <c r="AX3" s="209">
        <v>1200</v>
      </c>
      <c r="AY3" s="120">
        <v>900</v>
      </c>
      <c r="AZ3" s="120">
        <v>650</v>
      </c>
      <c r="BA3" s="120">
        <v>620</v>
      </c>
      <c r="BB3" s="208">
        <f>+'Cuadro Resumen'!C213</f>
        <v>5605.2314999999999</v>
      </c>
      <c r="BC3" s="208">
        <f>+'Cuadro Resumen'!D213</f>
        <v>5165.6055000000006</v>
      </c>
      <c r="BD3" s="208">
        <f>+'Cuadro Resumen'!E213</f>
        <v>6594.39</v>
      </c>
      <c r="BE3" s="208">
        <f>+'Cuadro Resumen'!F213</f>
        <v>6154.7640000000001</v>
      </c>
      <c r="BF3" s="208">
        <f>+'Cuadro Resumen'!C214</f>
        <v>4945.7925000000005</v>
      </c>
      <c r="BG3" s="208">
        <f>+'Cuadro Resumen'!D214</f>
        <v>4506.1665000000003</v>
      </c>
      <c r="BH3" s="208">
        <f>+'Cuadro Resumen'!E214</f>
        <v>5934.951</v>
      </c>
      <c r="BI3" s="208">
        <f>+'Cuadro Resumen'!F214</f>
        <v>5495.3249999999998</v>
      </c>
      <c r="BJ3" s="209">
        <f>+'Cuadro Resumen'!C215</f>
        <v>4286.3535000000002</v>
      </c>
      <c r="BK3" s="209">
        <f>+'Cuadro Resumen'!D215</f>
        <v>3956.634</v>
      </c>
      <c r="BL3" s="209">
        <f>+'Cuadro Resumen'!E215</f>
        <v>5275.5120000000006</v>
      </c>
      <c r="BM3" s="209">
        <f>+'Cuadro Resumen'!F215</f>
        <v>4835.8860000000004</v>
      </c>
      <c r="BN3" s="209">
        <f>+'Cuadro Resumen'!C216</f>
        <v>3626.9145000000003</v>
      </c>
      <c r="BO3" s="209">
        <f>+'Cuadro Resumen'!D216</f>
        <v>3297.1950000000002</v>
      </c>
      <c r="BP3" s="209">
        <f>+'Cuadro Resumen'!E216</f>
        <v>4616.0730000000003</v>
      </c>
      <c r="BQ3" s="209">
        <f>+'Cuadro Resumen'!F216</f>
        <v>4286.3535000000002</v>
      </c>
      <c r="BR3" s="209">
        <f>+'Cuadro Resumen'!C217</f>
        <v>3187.2885000000001</v>
      </c>
      <c r="BS3" s="209">
        <f>+'Cuadro Resumen'!D217</f>
        <v>2967.4755</v>
      </c>
      <c r="BT3" s="209">
        <f>+'Cuadro Resumen'!E217</f>
        <v>4066.5405000000001</v>
      </c>
      <c r="BU3" s="209">
        <f>+'Cuadro Resumen'!F217</f>
        <v>3736.8210000000004</v>
      </c>
    </row>
    <row r="5" spans="1:256" ht="60" customHeight="1" x14ac:dyDescent="0.3">
      <c r="C5" s="191" t="s">
        <v>239</v>
      </c>
      <c r="D5" s="433">
        <f>SUMIF(C:C,$C$10,D:D)</f>
        <v>594984</v>
      </c>
    </row>
    <row r="6" spans="1:256" ht="14.45" x14ac:dyDescent="0.3">
      <c r="C6" s="70"/>
      <c r="D6" s="70"/>
      <c r="E6" s="70"/>
      <c r="F6" s="70"/>
      <c r="G6" s="70"/>
      <c r="H6" s="79"/>
      <c r="I6" s="70"/>
      <c r="J6" s="70"/>
    </row>
    <row r="7" spans="1:256" ht="14.45" x14ac:dyDescent="0.3">
      <c r="C7" s="70" t="s">
        <v>40</v>
      </c>
      <c r="D7" s="70"/>
      <c r="E7" s="70"/>
      <c r="F7" s="70"/>
      <c r="G7" s="70"/>
      <c r="H7" s="79"/>
      <c r="I7" s="70"/>
      <c r="J7" s="70"/>
    </row>
    <row r="8" spans="1:256" ht="14.45" x14ac:dyDescent="0.3">
      <c r="C8" s="70" t="s">
        <v>41</v>
      </c>
      <c r="D8" s="70"/>
      <c r="E8" s="70"/>
      <c r="F8" s="70"/>
      <c r="G8" s="70"/>
      <c r="H8" s="79"/>
      <c r="I8" s="70"/>
      <c r="J8" s="70"/>
    </row>
    <row r="9" spans="1:256" thickBot="1" x14ac:dyDescent="0.35">
      <c r="B9" s="93"/>
      <c r="C9" s="173"/>
      <c r="D9" s="173"/>
      <c r="E9" s="173"/>
      <c r="F9" s="173"/>
      <c r="G9" s="173"/>
      <c r="H9" s="79"/>
      <c r="I9" s="173"/>
      <c r="J9" s="173"/>
      <c r="K9" s="112"/>
    </row>
    <row r="10" spans="1:256" thickBot="1" x14ac:dyDescent="0.35">
      <c r="B10" s="93"/>
      <c r="C10" s="29" t="s">
        <v>42</v>
      </c>
      <c r="D10" s="30">
        <f>SUM(G17:G22)</f>
        <v>405617</v>
      </c>
      <c r="E10" s="93"/>
      <c r="F10" s="93"/>
      <c r="G10" s="93"/>
      <c r="H10" s="76"/>
      <c r="I10" s="76"/>
      <c r="J10" s="76"/>
      <c r="K10" s="112"/>
    </row>
    <row r="11" spans="1:256" ht="14.45" x14ac:dyDescent="0.3">
      <c r="B11" s="93"/>
      <c r="C11" s="70"/>
      <c r="D11" s="31"/>
      <c r="E11" s="93"/>
      <c r="F11" s="93"/>
      <c r="G11" s="93"/>
      <c r="H11" s="76"/>
      <c r="I11" s="76"/>
      <c r="J11" s="76"/>
      <c r="K11" s="112"/>
    </row>
    <row r="12" spans="1:256" ht="14.45" x14ac:dyDescent="0.3">
      <c r="B12" s="93"/>
      <c r="C12" s="70"/>
      <c r="D12" s="31"/>
      <c r="E12" s="93"/>
      <c r="F12" s="93"/>
      <c r="G12" s="93"/>
      <c r="H12" s="76"/>
      <c r="I12" s="76"/>
      <c r="J12" s="76"/>
      <c r="K12" s="112"/>
      <c r="N12" s="149"/>
    </row>
    <row r="13" spans="1:256" ht="15.6" x14ac:dyDescent="0.3">
      <c r="B13" s="93"/>
      <c r="C13" s="197" t="s">
        <v>382</v>
      </c>
      <c r="D13" s="347" t="s">
        <v>1669</v>
      </c>
      <c r="E13" s="93"/>
      <c r="F13" s="93"/>
      <c r="G13" s="93"/>
      <c r="H13" s="76"/>
      <c r="I13" s="76"/>
      <c r="J13" s="76"/>
      <c r="K13" s="112"/>
      <c r="N13" s="149"/>
    </row>
    <row r="14" spans="1:256" ht="18" x14ac:dyDescent="0.3">
      <c r="B14" s="93"/>
      <c r="C14" s="20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23) Impartir el diplomado en investigación científica con el fin de capacitar a profesores de las unidades académicas.  </v>
      </c>
      <c r="D14" s="31"/>
      <c r="E14" s="93"/>
      <c r="F14" s="93"/>
      <c r="G14" s="93"/>
      <c r="H14" s="76"/>
      <c r="I14" s="76"/>
      <c r="J14" s="76"/>
      <c r="K14" s="112"/>
      <c r="N14" s="149"/>
    </row>
    <row r="15" spans="1:256" thickBot="1" x14ac:dyDescent="0.35">
      <c r="B15" s="93"/>
      <c r="C15" s="70"/>
      <c r="D15" s="31"/>
      <c r="E15" s="93"/>
      <c r="F15" s="93"/>
      <c r="G15" s="93"/>
      <c r="H15" s="76"/>
      <c r="I15" s="76"/>
      <c r="J15" s="76"/>
      <c r="K15" s="112"/>
      <c r="N15" s="149"/>
    </row>
    <row r="16" spans="1:256" ht="32.25" customHeight="1" thickBot="1" x14ac:dyDescent="0.3">
      <c r="B16" s="93"/>
      <c r="C16" s="124" t="s">
        <v>43</v>
      </c>
      <c r="D16" s="127" t="s">
        <v>44</v>
      </c>
      <c r="E16" s="126" t="s">
        <v>49</v>
      </c>
      <c r="F16" s="126" t="s">
        <v>51</v>
      </c>
      <c r="G16" s="125" t="s">
        <v>27</v>
      </c>
      <c r="H16" s="131" t="s">
        <v>121</v>
      </c>
      <c r="I16" s="126" t="s">
        <v>45</v>
      </c>
      <c r="J16" s="126" t="s">
        <v>122</v>
      </c>
      <c r="K16" s="126" t="s">
        <v>400</v>
      </c>
      <c r="L16" s="126" t="s">
        <v>401</v>
      </c>
      <c r="N16" s="149"/>
    </row>
    <row r="17" spans="2:14" ht="15.75" thickBot="1" x14ac:dyDescent="0.3">
      <c r="B17" s="93"/>
      <c r="C17" s="307" t="s">
        <v>1776</v>
      </c>
      <c r="D17" s="690"/>
      <c r="E17" s="308">
        <v>13</v>
      </c>
      <c r="F17" s="114">
        <f>6000*4</f>
        <v>24000</v>
      </c>
      <c r="G17" s="96">
        <f>E17*F17</f>
        <v>312000</v>
      </c>
      <c r="H17" s="310" t="s">
        <v>119</v>
      </c>
      <c r="I17" s="115" t="s">
        <v>694</v>
      </c>
      <c r="J17" s="115" t="str">
        <f>VLOOKUP(I17,Presupuesto!$B$11:$C$566,2,0)</f>
        <v>OTROS SERVICIOS TECNICOS Y PROFESIONALES</v>
      </c>
      <c r="K17" s="311" t="s">
        <v>1347</v>
      </c>
      <c r="L17" s="115"/>
      <c r="N17" s="149"/>
    </row>
    <row r="18" spans="2:14" x14ac:dyDescent="0.25">
      <c r="B18" s="93"/>
      <c r="C18" s="307" t="s">
        <v>1777</v>
      </c>
      <c r="D18" s="691"/>
      <c r="E18" s="154">
        <v>1</v>
      </c>
      <c r="F18" s="121">
        <v>28750</v>
      </c>
      <c r="G18" s="96">
        <f>E18*F18</f>
        <v>28750</v>
      </c>
      <c r="H18" s="157" t="s">
        <v>119</v>
      </c>
      <c r="I18" s="115" t="s">
        <v>694</v>
      </c>
      <c r="J18" s="98" t="str">
        <f>VLOOKUP(I18,Presupuesto!$B$11:$C$566,2,0)</f>
        <v>OTROS SERVICIOS TECNICOS Y PROFESIONALES</v>
      </c>
      <c r="K18" s="98" t="str">
        <f>$K$17</f>
        <v>Investigación Científica</v>
      </c>
      <c r="L18" s="98"/>
      <c r="N18" s="149"/>
    </row>
    <row r="19" spans="2:14" x14ac:dyDescent="0.25">
      <c r="B19" s="93"/>
      <c r="C19" s="95" t="s">
        <v>1803</v>
      </c>
      <c r="D19" s="691"/>
      <c r="E19" s="154">
        <v>1</v>
      </c>
      <c r="F19" s="121">
        <v>10867</v>
      </c>
      <c r="G19" s="585">
        <f>1*10867</f>
        <v>10867</v>
      </c>
      <c r="H19" s="157" t="s">
        <v>119</v>
      </c>
      <c r="I19" s="98" t="s">
        <v>756</v>
      </c>
      <c r="J19" s="98" t="str">
        <f>VLOOKUP(I19,Presupuesto!$B$11:$C$566,2,0)</f>
        <v>VIATICOS AL EXTERIOR</v>
      </c>
      <c r="K19" s="98" t="str">
        <f>$K$17</f>
        <v>Investigación Científica</v>
      </c>
      <c r="L19" s="98"/>
      <c r="N19" s="149"/>
    </row>
    <row r="20" spans="2:14" x14ac:dyDescent="0.25">
      <c r="B20" s="93"/>
      <c r="C20" s="95" t="s">
        <v>1778</v>
      </c>
      <c r="D20" s="691"/>
      <c r="E20" s="154">
        <v>1</v>
      </c>
      <c r="F20" s="121">
        <v>14000</v>
      </c>
      <c r="G20" s="585">
        <f>1*14000</f>
        <v>14000</v>
      </c>
      <c r="H20" s="157" t="s">
        <v>119</v>
      </c>
      <c r="I20" s="98" t="s">
        <v>744</v>
      </c>
      <c r="J20" s="98" t="str">
        <f>VLOOKUP(I20,Presupuesto!$B$11:$C$566,2,0)</f>
        <v>PASAJES AL EXTERIOR</v>
      </c>
      <c r="K20" s="98" t="str">
        <f>$K$17</f>
        <v>Investigación Científica</v>
      </c>
      <c r="L20" s="98"/>
      <c r="N20" s="149"/>
    </row>
    <row r="21" spans="2:14" x14ac:dyDescent="0.25">
      <c r="B21" s="93"/>
      <c r="C21" s="584" t="s">
        <v>46</v>
      </c>
      <c r="D21" s="691"/>
      <c r="E21" s="586">
        <v>4</v>
      </c>
      <c r="F21" s="587">
        <v>10000</v>
      </c>
      <c r="G21" s="585">
        <f>E21*F21</f>
        <v>40000</v>
      </c>
      <c r="H21" s="157" t="s">
        <v>119</v>
      </c>
      <c r="I21" s="98" t="s">
        <v>706</v>
      </c>
      <c r="J21" s="98" t="str">
        <f>VLOOKUP(I21,Presupuesto!$B$11:$C$566,2,0)</f>
        <v>SERVICIOS DE IMPRENTA PUBLIC.Y REPRODUCCION</v>
      </c>
      <c r="K21" s="98" t="str">
        <f>$K$17</f>
        <v>Investigación Científica</v>
      </c>
      <c r="L21" s="98"/>
      <c r="N21" s="149"/>
    </row>
    <row r="22" spans="2:14" ht="15.75" thickBot="1" x14ac:dyDescent="0.3">
      <c r="B22" s="93"/>
      <c r="C22" s="210" t="s">
        <v>421</v>
      </c>
      <c r="D22" s="211">
        <v>0</v>
      </c>
      <c r="E22" s="312">
        <v>0</v>
      </c>
      <c r="F22" s="104"/>
      <c r="G22" s="105">
        <f>D22*E22*F22</f>
        <v>0</v>
      </c>
      <c r="H22" s="313"/>
      <c r="I22" s="314" t="s">
        <v>291</v>
      </c>
      <c r="J22" s="106" t="str">
        <f>VLOOKUP(I22,Presupuesto!$B$11:$C$566,2,0)</f>
        <v>VIATICOS (26200-00)</v>
      </c>
      <c r="K22" s="315" t="str">
        <f>$K$17</f>
        <v>Investigación Científica</v>
      </c>
      <c r="L22" s="315"/>
    </row>
    <row r="23" spans="2:14" ht="14.45" x14ac:dyDescent="0.3">
      <c r="B23" s="93"/>
      <c r="C23" s="93"/>
      <c r="E23" s="112"/>
      <c r="F23" s="112"/>
      <c r="G23" s="112"/>
      <c r="H23" s="170"/>
      <c r="I23" s="112"/>
      <c r="J23" s="112"/>
      <c r="K23" s="112"/>
    </row>
    <row r="24" spans="2:14" thickBot="1" x14ac:dyDescent="0.35"/>
    <row r="25" spans="2:14" thickBot="1" x14ac:dyDescent="0.35">
      <c r="C25" s="29" t="s">
        <v>42</v>
      </c>
      <c r="D25" s="30">
        <f>SUM(G32:G37)</f>
        <v>105367</v>
      </c>
      <c r="E25" s="93"/>
      <c r="F25" s="93"/>
      <c r="G25" s="93"/>
      <c r="H25" s="76"/>
      <c r="I25" s="76"/>
      <c r="J25" s="76"/>
      <c r="K25" s="112"/>
    </row>
    <row r="26" spans="2:14" ht="14.45" x14ac:dyDescent="0.3">
      <c r="C26" s="70"/>
      <c r="D26" s="31"/>
      <c r="E26" s="93"/>
      <c r="F26" s="93"/>
      <c r="G26" s="93"/>
      <c r="H26" s="76"/>
      <c r="I26" s="76"/>
      <c r="J26" s="76"/>
      <c r="K26" s="112"/>
    </row>
    <row r="27" spans="2:14" ht="14.45" x14ac:dyDescent="0.3">
      <c r="C27" s="70"/>
      <c r="D27" s="31"/>
      <c r="E27" s="93"/>
      <c r="F27" s="93"/>
      <c r="G27" s="93"/>
      <c r="H27" s="76"/>
      <c r="I27" s="76"/>
      <c r="J27" s="76"/>
      <c r="K27" s="112"/>
    </row>
    <row r="28" spans="2:14" ht="15.75" x14ac:dyDescent="0.25">
      <c r="C28" s="197" t="s">
        <v>382</v>
      </c>
      <c r="D28" s="347" t="s">
        <v>1673</v>
      </c>
      <c r="E28" s="93"/>
      <c r="F28" s="93"/>
      <c r="G28" s="93"/>
      <c r="H28" s="76"/>
      <c r="I28" s="76"/>
      <c r="J28" s="76"/>
      <c r="K28" s="112"/>
    </row>
    <row r="29" spans="2:14" ht="18.75" x14ac:dyDescent="0.25">
      <c r="C29" s="205" t="str">
        <f>IFERROR(VLOOKUP(D28,'1. Desarrollo e Innov. Curricu.'!$E:$F,2,FALSE),IFERROR(VLOOKUP(D28,'2. Investigación Científica'!$E:$F,2,FALSE),IFERROR(VLOOKUP(D28,'3. Vinculación Univ. Sociedad'!$E:$F,2,FALSE),IFERROR(VLOOKUP(D28,'4. Docencia y Profesorado Univ.'!$E:$F,2,FALSE),IFERROR(VLOOKUP(D28,'5. Estudiantes y Graduados'!$E:$F,2,FALSE),IFERROR(VLOOKUP(D28,'11. Gestion Administrativa'!$E:$F,2,FALSE),IFERROR(VLOOKUP(D28,'13. Gestión Académica'!$E:$F,2,FALSE),IFERROR(VLOOKUP(D28,'8. Asegura. de la Calid. y M'!$E:$F,2,FALSE),IFERROR(VLOOKUP(D28,'6. Gestión del Conocimiento'!$E:$F,2,FALSE),IFERROR(VLOOKUP(D28,'15. Gobernabilidad y Proceso...'!$E:$F,2,FALSE),IFERROR(VLOOKUP(D28,'12. Gestión del Talento Humano'!$E:$F,2,FALSE),IFERROR(VLOOKUP(D28,'14. Internacional... de la E.S.'!$E:$F,2,FALSE),IFERROR(VLOOKUP(D28,'10. Posgrado'!$E:$F,2,FALSE),IFERROR(VLOOKUP(D28,'17. Gestión TIC'!$E:$F,2,FALSE),IFERROR(VLOOKUP(D28,'16. Desa. del Sistema Educ.Sup.'!$E:$F,2,FALSE),IFERROR(VLOOKUP(D28,'9. Cultura de Inno. Insti...'!$E:$F,2,FALSE),VLOOKUP(D28,'7. Lo Esencial de la Reforma U.'!$E:$F,2,0)))))))))))))))))</f>
        <v>24) Impartir el diplomado en gestión de la investigación científica para profesionales que gestionan y planifican en cada una de sus instancias académicas</v>
      </c>
      <c r="D29" s="31"/>
      <c r="E29" s="93"/>
      <c r="F29" s="93"/>
      <c r="G29" s="93"/>
      <c r="H29" s="76"/>
      <c r="I29" s="76"/>
      <c r="J29" s="76"/>
      <c r="K29" s="112"/>
    </row>
    <row r="30" spans="2:14" ht="15.75" thickBot="1" x14ac:dyDescent="0.3">
      <c r="C30" s="70"/>
      <c r="D30" s="31"/>
      <c r="E30" s="93"/>
      <c r="F30" s="93"/>
      <c r="G30" s="93"/>
      <c r="H30" s="76"/>
      <c r="I30" s="76"/>
      <c r="J30" s="76"/>
      <c r="K30" s="112"/>
    </row>
    <row r="31" spans="2:14" ht="30.75" thickBot="1" x14ac:dyDescent="0.3">
      <c r="C31" s="124" t="s">
        <v>43</v>
      </c>
      <c r="D31" s="127" t="s">
        <v>44</v>
      </c>
      <c r="E31" s="126" t="s">
        <v>49</v>
      </c>
      <c r="F31" s="126" t="s">
        <v>51</v>
      </c>
      <c r="G31" s="125" t="s">
        <v>27</v>
      </c>
      <c r="H31" s="131" t="s">
        <v>121</v>
      </c>
      <c r="I31" s="126" t="s">
        <v>45</v>
      </c>
      <c r="J31" s="126" t="s">
        <v>122</v>
      </c>
      <c r="K31" s="126" t="s">
        <v>400</v>
      </c>
      <c r="L31" s="126" t="s">
        <v>401</v>
      </c>
    </row>
    <row r="32" spans="2:14" ht="15.75" thickBot="1" x14ac:dyDescent="0.3">
      <c r="C32" s="307" t="s">
        <v>1776</v>
      </c>
      <c r="D32" s="690"/>
      <c r="E32" s="308">
        <v>3</v>
      </c>
      <c r="F32" s="114">
        <v>6000</v>
      </c>
      <c r="G32" s="96">
        <f>E32*F32</f>
        <v>18000</v>
      </c>
      <c r="H32" s="310" t="s">
        <v>119</v>
      </c>
      <c r="I32" s="115" t="s">
        <v>694</v>
      </c>
      <c r="J32" s="115" t="str">
        <f>VLOOKUP(I32,Presupuesto!$B$11:$C$566,2,0)</f>
        <v>OTROS SERVICIOS TECNICOS Y PROFESIONALES</v>
      </c>
      <c r="K32" s="311" t="s">
        <v>1347</v>
      </c>
      <c r="L32" s="115"/>
    </row>
    <row r="33" spans="3:12" x14ac:dyDescent="0.25">
      <c r="C33" s="307" t="s">
        <v>1777</v>
      </c>
      <c r="D33" s="691"/>
      <c r="E33" s="154">
        <v>2</v>
      </c>
      <c r="F33" s="121">
        <v>28750</v>
      </c>
      <c r="G33" s="96">
        <f>E33*F33</f>
        <v>57500</v>
      </c>
      <c r="H33" s="157" t="s">
        <v>119</v>
      </c>
      <c r="I33" s="115" t="s">
        <v>694</v>
      </c>
      <c r="J33" s="98" t="str">
        <f>VLOOKUP(I33,Presupuesto!$B$11:$C$566,2,0)</f>
        <v>OTROS SERVICIOS TECNICOS Y PROFESIONALES</v>
      </c>
      <c r="K33" s="98" t="str">
        <f>$K$32</f>
        <v>Investigación Científica</v>
      </c>
      <c r="L33" s="98"/>
    </row>
    <row r="34" spans="3:12" x14ac:dyDescent="0.25">
      <c r="C34" s="95" t="s">
        <v>1803</v>
      </c>
      <c r="D34" s="691"/>
      <c r="E34" s="154">
        <v>2</v>
      </c>
      <c r="F34" s="121">
        <v>10867</v>
      </c>
      <c r="G34" s="585">
        <f>1*10867</f>
        <v>10867</v>
      </c>
      <c r="H34" s="157" t="s">
        <v>119</v>
      </c>
      <c r="I34" s="98" t="s">
        <v>756</v>
      </c>
      <c r="J34" s="98" t="str">
        <f>VLOOKUP(I34,Presupuesto!$B$11:$C$566,2,0)</f>
        <v>VIATICOS AL EXTERIOR</v>
      </c>
      <c r="K34" s="98" t="str">
        <f>$K$32</f>
        <v>Investigación Científica</v>
      </c>
      <c r="L34" s="98"/>
    </row>
    <row r="35" spans="3:12" x14ac:dyDescent="0.25">
      <c r="C35" s="95" t="s">
        <v>1778</v>
      </c>
      <c r="D35" s="691"/>
      <c r="E35" s="154">
        <v>2</v>
      </c>
      <c r="F35" s="121">
        <v>14000</v>
      </c>
      <c r="G35" s="585">
        <f>1*14000</f>
        <v>14000</v>
      </c>
      <c r="H35" s="157" t="s">
        <v>119</v>
      </c>
      <c r="I35" s="98" t="s">
        <v>744</v>
      </c>
      <c r="J35" s="98" t="str">
        <f>VLOOKUP(I35,Presupuesto!$B$11:$C$566,2,0)</f>
        <v>PASAJES AL EXTERIOR</v>
      </c>
      <c r="K35" s="98" t="str">
        <f>$K$32</f>
        <v>Investigación Científica</v>
      </c>
      <c r="L35" s="98"/>
    </row>
    <row r="36" spans="3:12" x14ac:dyDescent="0.25">
      <c r="C36" s="584" t="s">
        <v>46</v>
      </c>
      <c r="D36" s="691"/>
      <c r="E36" s="586">
        <v>1</v>
      </c>
      <c r="F36" s="587">
        <v>5000</v>
      </c>
      <c r="G36" s="585">
        <f>E36*F36</f>
        <v>5000</v>
      </c>
      <c r="H36" s="157" t="s">
        <v>119</v>
      </c>
      <c r="I36" s="98" t="s">
        <v>706</v>
      </c>
      <c r="J36" s="98" t="str">
        <f>VLOOKUP(I36,Presupuesto!$B$11:$C$566,2,0)</f>
        <v>SERVICIOS DE IMPRENTA PUBLIC.Y REPRODUCCION</v>
      </c>
      <c r="K36" s="98" t="str">
        <f>$K$32</f>
        <v>Investigación Científica</v>
      </c>
      <c r="L36" s="98"/>
    </row>
    <row r="37" spans="3:12" ht="15.75" thickBot="1" x14ac:dyDescent="0.3">
      <c r="C37" s="210" t="s">
        <v>419</v>
      </c>
      <c r="D37" s="211">
        <v>0</v>
      </c>
      <c r="E37" s="312">
        <v>0</v>
      </c>
      <c r="F37" s="104">
        <f>HLOOKUP(C37,$AH$2:$BU$3,2,0)</f>
        <v>1150</v>
      </c>
      <c r="G37" s="105">
        <f>D37*E37*F37</f>
        <v>0</v>
      </c>
      <c r="H37" s="313"/>
      <c r="I37" s="314" t="s">
        <v>291</v>
      </c>
      <c r="J37" s="106" t="str">
        <f>VLOOKUP(I37,Presupuesto!$B$11:$C$566,2,0)</f>
        <v>VIATICOS (26200-00)</v>
      </c>
      <c r="K37" s="315" t="str">
        <f>$K$32</f>
        <v>Investigación Científica</v>
      </c>
      <c r="L37" s="315"/>
    </row>
    <row r="39" spans="3:12" ht="15.75" thickBot="1" x14ac:dyDescent="0.3"/>
    <row r="40" spans="3:12" ht="15.75" thickBot="1" x14ac:dyDescent="0.3">
      <c r="C40" s="29" t="s">
        <v>42</v>
      </c>
      <c r="D40" s="30">
        <f>SUM(G47:G49)</f>
        <v>60000</v>
      </c>
      <c r="E40" s="93"/>
      <c r="F40" s="93"/>
      <c r="G40" s="93"/>
      <c r="H40" s="76"/>
      <c r="I40" s="76"/>
      <c r="J40" s="76"/>
      <c r="K40" s="112"/>
    </row>
    <row r="41" spans="3:12" x14ac:dyDescent="0.25">
      <c r="C41" s="70"/>
      <c r="D41" s="31"/>
      <c r="E41" s="93"/>
      <c r="F41" s="93"/>
      <c r="G41" s="93"/>
      <c r="H41" s="76"/>
      <c r="I41" s="76"/>
      <c r="J41" s="76"/>
      <c r="K41" s="112"/>
    </row>
    <row r="42" spans="3:12" x14ac:dyDescent="0.25">
      <c r="C42" s="70"/>
      <c r="D42" s="31"/>
      <c r="E42" s="93"/>
      <c r="F42" s="93"/>
      <c r="G42" s="93"/>
      <c r="H42" s="76"/>
      <c r="I42" s="76"/>
      <c r="J42" s="76"/>
      <c r="K42" s="112"/>
    </row>
    <row r="43" spans="3:12" ht="15.75" x14ac:dyDescent="0.25">
      <c r="C43" s="197" t="s">
        <v>382</v>
      </c>
      <c r="D43" s="347" t="s">
        <v>1676</v>
      </c>
      <c r="E43" s="93"/>
      <c r="F43" s="93"/>
      <c r="G43" s="93"/>
      <c r="H43" s="76"/>
      <c r="I43" s="76"/>
      <c r="J43" s="76"/>
      <c r="K43" s="112"/>
    </row>
    <row r="44" spans="3:12" ht="18.75" x14ac:dyDescent="0.25">
      <c r="C44" s="205" t="str">
        <f>IFERROR(VLOOKUP(D43,'1. Desarrollo e Innov. Curricu.'!$E:$F,2,FALSE),IFERROR(VLOOKUP(D43,'2. Investigación Científica'!$E:$F,2,FALSE),IFERROR(VLOOKUP(D43,'3. Vinculación Univ. Sociedad'!$E:$F,2,FALSE),IFERROR(VLOOKUP(D43,'4. Docencia y Profesorado Univ.'!$E:$F,2,FALSE),IFERROR(VLOOKUP(D43,'5. Estudiantes y Graduados'!$E:$F,2,FALSE),IFERROR(VLOOKUP(D43,'11. Gestion Administrativa'!$E:$F,2,FALSE),IFERROR(VLOOKUP(D43,'13. Gestión Académica'!$E:$F,2,FALSE),IFERROR(VLOOKUP(D43,'8. Asegura. de la Calid. y M'!$E:$F,2,FALSE),IFERROR(VLOOKUP(D43,'6. Gestión del Conocimiento'!$E:$F,2,FALSE),IFERROR(VLOOKUP(D43,'15. Gobernabilidad y Proceso...'!$E:$F,2,FALSE),IFERROR(VLOOKUP(D43,'12. Gestión del Talento Humano'!$E:$F,2,FALSE),IFERROR(VLOOKUP(D43,'14. Internacional... de la E.S.'!$E:$F,2,FALSE),IFERROR(VLOOKUP(D43,'10. Posgrado'!$E:$F,2,FALSE),IFERROR(VLOOKUP(D43,'17. Gestión TIC'!$E:$F,2,FALSE),IFERROR(VLOOKUP(D43,'16. Desa. del Sistema Educ.Sup.'!$E:$F,2,FALSE),IFERROR(VLOOKUP(D43,'9. Cultura de Inno. Insti...'!$E:$F,2,FALSE),VLOOKUP(D43,'7. Lo Esencial de la Reforma U.'!$E:$F,2,0)))))))))))))))))</f>
        <v xml:space="preserve">25) Impartir cursos de apoyo a la investigación referidos a los componentes del proyecto o protocolo de investigación, gestión de la investigación y temas prioritarios. Modalidad Presencial y Virtual.
</v>
      </c>
      <c r="D44" s="31"/>
      <c r="E44" s="93"/>
      <c r="F44" s="93"/>
      <c r="G44" s="93"/>
      <c r="H44" s="76"/>
      <c r="I44" s="76"/>
      <c r="J44" s="76"/>
      <c r="K44" s="112"/>
    </row>
    <row r="45" spans="3:12" ht="15.75" thickBot="1" x14ac:dyDescent="0.3">
      <c r="C45" s="70"/>
      <c r="D45" s="31"/>
      <c r="E45" s="93"/>
      <c r="F45" s="93"/>
      <c r="G45" s="93"/>
      <c r="H45" s="76"/>
      <c r="I45" s="76"/>
      <c r="J45" s="76"/>
      <c r="K45" s="112"/>
    </row>
    <row r="46" spans="3:12" ht="30.75" thickBot="1" x14ac:dyDescent="0.3">
      <c r="C46" s="124" t="s">
        <v>43</v>
      </c>
      <c r="D46" s="127" t="s">
        <v>44</v>
      </c>
      <c r="E46" s="126" t="s">
        <v>49</v>
      </c>
      <c r="F46" s="126" t="s">
        <v>51</v>
      </c>
      <c r="G46" s="125" t="s">
        <v>27</v>
      </c>
      <c r="H46" s="131" t="s">
        <v>121</v>
      </c>
      <c r="I46" s="126" t="s">
        <v>45</v>
      </c>
      <c r="J46" s="126" t="s">
        <v>122</v>
      </c>
      <c r="K46" s="126" t="s">
        <v>400</v>
      </c>
      <c r="L46" s="126" t="s">
        <v>401</v>
      </c>
    </row>
    <row r="47" spans="3:12" x14ac:dyDescent="0.25">
      <c r="C47" s="588" t="s">
        <v>1776</v>
      </c>
      <c r="D47" s="690"/>
      <c r="E47" s="590">
        <v>12</v>
      </c>
      <c r="F47" s="591">
        <v>4000</v>
      </c>
      <c r="G47" s="96">
        <f>E47*F47</f>
        <v>48000</v>
      </c>
      <c r="H47" s="310" t="s">
        <v>119</v>
      </c>
      <c r="I47" s="115" t="s">
        <v>694</v>
      </c>
      <c r="J47" s="115" t="str">
        <f>VLOOKUP(I47,Presupuesto!$B$11:$C$566,2,0)</f>
        <v>OTROS SERVICIOS TECNICOS Y PROFESIONALES</v>
      </c>
      <c r="K47" s="311" t="s">
        <v>1347</v>
      </c>
      <c r="L47" s="115"/>
    </row>
    <row r="48" spans="3:12" x14ac:dyDescent="0.25">
      <c r="C48" s="589" t="s">
        <v>46</v>
      </c>
      <c r="D48" s="691"/>
      <c r="E48" s="592">
        <v>12</v>
      </c>
      <c r="F48" s="593">
        <v>1000</v>
      </c>
      <c r="G48" s="585">
        <f>E48*F48</f>
        <v>12000</v>
      </c>
      <c r="H48" s="157" t="s">
        <v>119</v>
      </c>
      <c r="I48" s="98" t="s">
        <v>706</v>
      </c>
      <c r="J48" s="98" t="str">
        <f>VLOOKUP(I48,Presupuesto!$B$11:$C$566,2,0)</f>
        <v>SERVICIOS DE IMPRENTA PUBLIC.Y REPRODUCCION</v>
      </c>
      <c r="K48" s="98" t="str">
        <f>$K$47</f>
        <v>Investigación Científica</v>
      </c>
      <c r="L48" s="98"/>
    </row>
    <row r="49" spans="3:12" ht="15.75" thickBot="1" x14ac:dyDescent="0.3">
      <c r="C49" s="210" t="s">
        <v>419</v>
      </c>
      <c r="D49" s="211">
        <v>0</v>
      </c>
      <c r="E49" s="312">
        <v>0</v>
      </c>
      <c r="F49" s="104">
        <f>HLOOKUP(C49,$AH$2:$BU$3,2,0)</f>
        <v>1150</v>
      </c>
      <c r="G49" s="105">
        <f>D49*E49*F49</f>
        <v>0</v>
      </c>
      <c r="H49" s="313"/>
      <c r="I49" s="314" t="s">
        <v>291</v>
      </c>
      <c r="J49" s="106" t="str">
        <f>VLOOKUP(I49,Presupuesto!$B$11:$C$566,2,0)</f>
        <v>VIATICOS (26200-00)</v>
      </c>
      <c r="K49" s="315" t="str">
        <f>$K$47</f>
        <v>Investigación Científica</v>
      </c>
      <c r="L49" s="315"/>
    </row>
    <row r="50" spans="3:12" x14ac:dyDescent="0.25">
      <c r="C50" s="93"/>
      <c r="E50" s="112"/>
      <c r="F50" s="112"/>
      <c r="G50" s="112"/>
      <c r="H50" s="170"/>
      <c r="I50" s="112"/>
      <c r="J50" s="112"/>
      <c r="K50" s="112"/>
    </row>
    <row r="51" spans="3:12" ht="15.75" thickBot="1" x14ac:dyDescent="0.3"/>
    <row r="52" spans="3:12" ht="15.75" thickBot="1" x14ac:dyDescent="0.3">
      <c r="C52" s="29" t="s">
        <v>42</v>
      </c>
      <c r="D52" s="30">
        <f>SUM(G59:G60)</f>
        <v>24000</v>
      </c>
      <c r="E52" s="93"/>
      <c r="F52" s="93"/>
      <c r="G52" s="93"/>
      <c r="H52" s="76"/>
      <c r="I52" s="76"/>
      <c r="J52" s="76"/>
      <c r="K52" s="112"/>
    </row>
    <row r="53" spans="3:12" x14ac:dyDescent="0.25">
      <c r="C53" s="70"/>
      <c r="D53" s="31"/>
      <c r="E53" s="93"/>
      <c r="F53" s="93"/>
      <c r="G53" s="93"/>
      <c r="H53" s="76"/>
      <c r="I53" s="76"/>
      <c r="J53" s="76"/>
      <c r="K53" s="112"/>
    </row>
    <row r="54" spans="3:12" x14ac:dyDescent="0.25">
      <c r="C54" s="70"/>
      <c r="D54" s="31"/>
      <c r="E54" s="93"/>
      <c r="F54" s="93"/>
      <c r="G54" s="93"/>
      <c r="H54" s="76"/>
      <c r="I54" s="76"/>
      <c r="J54" s="76"/>
      <c r="K54" s="112"/>
    </row>
    <row r="55" spans="3:12" ht="15.75" x14ac:dyDescent="0.25">
      <c r="C55" s="197" t="s">
        <v>382</v>
      </c>
      <c r="D55" s="347" t="s">
        <v>1677</v>
      </c>
      <c r="E55" s="93"/>
      <c r="F55" s="93"/>
      <c r="G55" s="93"/>
      <c r="H55" s="76"/>
      <c r="I55" s="76"/>
      <c r="J55" s="76"/>
      <c r="K55" s="112"/>
    </row>
    <row r="56" spans="3:12" ht="18.75" x14ac:dyDescent="0.25">
      <c r="C56" s="205" t="str">
        <f>IFERROR(VLOOKUP(D55,'1. Desarrollo e Innov. Curricu.'!$E:$F,2,FALSE),IFERROR(VLOOKUP(D55,'2. Investigación Científica'!$E:$F,2,FALSE),IFERROR(VLOOKUP(D55,'3. Vinculación Univ. Sociedad'!$E:$F,2,FALSE),IFERROR(VLOOKUP(D55,'4. Docencia y Profesorado Univ.'!$E:$F,2,FALSE),IFERROR(VLOOKUP(D55,'5. Estudiantes y Graduados'!$E:$F,2,FALSE),IFERROR(VLOOKUP(D55,'11. Gestion Administrativa'!$E:$F,2,FALSE),IFERROR(VLOOKUP(D55,'13. Gestión Académica'!$E:$F,2,FALSE),IFERROR(VLOOKUP(D55,'8. Asegura. de la Calid. y M'!$E:$F,2,FALSE),IFERROR(VLOOKUP(D55,'6. Gestión del Conocimiento'!$E:$F,2,FALSE),IFERROR(VLOOKUP(D55,'15. Gobernabilidad y Proceso...'!$E:$F,2,FALSE),IFERROR(VLOOKUP(D55,'12. Gestión del Talento Humano'!$E:$F,2,FALSE),IFERROR(VLOOKUP(D55,'14. Internacional... de la E.S.'!$E:$F,2,FALSE),IFERROR(VLOOKUP(D55,'10. Posgrado'!$E:$F,2,FALSE),IFERROR(VLOOKUP(D55,'17. Gestión TIC'!$E:$F,2,FALSE),IFERROR(VLOOKUP(D55,'16. Desa. del Sistema Educ.Sup.'!$E:$F,2,FALSE),IFERROR(VLOOKUP(D55,'9. Cultura de Inno. Insti...'!$E:$F,2,FALSE),VLOOKUP(D55,'7. Lo Esencial de la Reforma U.'!$E:$F,2,0)))))))))))))))))</f>
        <v>26) Impartir cursos para el fortalecimiento de capacidades para la gestión de proyectos de investigación.</v>
      </c>
      <c r="D56" s="31"/>
      <c r="E56" s="93"/>
      <c r="F56" s="93"/>
      <c r="G56" s="93"/>
      <c r="H56" s="76"/>
      <c r="I56" s="76"/>
      <c r="J56" s="76"/>
      <c r="K56" s="112"/>
    </row>
    <row r="57" spans="3:12" ht="15.75" thickBot="1" x14ac:dyDescent="0.3">
      <c r="C57" s="70"/>
      <c r="D57" s="31"/>
      <c r="E57" s="93"/>
      <c r="F57" s="93"/>
      <c r="G57" s="93"/>
      <c r="H57" s="76"/>
      <c r="I57" s="76"/>
      <c r="J57" s="76"/>
      <c r="K57" s="112"/>
    </row>
    <row r="58" spans="3:12" ht="30.75" thickBot="1" x14ac:dyDescent="0.3">
      <c r="C58" s="124" t="s">
        <v>43</v>
      </c>
      <c r="D58" s="127" t="s">
        <v>44</v>
      </c>
      <c r="E58" s="126" t="s">
        <v>49</v>
      </c>
      <c r="F58" s="126" t="s">
        <v>51</v>
      </c>
      <c r="G58" s="125" t="s">
        <v>27</v>
      </c>
      <c r="H58" s="131" t="s">
        <v>121</v>
      </c>
      <c r="I58" s="126" t="s">
        <v>45</v>
      </c>
      <c r="J58" s="126" t="s">
        <v>122</v>
      </c>
      <c r="K58" s="126" t="s">
        <v>400</v>
      </c>
      <c r="L58" s="126" t="s">
        <v>401</v>
      </c>
    </row>
    <row r="59" spans="3:12" x14ac:dyDescent="0.25">
      <c r="C59" s="594" t="s">
        <v>1779</v>
      </c>
      <c r="D59" s="471">
        <v>5</v>
      </c>
      <c r="E59" s="590">
        <v>6</v>
      </c>
      <c r="F59" s="591">
        <v>4000</v>
      </c>
      <c r="G59" s="595">
        <f>E59*F59</f>
        <v>24000</v>
      </c>
      <c r="H59" s="310" t="s">
        <v>119</v>
      </c>
      <c r="I59" s="115" t="s">
        <v>694</v>
      </c>
      <c r="J59" s="115" t="str">
        <f>VLOOKUP(I59,Presupuesto!$B$11:$C$566,2,0)</f>
        <v>OTROS SERVICIOS TECNICOS Y PROFESIONALES</v>
      </c>
      <c r="K59" s="311" t="s">
        <v>1347</v>
      </c>
      <c r="L59" s="115"/>
    </row>
    <row r="60" spans="3:12" ht="15.75" thickBot="1" x14ac:dyDescent="0.3">
      <c r="C60" s="210" t="s">
        <v>419</v>
      </c>
      <c r="D60" s="211">
        <v>0</v>
      </c>
      <c r="E60" s="312">
        <v>0</v>
      </c>
      <c r="F60" s="104">
        <f>HLOOKUP(C60,$AH$2:$BU$3,2,0)</f>
        <v>1150</v>
      </c>
      <c r="G60" s="105">
        <f>D60*E60*F60</f>
        <v>0</v>
      </c>
      <c r="H60" s="313"/>
      <c r="I60" s="314" t="s">
        <v>291</v>
      </c>
      <c r="J60" s="106" t="str">
        <f>VLOOKUP(I60,Presupuesto!$B$11:$C$566,2,0)</f>
        <v>VIATICOS (26200-00)</v>
      </c>
      <c r="K60" s="315" t="str">
        <f>$K$59</f>
        <v>Investigación Científica</v>
      </c>
      <c r="L60" s="315"/>
    </row>
  </sheetData>
  <protectedRanges>
    <protectedRange password="DE9D" sqref="K32 K47 K59 H16:I22 D16:F22 K16:L22" name="bloqueo"/>
  </protectedRanges>
  <mergeCells count="3">
    <mergeCell ref="D17:D21"/>
    <mergeCell ref="D32:D36"/>
    <mergeCell ref="D47:D48"/>
  </mergeCells>
  <dataValidations count="6">
    <dataValidation type="list" allowBlank="1" showInputMessage="1" showErrorMessage="1" sqref="C60 C49 C22 C37">
      <formula1>$AH$2:$BU$2</formula1>
    </dataValidation>
    <dataValidation type="list" allowBlank="1" showInputMessage="1" showErrorMessage="1" errorTitle="¡Ingreso Inválido!" error="Seleccione una opción de la lista" promptTitle="Mes Requerido" prompt="Seleccione el mes en el que requiere el recurso." sqref="L47:L49 L59:L60 L32:L37 L17:L22">
      <formula1>$U$2:$AF$2</formula1>
    </dataValidation>
    <dataValidation type="list" allowBlank="1" showInputMessage="1" showErrorMessage="1" errorTitle="¡Ingreso no valido!" error="Favor ingrese un elemento de la lista." promptTitle="Tipo de Presupuesto" prompt="Seleccione una opción de la lista." sqref="H47:H49 H59:H60 H32:H37 H17:H22">
      <formula1>$S$2:$T$2</formula1>
    </dataValidation>
    <dataValidation type="list" allowBlank="1" showInputMessage="1" showErrorMessage="1" errorTitle="¡Ingreso Inválido!" error="Verifique el valor ingresado._x000a_" sqref="I17:I22 I59:I60 I47:I49 I32:I37">
      <formula1>#REF!</formula1>
    </dataValidation>
    <dataValidation type="list" allowBlank="1" showInputMessage="1" showErrorMessage="1" sqref="K48:K49 K60 K33:K37 K18:K22">
      <formula1>$A$2:$P$2</formula1>
    </dataValidation>
    <dataValidation type="list" allowBlank="1" showInputMessage="1" showErrorMessage="1" errorTitle="¡Ingreso Inválido!" error="Seleccione una opción de la lista." promptTitle="Dimensión Estratégica" prompt="Seleccione una opción de la lista." sqref="K47 K59 K32 K17">
      <formula1>$A$2:$Q$2</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
  <sheetViews>
    <sheetView showGridLines="0" topLeftCell="A4" zoomScale="84" zoomScaleNormal="84" workbookViewId="0">
      <selection activeCell="A4" sqref="A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256" ht="14.45" hidden="1" x14ac:dyDescent="0.3">
      <c r="A1" s="183" t="s">
        <v>241</v>
      </c>
      <c r="B1" s="186" t="s">
        <v>242</v>
      </c>
      <c r="C1" s="177" t="s">
        <v>243</v>
      </c>
      <c r="D1" s="177" t="s">
        <v>485</v>
      </c>
      <c r="E1" s="177" t="s">
        <v>487</v>
      </c>
      <c r="F1" s="177" t="s">
        <v>489</v>
      </c>
      <c r="G1" s="177" t="s">
        <v>491</v>
      </c>
      <c r="H1" s="177" t="s">
        <v>493</v>
      </c>
      <c r="I1" s="177" t="s">
        <v>495</v>
      </c>
      <c r="J1" s="177" t="s">
        <v>244</v>
      </c>
      <c r="K1" s="177" t="s">
        <v>498</v>
      </c>
      <c r="L1" s="177" t="s">
        <v>245</v>
      </c>
      <c r="M1" s="177" t="s">
        <v>500</v>
      </c>
      <c r="N1" s="177" t="s">
        <v>502</v>
      </c>
      <c r="O1" s="177" t="s">
        <v>504</v>
      </c>
      <c r="P1" s="177" t="s">
        <v>246</v>
      </c>
      <c r="Q1" s="177" t="s">
        <v>505</v>
      </c>
      <c r="R1" s="177" t="s">
        <v>508</v>
      </c>
      <c r="S1" s="177" t="s">
        <v>247</v>
      </c>
      <c r="T1" s="177" t="s">
        <v>510</v>
      </c>
      <c r="U1" s="177" t="s">
        <v>248</v>
      </c>
      <c r="V1" s="177" t="s">
        <v>511</v>
      </c>
      <c r="W1" s="177" t="s">
        <v>512</v>
      </c>
      <c r="X1" s="177" t="s">
        <v>516</v>
      </c>
      <c r="Y1" s="177" t="s">
        <v>264</v>
      </c>
      <c r="Z1" s="177" t="s">
        <v>517</v>
      </c>
      <c r="AA1" s="177" t="s">
        <v>519</v>
      </c>
      <c r="AB1" s="177" t="s">
        <v>521</v>
      </c>
      <c r="AC1" s="177" t="s">
        <v>265</v>
      </c>
      <c r="AD1" s="177" t="s">
        <v>523</v>
      </c>
      <c r="AE1" s="177" t="s">
        <v>525</v>
      </c>
      <c r="AF1" s="177" t="s">
        <v>527</v>
      </c>
      <c r="AG1" s="177" t="s">
        <v>529</v>
      </c>
      <c r="AH1" s="177" t="s">
        <v>240</v>
      </c>
      <c r="AI1" s="177" t="s">
        <v>531</v>
      </c>
      <c r="AJ1" s="186" t="s">
        <v>249</v>
      </c>
      <c r="AK1" s="177" t="s">
        <v>533</v>
      </c>
      <c r="AL1" s="177" t="s">
        <v>250</v>
      </c>
      <c r="AM1" s="177" t="s">
        <v>535</v>
      </c>
      <c r="AN1" s="177" t="s">
        <v>537</v>
      </c>
      <c r="AO1" s="177" t="s">
        <v>251</v>
      </c>
      <c r="AP1" s="177" t="s">
        <v>539</v>
      </c>
      <c r="AQ1" s="177" t="s">
        <v>541</v>
      </c>
      <c r="AR1" s="177" t="s">
        <v>252</v>
      </c>
      <c r="AS1" s="177" t="s">
        <v>542</v>
      </c>
      <c r="AT1" s="177" t="s">
        <v>544</v>
      </c>
      <c r="AU1" s="177" t="s">
        <v>545</v>
      </c>
      <c r="AV1" s="177" t="s">
        <v>546</v>
      </c>
      <c r="AW1" s="177" t="s">
        <v>548</v>
      </c>
      <c r="AX1" s="177" t="s">
        <v>550</v>
      </c>
      <c r="AY1" s="177" t="s">
        <v>551</v>
      </c>
      <c r="AZ1" s="177" t="s">
        <v>253</v>
      </c>
      <c r="BA1" s="177" t="s">
        <v>553</v>
      </c>
      <c r="BB1" s="177" t="s">
        <v>555</v>
      </c>
      <c r="BC1" s="177" t="s">
        <v>557</v>
      </c>
      <c r="BD1" s="177" t="s">
        <v>559</v>
      </c>
      <c r="BE1" s="177" t="s">
        <v>561</v>
      </c>
      <c r="BF1" s="177" t="s">
        <v>563</v>
      </c>
      <c r="BG1" s="177" t="s">
        <v>565</v>
      </c>
      <c r="BH1" s="177" t="s">
        <v>567</v>
      </c>
      <c r="BI1" s="177" t="s">
        <v>266</v>
      </c>
      <c r="BJ1" s="177" t="s">
        <v>569</v>
      </c>
      <c r="BK1" s="177" t="s">
        <v>571</v>
      </c>
      <c r="BL1" s="177" t="s">
        <v>573</v>
      </c>
      <c r="BM1" s="177" t="s">
        <v>575</v>
      </c>
      <c r="BN1" s="177" t="s">
        <v>577</v>
      </c>
      <c r="BO1" s="177" t="s">
        <v>579</v>
      </c>
      <c r="BP1" s="177" t="s">
        <v>581</v>
      </c>
      <c r="BQ1" s="177" t="s">
        <v>583</v>
      </c>
      <c r="BR1" s="177" t="s">
        <v>585</v>
      </c>
      <c r="BS1" s="177" t="s">
        <v>587</v>
      </c>
      <c r="BT1" s="186" t="s">
        <v>254</v>
      </c>
      <c r="BU1" s="177" t="s">
        <v>255</v>
      </c>
      <c r="BV1" s="177" t="s">
        <v>589</v>
      </c>
      <c r="BW1" s="177" t="s">
        <v>256</v>
      </c>
      <c r="BX1" s="177" t="s">
        <v>591</v>
      </c>
      <c r="BY1" s="177" t="s">
        <v>593</v>
      </c>
      <c r="BZ1" s="186" t="s">
        <v>257</v>
      </c>
      <c r="CA1" s="177" t="s">
        <v>258</v>
      </c>
      <c r="CB1" s="177" t="s">
        <v>595</v>
      </c>
      <c r="CC1" s="177" t="s">
        <v>259</v>
      </c>
      <c r="CD1" s="177" t="s">
        <v>597</v>
      </c>
      <c r="CE1" s="177" t="s">
        <v>599</v>
      </c>
      <c r="CF1" s="177" t="s">
        <v>601</v>
      </c>
      <c r="CG1" s="186" t="s">
        <v>260</v>
      </c>
      <c r="CH1" s="177" t="s">
        <v>607</v>
      </c>
      <c r="CI1" s="177" t="s">
        <v>609</v>
      </c>
      <c r="CJ1" s="177" t="s">
        <v>261</v>
      </c>
      <c r="CK1" s="177" t="s">
        <v>603</v>
      </c>
      <c r="CL1" s="177" t="s">
        <v>605</v>
      </c>
      <c r="CM1" s="177" t="s">
        <v>262</v>
      </c>
      <c r="CN1" s="177" t="s">
        <v>611</v>
      </c>
      <c r="CO1" s="177" t="s">
        <v>263</v>
      </c>
      <c r="CP1" s="177" t="s">
        <v>612</v>
      </c>
      <c r="CQ1" s="174" t="s">
        <v>267</v>
      </c>
      <c r="CR1" s="186" t="s">
        <v>268</v>
      </c>
      <c r="CS1" s="177" t="s">
        <v>613</v>
      </c>
      <c r="CT1" s="177" t="s">
        <v>614</v>
      </c>
      <c r="CU1" s="177" t="s">
        <v>616</v>
      </c>
      <c r="CV1" s="177" t="s">
        <v>269</v>
      </c>
      <c r="CW1" s="177" t="s">
        <v>618</v>
      </c>
      <c r="CX1" s="177" t="s">
        <v>620</v>
      </c>
      <c r="CY1" s="177" t="s">
        <v>622</v>
      </c>
      <c r="CZ1" s="177" t="s">
        <v>624</v>
      </c>
      <c r="DA1" s="177" t="s">
        <v>626</v>
      </c>
      <c r="DB1" s="177" t="s">
        <v>628</v>
      </c>
      <c r="DC1" s="186" t="s">
        <v>270</v>
      </c>
      <c r="DD1" s="177" t="s">
        <v>271</v>
      </c>
      <c r="DE1" s="177" t="s">
        <v>630</v>
      </c>
      <c r="DF1" s="177" t="s">
        <v>272</v>
      </c>
      <c r="DG1" s="177" t="s">
        <v>632</v>
      </c>
      <c r="DH1" s="177" t="s">
        <v>634</v>
      </c>
      <c r="DI1" s="177" t="s">
        <v>636</v>
      </c>
      <c r="DJ1" s="177" t="s">
        <v>638</v>
      </c>
      <c r="DK1" s="177" t="s">
        <v>640</v>
      </c>
      <c r="DL1" s="177" t="s">
        <v>642</v>
      </c>
      <c r="DM1" s="177" t="s">
        <v>644</v>
      </c>
      <c r="DN1" s="177" t="s">
        <v>273</v>
      </c>
      <c r="DO1" s="177" t="s">
        <v>646</v>
      </c>
      <c r="DP1" s="177" t="s">
        <v>648</v>
      </c>
      <c r="DQ1" s="177" t="s">
        <v>650</v>
      </c>
      <c r="DR1" s="186" t="s">
        <v>274</v>
      </c>
      <c r="DS1" s="177" t="s">
        <v>652</v>
      </c>
      <c r="DT1" s="177" t="s">
        <v>275</v>
      </c>
      <c r="DU1" s="177" t="s">
        <v>654</v>
      </c>
      <c r="DV1" s="177" t="s">
        <v>276</v>
      </c>
      <c r="DW1" s="177" t="s">
        <v>656</v>
      </c>
      <c r="DX1" s="177" t="s">
        <v>658</v>
      </c>
      <c r="DY1" s="177" t="s">
        <v>660</v>
      </c>
      <c r="DZ1" s="177" t="s">
        <v>662</v>
      </c>
      <c r="EA1" s="177" t="s">
        <v>664</v>
      </c>
      <c r="EB1" s="177" t="s">
        <v>666</v>
      </c>
      <c r="EC1" s="177" t="s">
        <v>668</v>
      </c>
      <c r="ED1" s="177" t="s">
        <v>670</v>
      </c>
      <c r="EE1" s="177" t="s">
        <v>672</v>
      </c>
      <c r="EF1" s="177" t="s">
        <v>674</v>
      </c>
      <c r="EG1" s="177" t="s">
        <v>676</v>
      </c>
      <c r="EH1" s="186" t="s">
        <v>277</v>
      </c>
      <c r="EI1" s="177" t="s">
        <v>678</v>
      </c>
      <c r="EJ1" s="177" t="s">
        <v>278</v>
      </c>
      <c r="EK1" s="177" t="s">
        <v>680</v>
      </c>
      <c r="EL1" s="177" t="s">
        <v>682</v>
      </c>
      <c r="EM1" s="177" t="s">
        <v>279</v>
      </c>
      <c r="EN1" s="177" t="s">
        <v>684</v>
      </c>
      <c r="EO1" s="177" t="s">
        <v>686</v>
      </c>
      <c r="EP1" s="177" t="s">
        <v>280</v>
      </c>
      <c r="EQ1" s="177" t="s">
        <v>688</v>
      </c>
      <c r="ER1" s="177" t="s">
        <v>690</v>
      </c>
      <c r="ES1" s="177" t="s">
        <v>692</v>
      </c>
      <c r="ET1" s="177" t="s">
        <v>281</v>
      </c>
      <c r="EU1" s="177" t="s">
        <v>694</v>
      </c>
      <c r="EV1" s="177" t="s">
        <v>696</v>
      </c>
      <c r="EW1" s="186" t="s">
        <v>282</v>
      </c>
      <c r="EX1" s="177" t="s">
        <v>283</v>
      </c>
      <c r="EY1" s="177" t="s">
        <v>698</v>
      </c>
      <c r="EZ1" s="177" t="s">
        <v>700</v>
      </c>
      <c r="FA1" s="177" t="s">
        <v>702</v>
      </c>
      <c r="FB1" s="177" t="s">
        <v>704</v>
      </c>
      <c r="FC1" s="177" t="s">
        <v>284</v>
      </c>
      <c r="FD1" s="177" t="s">
        <v>706</v>
      </c>
      <c r="FE1" s="177" t="s">
        <v>708</v>
      </c>
      <c r="FF1" s="177" t="s">
        <v>710</v>
      </c>
      <c r="FG1" s="177" t="s">
        <v>712</v>
      </c>
      <c r="FH1" s="177" t="s">
        <v>714</v>
      </c>
      <c r="FI1" s="177" t="s">
        <v>285</v>
      </c>
      <c r="FJ1" s="177" t="s">
        <v>717</v>
      </c>
      <c r="FK1" s="177" t="s">
        <v>286</v>
      </c>
      <c r="FL1" s="177" t="s">
        <v>720</v>
      </c>
      <c r="FM1" s="177" t="s">
        <v>721</v>
      </c>
      <c r="FN1" s="177" t="s">
        <v>723</v>
      </c>
      <c r="FO1" s="177" t="s">
        <v>287</v>
      </c>
      <c r="FP1" s="177" t="s">
        <v>726</v>
      </c>
      <c r="FQ1" s="177" t="s">
        <v>727</v>
      </c>
      <c r="FR1" s="177" t="s">
        <v>729</v>
      </c>
      <c r="FS1" s="177" t="s">
        <v>288</v>
      </c>
      <c r="FT1" s="177" t="s">
        <v>732</v>
      </c>
      <c r="FU1" s="177" t="s">
        <v>734</v>
      </c>
      <c r="FV1" s="177" t="s">
        <v>736</v>
      </c>
      <c r="FW1" s="186" t="s">
        <v>289</v>
      </c>
      <c r="FX1" s="186" t="s">
        <v>290</v>
      </c>
      <c r="FY1" s="177" t="s">
        <v>296</v>
      </c>
      <c r="FZ1" s="177" t="s">
        <v>738</v>
      </c>
      <c r="GA1" s="177" t="s">
        <v>740</v>
      </c>
      <c r="GB1" s="177" t="s">
        <v>742</v>
      </c>
      <c r="GC1" s="177" t="s">
        <v>744</v>
      </c>
      <c r="GD1" s="177" t="s">
        <v>746</v>
      </c>
      <c r="GE1" s="177" t="s">
        <v>748</v>
      </c>
      <c r="GF1" s="186" t="s">
        <v>291</v>
      </c>
      <c r="GG1" s="177" t="s">
        <v>297</v>
      </c>
      <c r="GH1" s="177" t="s">
        <v>750</v>
      </c>
      <c r="GI1" s="177" t="s">
        <v>752</v>
      </c>
      <c r="GJ1" s="177" t="s">
        <v>753</v>
      </c>
      <c r="GK1" s="177" t="s">
        <v>298</v>
      </c>
      <c r="GL1" s="177" t="s">
        <v>756</v>
      </c>
      <c r="GM1" s="177" t="s">
        <v>757</v>
      </c>
      <c r="GN1" s="186" t="s">
        <v>292</v>
      </c>
      <c r="GO1" s="177" t="s">
        <v>293</v>
      </c>
      <c r="GP1" s="177" t="s">
        <v>759</v>
      </c>
      <c r="GQ1" s="177" t="s">
        <v>761</v>
      </c>
      <c r="GR1" s="177" t="s">
        <v>763</v>
      </c>
      <c r="GS1" s="177" t="s">
        <v>765</v>
      </c>
      <c r="GT1" s="177" t="s">
        <v>767</v>
      </c>
      <c r="GU1" s="186" t="s">
        <v>294</v>
      </c>
      <c r="GV1" s="177" t="s">
        <v>295</v>
      </c>
      <c r="GW1" s="177" t="s">
        <v>769</v>
      </c>
      <c r="GX1" s="177" t="s">
        <v>771</v>
      </c>
      <c r="GY1" s="177" t="s">
        <v>773</v>
      </c>
      <c r="GZ1" s="177" t="s">
        <v>775</v>
      </c>
      <c r="HA1" s="177" t="s">
        <v>777</v>
      </c>
      <c r="HB1" s="177" t="s">
        <v>779</v>
      </c>
      <c r="HC1" s="174" t="s">
        <v>299</v>
      </c>
      <c r="HD1" s="186" t="s">
        <v>300</v>
      </c>
      <c r="HE1" s="177" t="s">
        <v>301</v>
      </c>
      <c r="HF1" s="177" t="s">
        <v>781</v>
      </c>
      <c r="HG1" s="177" t="s">
        <v>783</v>
      </c>
      <c r="HH1" s="177" t="s">
        <v>785</v>
      </c>
      <c r="HI1" s="177" t="s">
        <v>787</v>
      </c>
      <c r="HJ1" s="177" t="s">
        <v>302</v>
      </c>
      <c r="HK1" s="177" t="s">
        <v>790</v>
      </c>
      <c r="HL1" s="177" t="s">
        <v>319</v>
      </c>
      <c r="HM1" s="177" t="s">
        <v>828</v>
      </c>
      <c r="HN1" s="177" t="s">
        <v>830</v>
      </c>
      <c r="HO1" s="177" t="s">
        <v>832</v>
      </c>
      <c r="HP1" s="186" t="s">
        <v>303</v>
      </c>
      <c r="HQ1" s="177" t="s">
        <v>792</v>
      </c>
      <c r="HR1" s="177" t="s">
        <v>794</v>
      </c>
      <c r="HS1" s="177" t="s">
        <v>304</v>
      </c>
      <c r="HT1" s="177" t="s">
        <v>797</v>
      </c>
      <c r="HU1" s="177" t="s">
        <v>799</v>
      </c>
      <c r="HV1" s="177" t="s">
        <v>800</v>
      </c>
      <c r="HW1" s="177" t="s">
        <v>802</v>
      </c>
      <c r="HX1" s="186" t="s">
        <v>305</v>
      </c>
      <c r="HY1" s="177" t="s">
        <v>804</v>
      </c>
      <c r="HZ1" s="177" t="s">
        <v>806</v>
      </c>
      <c r="IA1" s="177" t="s">
        <v>808</v>
      </c>
      <c r="IB1" s="177" t="s">
        <v>306</v>
      </c>
      <c r="IC1" s="177" t="s">
        <v>810</v>
      </c>
      <c r="ID1" s="177" t="s">
        <v>812</v>
      </c>
      <c r="IE1" s="177" t="s">
        <v>307</v>
      </c>
      <c r="IF1" s="177" t="s">
        <v>814</v>
      </c>
      <c r="IG1" s="177" t="s">
        <v>816</v>
      </c>
      <c r="IH1" s="177" t="s">
        <v>308</v>
      </c>
      <c r="II1" s="177" t="s">
        <v>818</v>
      </c>
      <c r="IJ1" s="177" t="s">
        <v>820</v>
      </c>
      <c r="IK1" s="177" t="s">
        <v>822</v>
      </c>
      <c r="IL1" s="177" t="s">
        <v>824</v>
      </c>
      <c r="IM1" s="177" t="s">
        <v>309</v>
      </c>
      <c r="IN1" s="177" t="s">
        <v>826</v>
      </c>
      <c r="IO1" s="186" t="s">
        <v>310</v>
      </c>
      <c r="IP1" s="177" t="s">
        <v>834</v>
      </c>
      <c r="IQ1" s="177" t="s">
        <v>836</v>
      </c>
      <c r="IR1" s="177" t="s">
        <v>311</v>
      </c>
      <c r="IS1" s="177" t="s">
        <v>838</v>
      </c>
      <c r="IT1" s="177" t="s">
        <v>840</v>
      </c>
      <c r="IU1" s="177" t="s">
        <v>842</v>
      </c>
      <c r="IV1" s="186" t="s">
        <v>312</v>
      </c>
    </row>
    <row r="2" spans="1:256" s="120" customFormat="1" ht="14.45" hidden="1" x14ac:dyDescent="0.3">
      <c r="A2" s="120" t="s">
        <v>1345</v>
      </c>
      <c r="B2" s="120" t="s">
        <v>1347</v>
      </c>
      <c r="C2" s="120" t="s">
        <v>460</v>
      </c>
      <c r="D2" s="156" t="s">
        <v>1346</v>
      </c>
      <c r="E2" s="120" t="s">
        <v>1348</v>
      </c>
      <c r="F2" s="120" t="s">
        <v>461</v>
      </c>
      <c r="G2" s="120" t="s">
        <v>1349</v>
      </c>
      <c r="H2" s="156" t="s">
        <v>1350</v>
      </c>
      <c r="I2" s="120" t="s">
        <v>1351</v>
      </c>
      <c r="J2" s="120" t="s">
        <v>1440</v>
      </c>
      <c r="K2" s="120" t="s">
        <v>1352</v>
      </c>
      <c r="L2" s="120" t="s">
        <v>1353</v>
      </c>
      <c r="M2" s="120" t="s">
        <v>1354</v>
      </c>
      <c r="N2" s="120" t="s">
        <v>1355</v>
      </c>
      <c r="O2" s="120" t="s">
        <v>1356</v>
      </c>
      <c r="P2" s="120" t="s">
        <v>1461</v>
      </c>
      <c r="Q2" s="120" t="s">
        <v>1498</v>
      </c>
      <c r="R2" s="432" t="str">
        <f>+Presupuesto!D11</f>
        <v>Recurrente</v>
      </c>
      <c r="S2" s="432" t="str">
        <f>+Presupuesto!E11</f>
        <v>Programa / Proyecto 2016</v>
      </c>
      <c r="U2" s="120" t="s">
        <v>384</v>
      </c>
      <c r="V2" s="120" t="s">
        <v>402</v>
      </c>
      <c r="W2" s="120" t="s">
        <v>385</v>
      </c>
      <c r="X2" s="120" t="s">
        <v>386</v>
      </c>
      <c r="Y2" s="120" t="s">
        <v>387</v>
      </c>
      <c r="Z2" s="120" t="s">
        <v>388</v>
      </c>
      <c r="AA2" s="120" t="s">
        <v>389</v>
      </c>
      <c r="AB2" s="120" t="s">
        <v>390</v>
      </c>
      <c r="AC2" s="120" t="s">
        <v>391</v>
      </c>
      <c r="AD2" s="120" t="s">
        <v>392</v>
      </c>
      <c r="AE2" s="120" t="s">
        <v>393</v>
      </c>
      <c r="AF2" s="120" t="s">
        <v>394</v>
      </c>
      <c r="AH2" s="207" t="s">
        <v>409</v>
      </c>
      <c r="AI2" s="207" t="s">
        <v>410</v>
      </c>
      <c r="AJ2" s="207" t="s">
        <v>411</v>
      </c>
      <c r="AK2" s="207" t="s">
        <v>412</v>
      </c>
      <c r="AL2" s="207" t="s">
        <v>413</v>
      </c>
      <c r="AM2" s="207" t="s">
        <v>416</v>
      </c>
      <c r="AN2" s="207" t="s">
        <v>414</v>
      </c>
      <c r="AO2" s="207" t="s">
        <v>415</v>
      </c>
      <c r="AP2" s="207" t="s">
        <v>417</v>
      </c>
      <c r="AQ2" s="207" t="s">
        <v>418</v>
      </c>
      <c r="AR2" s="207" t="s">
        <v>419</v>
      </c>
      <c r="AS2" s="207" t="s">
        <v>420</v>
      </c>
      <c r="AT2" s="207" t="s">
        <v>421</v>
      </c>
      <c r="AU2" s="207" t="s">
        <v>422</v>
      </c>
      <c r="AV2" s="207" t="s">
        <v>423</v>
      </c>
      <c r="AW2" s="207" t="s">
        <v>424</v>
      </c>
      <c r="AX2" s="207" t="s">
        <v>425</v>
      </c>
      <c r="AY2" s="207" t="s">
        <v>426</v>
      </c>
      <c r="AZ2" s="207" t="s">
        <v>427</v>
      </c>
      <c r="BA2" s="207" t="s">
        <v>428</v>
      </c>
      <c r="BB2" s="207" t="s">
        <v>429</v>
      </c>
      <c r="BC2" s="207" t="s">
        <v>430</v>
      </c>
      <c r="BD2" s="207" t="s">
        <v>431</v>
      </c>
      <c r="BE2" s="207" t="s">
        <v>432</v>
      </c>
      <c r="BF2" s="207" t="s">
        <v>433</v>
      </c>
      <c r="BG2" s="207" t="s">
        <v>434</v>
      </c>
      <c r="BH2" s="207" t="s">
        <v>435</v>
      </c>
      <c r="BI2" s="207" t="s">
        <v>436</v>
      </c>
      <c r="BJ2" s="207" t="s">
        <v>437</v>
      </c>
      <c r="BK2" s="207" t="s">
        <v>438</v>
      </c>
      <c r="BL2" s="207" t="s">
        <v>439</v>
      </c>
      <c r="BM2" s="207" t="s">
        <v>440</v>
      </c>
      <c r="BN2" s="207" t="s">
        <v>441</v>
      </c>
      <c r="BO2" s="207" t="s">
        <v>442</v>
      </c>
      <c r="BP2" s="207" t="s">
        <v>443</v>
      </c>
      <c r="BQ2" s="207" t="s">
        <v>444</v>
      </c>
      <c r="BR2" s="207" t="s">
        <v>445</v>
      </c>
      <c r="BS2" s="207" t="s">
        <v>446</v>
      </c>
      <c r="BT2" s="207" t="s">
        <v>447</v>
      </c>
      <c r="BU2" s="207" t="s">
        <v>448</v>
      </c>
      <c r="BZ2" s="86" t="s">
        <v>471</v>
      </c>
      <c r="CA2" s="86" t="s">
        <v>472</v>
      </c>
      <c r="CB2" s="86" t="s">
        <v>473</v>
      </c>
      <c r="CC2" s="86" t="s">
        <v>474</v>
      </c>
      <c r="CD2" s="86" t="s">
        <v>475</v>
      </c>
      <c r="CE2" s="86" t="s">
        <v>476</v>
      </c>
      <c r="CF2" s="86" t="s">
        <v>477</v>
      </c>
      <c r="CG2" s="86" t="s">
        <v>478</v>
      </c>
      <c r="CH2" s="86" t="s">
        <v>479</v>
      </c>
      <c r="CI2" s="86" t="s">
        <v>480</v>
      </c>
      <c r="CJ2" s="86" t="s">
        <v>481</v>
      </c>
      <c r="CK2" s="86" t="s">
        <v>482</v>
      </c>
      <c r="CL2" s="86" t="s">
        <v>483</v>
      </c>
      <c r="CM2" s="86" t="s">
        <v>484</v>
      </c>
    </row>
    <row r="3" spans="1:256" ht="14.45" hidden="1" x14ac:dyDescent="0.3">
      <c r="AH3" s="208">
        <v>2500</v>
      </c>
      <c r="AI3" s="208">
        <v>1900</v>
      </c>
      <c r="AJ3" s="208">
        <v>1650</v>
      </c>
      <c r="AK3" s="208">
        <v>1580</v>
      </c>
      <c r="AL3" s="208">
        <v>2250</v>
      </c>
      <c r="AM3" s="208">
        <v>1650</v>
      </c>
      <c r="AN3" s="208">
        <v>1400</v>
      </c>
      <c r="AO3" s="209">
        <v>1340</v>
      </c>
      <c r="AP3" s="209">
        <v>2000</v>
      </c>
      <c r="AQ3" s="209">
        <v>1400</v>
      </c>
      <c r="AR3" s="209">
        <v>1150</v>
      </c>
      <c r="AS3" s="209">
        <v>1100</v>
      </c>
      <c r="AT3" s="209">
        <v>1750</v>
      </c>
      <c r="AU3" s="209">
        <v>1150</v>
      </c>
      <c r="AV3" s="209">
        <v>900</v>
      </c>
      <c r="AW3" s="209">
        <v>860</v>
      </c>
      <c r="AX3" s="209">
        <v>1200</v>
      </c>
      <c r="AY3" s="120">
        <v>900</v>
      </c>
      <c r="AZ3" s="120">
        <v>650</v>
      </c>
      <c r="BA3" s="120">
        <v>620</v>
      </c>
      <c r="BB3" s="208">
        <f>+'Cuadro Resumen'!C213</f>
        <v>5605.2314999999999</v>
      </c>
      <c r="BC3" s="208">
        <f>+'Cuadro Resumen'!D213</f>
        <v>5165.6055000000006</v>
      </c>
      <c r="BD3" s="208">
        <f>+'Cuadro Resumen'!E213</f>
        <v>6594.39</v>
      </c>
      <c r="BE3" s="208">
        <f>+'Cuadro Resumen'!F213</f>
        <v>6154.7640000000001</v>
      </c>
      <c r="BF3" s="208">
        <f>+'Cuadro Resumen'!C214</f>
        <v>4945.7925000000005</v>
      </c>
      <c r="BG3" s="208">
        <f>+'Cuadro Resumen'!D214</f>
        <v>4506.1665000000003</v>
      </c>
      <c r="BH3" s="208">
        <f>+'Cuadro Resumen'!E214</f>
        <v>5934.951</v>
      </c>
      <c r="BI3" s="208">
        <f>+'Cuadro Resumen'!F214</f>
        <v>5495.3249999999998</v>
      </c>
      <c r="BJ3" s="209">
        <f>+'Cuadro Resumen'!C215</f>
        <v>4286.3535000000002</v>
      </c>
      <c r="BK3" s="209">
        <f>+'Cuadro Resumen'!D215</f>
        <v>3956.634</v>
      </c>
      <c r="BL3" s="209">
        <f>+'Cuadro Resumen'!E215</f>
        <v>5275.5120000000006</v>
      </c>
      <c r="BM3" s="209">
        <f>+'Cuadro Resumen'!F215</f>
        <v>4835.8860000000004</v>
      </c>
      <c r="BN3" s="209">
        <f>+'Cuadro Resumen'!C216</f>
        <v>3626.9145000000003</v>
      </c>
      <c r="BO3" s="209">
        <f>+'Cuadro Resumen'!D216</f>
        <v>3297.1950000000002</v>
      </c>
      <c r="BP3" s="209">
        <f>+'Cuadro Resumen'!E216</f>
        <v>4616.0730000000003</v>
      </c>
      <c r="BQ3" s="209">
        <f>+'Cuadro Resumen'!F216</f>
        <v>4286.3535000000002</v>
      </c>
      <c r="BR3" s="209">
        <f>+'Cuadro Resumen'!C217</f>
        <v>3187.2885000000001</v>
      </c>
      <c r="BS3" s="209">
        <f>+'Cuadro Resumen'!D217</f>
        <v>2967.4755</v>
      </c>
      <c r="BT3" s="209">
        <f>+'Cuadro Resumen'!E217</f>
        <v>4066.5405000000001</v>
      </c>
      <c r="BU3" s="209">
        <f>+'Cuadro Resumen'!F217</f>
        <v>3736.8210000000004</v>
      </c>
      <c r="BZ3" s="286">
        <v>43674.39</v>
      </c>
      <c r="CA3" s="286">
        <v>39703.99</v>
      </c>
      <c r="CB3" s="286">
        <v>35733.589999999997</v>
      </c>
      <c r="CC3" s="286">
        <v>31763.19</v>
      </c>
      <c r="CD3" s="286">
        <v>29777.99</v>
      </c>
      <c r="CE3" s="286">
        <v>27792.79</v>
      </c>
      <c r="CF3" s="286">
        <v>18859.39</v>
      </c>
      <c r="CG3" s="286">
        <v>17866.8</v>
      </c>
      <c r="CH3" s="286">
        <v>13896.4</v>
      </c>
      <c r="CI3" s="286">
        <v>15004.09</v>
      </c>
      <c r="CJ3" s="286">
        <v>13238.9</v>
      </c>
      <c r="CK3" s="286">
        <v>12356.31</v>
      </c>
      <c r="CL3" s="286">
        <v>463.22</v>
      </c>
      <c r="CM3" s="286">
        <v>2007.3</v>
      </c>
    </row>
    <row r="5" spans="1:256" ht="51.6" x14ac:dyDescent="0.3">
      <c r="C5" s="191" t="s">
        <v>1802</v>
      </c>
      <c r="D5" s="433">
        <f>SUMIF(C:C,$C$10,D:D)</f>
        <v>4073333.333333333</v>
      </c>
      <c r="CA5" s="286"/>
    </row>
    <row r="6" spans="1:256" ht="14.45" x14ac:dyDescent="0.3">
      <c r="CA6" s="286"/>
    </row>
    <row r="7" spans="1:256" ht="14.45" x14ac:dyDescent="0.3">
      <c r="CA7" s="286"/>
    </row>
    <row r="8" spans="1:256" x14ac:dyDescent="0.25">
      <c r="C8" s="70" t="s">
        <v>48</v>
      </c>
      <c r="D8" s="79"/>
      <c r="E8" s="70"/>
      <c r="F8" s="70"/>
      <c r="G8" s="70"/>
      <c r="H8" s="79"/>
      <c r="I8" s="70"/>
      <c r="J8" s="70"/>
      <c r="CA8" s="286"/>
    </row>
    <row r="9" spans="1:256" thickBot="1" x14ac:dyDescent="0.35">
      <c r="C9" s="94"/>
      <c r="D9" s="79"/>
      <c r="E9" s="94"/>
      <c r="F9" s="94"/>
      <c r="G9" s="94"/>
      <c r="H9" s="79"/>
      <c r="I9" s="94"/>
      <c r="J9" s="119"/>
      <c r="CA9" s="286"/>
    </row>
    <row r="10" spans="1:256" thickBot="1" x14ac:dyDescent="0.35">
      <c r="C10" s="69" t="s">
        <v>42</v>
      </c>
      <c r="D10" s="30">
        <f>SUM(G17:G34)</f>
        <v>4073333.333333333</v>
      </c>
      <c r="E10" s="93"/>
      <c r="F10" s="93"/>
      <c r="G10" s="93"/>
      <c r="H10" s="76"/>
      <c r="I10" s="76"/>
      <c r="J10" s="76"/>
      <c r="K10" s="149"/>
      <c r="CA10" s="286"/>
    </row>
    <row r="11" spans="1:256" ht="14.45" x14ac:dyDescent="0.3">
      <c r="B11" s="173"/>
      <c r="D11" s="31"/>
      <c r="E11" s="93"/>
      <c r="F11" s="93"/>
      <c r="G11" s="93"/>
      <c r="H11" s="76"/>
      <c r="I11" s="76"/>
      <c r="J11" s="76"/>
      <c r="K11" s="149"/>
      <c r="CA11" s="286"/>
    </row>
    <row r="12" spans="1:256" ht="14.45" x14ac:dyDescent="0.3">
      <c r="B12" s="173"/>
      <c r="D12" s="31"/>
      <c r="E12" s="93"/>
      <c r="F12" s="93"/>
      <c r="G12" s="93"/>
      <c r="H12" s="76"/>
      <c r="I12" s="76"/>
      <c r="J12" s="76"/>
      <c r="K12" s="149"/>
      <c r="CA12" s="286"/>
    </row>
    <row r="13" spans="1:256" ht="15.6" x14ac:dyDescent="0.3">
      <c r="C13" s="197" t="s">
        <v>382</v>
      </c>
      <c r="D13" s="347" t="s">
        <v>1721</v>
      </c>
      <c r="E13" s="93"/>
      <c r="F13" s="93"/>
      <c r="G13" s="93"/>
      <c r="H13" s="76"/>
      <c r="I13" s="76"/>
      <c r="J13" s="76"/>
      <c r="K13" s="149"/>
      <c r="CA13" s="286"/>
    </row>
    <row r="14" spans="1:256" ht="18" x14ac:dyDescent="0.3">
      <c r="C14" s="20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36) Contar con recurso humano disponible para la ejecución del programa de investigación                     </v>
      </c>
      <c r="D14" s="31"/>
      <c r="E14" s="93"/>
      <c r="F14" s="93"/>
      <c r="G14" s="93"/>
      <c r="H14" s="76"/>
      <c r="I14" s="76"/>
      <c r="J14" s="76"/>
      <c r="K14" s="149"/>
      <c r="CA14" s="286"/>
    </row>
    <row r="15" spans="1:256" thickBot="1" x14ac:dyDescent="0.35">
      <c r="C15" s="94"/>
      <c r="D15" s="31"/>
      <c r="E15" s="93"/>
      <c r="F15" s="93"/>
      <c r="G15" s="93"/>
      <c r="H15" s="76"/>
      <c r="I15" s="76"/>
      <c r="J15" s="76"/>
      <c r="K15" s="149"/>
      <c r="CA15" s="286"/>
    </row>
    <row r="16" spans="1:256" ht="30.75" thickBot="1" x14ac:dyDescent="0.3">
      <c r="C16" s="132" t="s">
        <v>43</v>
      </c>
      <c r="D16" s="135" t="s">
        <v>49</v>
      </c>
      <c r="E16" s="166" t="s">
        <v>50</v>
      </c>
      <c r="F16" s="135" t="s">
        <v>51</v>
      </c>
      <c r="G16" s="133" t="s">
        <v>27</v>
      </c>
      <c r="H16" s="131" t="s">
        <v>121</v>
      </c>
      <c r="I16" s="134" t="s">
        <v>45</v>
      </c>
      <c r="J16" s="134" t="s">
        <v>122</v>
      </c>
      <c r="K16" s="134" t="s">
        <v>400</v>
      </c>
      <c r="L16" s="134" t="s">
        <v>401</v>
      </c>
      <c r="CA16" s="286"/>
    </row>
    <row r="17" spans="3:79" ht="15.75" thickBot="1" x14ac:dyDescent="0.3">
      <c r="C17" s="136" t="s">
        <v>75</v>
      </c>
      <c r="D17" s="475">
        <v>3</v>
      </c>
      <c r="E17" s="476">
        <v>11</v>
      </c>
      <c r="F17" s="114">
        <v>30000</v>
      </c>
      <c r="G17" s="477">
        <f>D17*E17*F17</f>
        <v>990000</v>
      </c>
      <c r="H17" s="162" t="s">
        <v>119</v>
      </c>
      <c r="I17" s="113" t="s">
        <v>485</v>
      </c>
      <c r="J17" s="113" t="str">
        <f>VLOOKUP(I17,Presupuesto!$B$11:$C$565,2,0)</f>
        <v>SUELDOS Y SALARIOS PERMANENTES</v>
      </c>
      <c r="K17" s="212" t="s">
        <v>1498</v>
      </c>
      <c r="L17" s="98" t="s">
        <v>384</v>
      </c>
      <c r="CA17" s="286"/>
    </row>
    <row r="18" spans="3:79" ht="14.45" x14ac:dyDescent="0.3">
      <c r="C18" s="167" t="s">
        <v>1800</v>
      </c>
      <c r="D18" s="159"/>
      <c r="E18" s="150">
        <v>0</v>
      </c>
      <c r="F18" s="100"/>
      <c r="G18" s="97"/>
      <c r="H18" s="160"/>
      <c r="I18" s="115" t="s">
        <v>505</v>
      </c>
      <c r="J18" s="115" t="str">
        <f>VLOOKUP(I18,Presupuesto!$B$11:$C$565,2,0)</f>
        <v>AGUINALDO Y DECIMO CUARTO MES</v>
      </c>
      <c r="K18" s="98" t="str">
        <f t="shared" ref="K18:K34" si="0">$K$17</f>
        <v>Gestión Tecnologías de Información y Comunicación</v>
      </c>
      <c r="L18" s="98" t="s">
        <v>402</v>
      </c>
      <c r="CA18" s="286"/>
    </row>
    <row r="19" spans="3:79" ht="15.75" thickBot="1" x14ac:dyDescent="0.3">
      <c r="C19" s="168" t="s">
        <v>1801</v>
      </c>
      <c r="D19" s="159"/>
      <c r="E19" s="150">
        <v>0</v>
      </c>
      <c r="F19" s="100"/>
      <c r="G19" s="97"/>
      <c r="H19" s="160"/>
      <c r="I19" s="101" t="s">
        <v>508</v>
      </c>
      <c r="J19" s="101" t="str">
        <f>VLOOKUP(I19,Presupuesto!$B$11:$C$565,2,0)</f>
        <v>DECIMOCUARTO MES</v>
      </c>
      <c r="K19" s="98" t="str">
        <f t="shared" si="0"/>
        <v>Gestión Tecnologías de Información y Comunicación</v>
      </c>
      <c r="L19" s="98" t="s">
        <v>385</v>
      </c>
      <c r="CA19" s="286"/>
    </row>
    <row r="20" spans="3:79" thickBot="1" x14ac:dyDescent="0.35">
      <c r="C20" s="136" t="s">
        <v>75</v>
      </c>
      <c r="D20" s="195">
        <v>6</v>
      </c>
      <c r="E20" s="148">
        <v>11</v>
      </c>
      <c r="F20" s="116">
        <v>9500</v>
      </c>
      <c r="G20" s="477">
        <f>D20*E20*F20</f>
        <v>627000</v>
      </c>
      <c r="H20" s="162" t="s">
        <v>119</v>
      </c>
      <c r="I20" s="113" t="s">
        <v>485</v>
      </c>
      <c r="J20" s="113" t="str">
        <f>VLOOKUP(I20,Presupuesto!$B$11:$C$565,2,0)</f>
        <v>SUELDOS Y SALARIOS PERMANENTES</v>
      </c>
      <c r="K20" s="98" t="str">
        <f t="shared" si="0"/>
        <v>Gestión Tecnologías de Información y Comunicación</v>
      </c>
      <c r="L20" s="98" t="s">
        <v>385</v>
      </c>
    </row>
    <row r="21" spans="3:79" ht="14.45" x14ac:dyDescent="0.3">
      <c r="C21" s="167" t="s">
        <v>1800</v>
      </c>
      <c r="D21" s="159"/>
      <c r="E21" s="150">
        <v>0</v>
      </c>
      <c r="F21" s="100">
        <f>IF(E20=0,"",(G20/E20)/12*E20)</f>
        <v>52250</v>
      </c>
      <c r="G21" s="97">
        <f>F21</f>
        <v>52250</v>
      </c>
      <c r="H21" s="160" t="s">
        <v>119</v>
      </c>
      <c r="I21" s="115" t="s">
        <v>505</v>
      </c>
      <c r="J21" s="115" t="str">
        <f>VLOOKUP(I21,Presupuesto!$B$11:$C$565,2,0)</f>
        <v>AGUINALDO Y DECIMO CUARTO MES</v>
      </c>
      <c r="K21" s="98" t="str">
        <f t="shared" si="0"/>
        <v>Gestión Tecnologías de Información y Comunicación</v>
      </c>
      <c r="L21" s="98" t="s">
        <v>385</v>
      </c>
    </row>
    <row r="22" spans="3:79" ht="15.75" thickBot="1" x14ac:dyDescent="0.3">
      <c r="C22" s="168" t="s">
        <v>1801</v>
      </c>
      <c r="D22" s="159"/>
      <c r="E22" s="150">
        <v>0</v>
      </c>
      <c r="F22" s="100">
        <f>IF(E20&lt;6,"",((E20-6)/12)*(G20/E20))</f>
        <v>23750</v>
      </c>
      <c r="G22" s="97">
        <f>F22</f>
        <v>23750</v>
      </c>
      <c r="H22" s="160" t="s">
        <v>119</v>
      </c>
      <c r="I22" s="101" t="s">
        <v>508</v>
      </c>
      <c r="J22" s="101" t="str">
        <f>VLOOKUP(I22,Presupuesto!$B$11:$C$565,2,0)</f>
        <v>DECIMOCUARTO MES</v>
      </c>
      <c r="K22" s="98" t="str">
        <f t="shared" si="0"/>
        <v>Gestión Tecnologías de Información y Comunicación</v>
      </c>
      <c r="L22" s="98" t="s">
        <v>385</v>
      </c>
    </row>
    <row r="23" spans="3:79" ht="15.75" thickBot="1" x14ac:dyDescent="0.3">
      <c r="C23" s="136" t="s">
        <v>75</v>
      </c>
      <c r="D23" s="195">
        <v>8</v>
      </c>
      <c r="E23" s="148">
        <v>11</v>
      </c>
      <c r="F23" s="116">
        <v>17000</v>
      </c>
      <c r="G23" s="477">
        <f>D23*E23*F23</f>
        <v>1496000</v>
      </c>
      <c r="H23" s="162" t="s">
        <v>119</v>
      </c>
      <c r="I23" s="113" t="s">
        <v>485</v>
      </c>
      <c r="J23" s="113" t="str">
        <f>VLOOKUP(I23,Presupuesto!$B$11:$C$565,2,0)</f>
        <v>SUELDOS Y SALARIOS PERMANENTES</v>
      </c>
      <c r="K23" s="98" t="str">
        <f t="shared" si="0"/>
        <v>Gestión Tecnologías de Información y Comunicación</v>
      </c>
      <c r="L23" s="98" t="s">
        <v>385</v>
      </c>
    </row>
    <row r="24" spans="3:79" x14ac:dyDescent="0.25">
      <c r="C24" s="167" t="s">
        <v>1800</v>
      </c>
      <c r="D24" s="165"/>
      <c r="E24" s="129">
        <v>0</v>
      </c>
      <c r="F24" s="117">
        <f>IF(E23=0,"",(G23/E23)/12*E23)</f>
        <v>124666.66666666667</v>
      </c>
      <c r="G24" s="118">
        <f>F24</f>
        <v>124666.66666666667</v>
      </c>
      <c r="H24" s="160" t="s">
        <v>119</v>
      </c>
      <c r="I24" s="115" t="s">
        <v>505</v>
      </c>
      <c r="J24" s="115" t="str">
        <f>VLOOKUP(I24,Presupuesto!$B$11:$C$565,2,0)</f>
        <v>AGUINALDO Y DECIMO CUARTO MES</v>
      </c>
      <c r="K24" s="98" t="str">
        <f t="shared" si="0"/>
        <v>Gestión Tecnologías de Información y Comunicación</v>
      </c>
      <c r="L24" s="98" t="s">
        <v>385</v>
      </c>
    </row>
    <row r="25" spans="3:79" ht="15.75" thickBot="1" x14ac:dyDescent="0.3">
      <c r="C25" s="169" t="s">
        <v>1801</v>
      </c>
      <c r="D25" s="158"/>
      <c r="E25" s="130">
        <v>0</v>
      </c>
      <c r="F25" s="104">
        <f>IF(E23&lt;6,"",((E23-6)/12)*(G23/E23))</f>
        <v>56666.666666666672</v>
      </c>
      <c r="G25" s="105">
        <f>F25</f>
        <v>56666.666666666672</v>
      </c>
      <c r="H25" s="160" t="s">
        <v>119</v>
      </c>
      <c r="I25" s="101" t="s">
        <v>508</v>
      </c>
      <c r="J25" s="101" t="str">
        <f>VLOOKUP(I25,Presupuesto!$B$11:$C$565,2,0)</f>
        <v>DECIMOCUARTO MES</v>
      </c>
      <c r="K25" s="98" t="str">
        <f t="shared" si="0"/>
        <v>Gestión Tecnologías de Información y Comunicación</v>
      </c>
      <c r="L25" s="98" t="s">
        <v>385</v>
      </c>
    </row>
    <row r="26" spans="3:79" ht="15.75" thickBot="1" x14ac:dyDescent="0.3">
      <c r="C26" s="136" t="s">
        <v>75</v>
      </c>
      <c r="D26" s="195">
        <v>1</v>
      </c>
      <c r="E26" s="148">
        <v>11</v>
      </c>
      <c r="F26" s="116">
        <v>12000</v>
      </c>
      <c r="G26" s="477">
        <f>D26*E26*F26</f>
        <v>132000</v>
      </c>
      <c r="H26" s="162" t="s">
        <v>119</v>
      </c>
      <c r="I26" s="113" t="s">
        <v>485</v>
      </c>
      <c r="J26" s="113" t="str">
        <f>VLOOKUP(I26,Presupuesto!$B$11:$C$565,2,0)</f>
        <v>SUELDOS Y SALARIOS PERMANENTES</v>
      </c>
      <c r="K26" s="98" t="str">
        <f t="shared" si="0"/>
        <v>Gestión Tecnologías de Información y Comunicación</v>
      </c>
      <c r="L26" s="98" t="s">
        <v>385</v>
      </c>
    </row>
    <row r="27" spans="3:79" x14ac:dyDescent="0.25">
      <c r="C27" s="167" t="s">
        <v>1800</v>
      </c>
      <c r="D27" s="165"/>
      <c r="E27" s="129">
        <v>0</v>
      </c>
      <c r="F27" s="117">
        <f>IF(E26=0,"",(G26/E26)/12*E26)</f>
        <v>11000</v>
      </c>
      <c r="G27" s="118">
        <f>F27</f>
        <v>11000</v>
      </c>
      <c r="H27" s="160" t="s">
        <v>119</v>
      </c>
      <c r="I27" s="115" t="s">
        <v>505</v>
      </c>
      <c r="J27" s="115" t="str">
        <f>VLOOKUP(I27,Presupuesto!$B$11:$C$565,2,0)</f>
        <v>AGUINALDO Y DECIMO CUARTO MES</v>
      </c>
      <c r="K27" s="98" t="str">
        <f t="shared" si="0"/>
        <v>Gestión Tecnologías de Información y Comunicación</v>
      </c>
      <c r="L27" s="98" t="s">
        <v>385</v>
      </c>
    </row>
    <row r="28" spans="3:79" ht="15.75" thickBot="1" x14ac:dyDescent="0.3">
      <c r="C28" s="169" t="s">
        <v>1801</v>
      </c>
      <c r="D28" s="158"/>
      <c r="E28" s="130">
        <v>0</v>
      </c>
      <c r="F28" s="104">
        <f>IF(E26&lt;6,"",((E26-6)/12)*(G26/E26))</f>
        <v>5000</v>
      </c>
      <c r="G28" s="105">
        <f>F28</f>
        <v>5000</v>
      </c>
      <c r="H28" s="160" t="s">
        <v>119</v>
      </c>
      <c r="I28" s="101" t="s">
        <v>508</v>
      </c>
      <c r="J28" s="101" t="str">
        <f>VLOOKUP(I28,Presupuesto!$B$11:$C$565,2,0)</f>
        <v>DECIMOCUARTO MES</v>
      </c>
      <c r="K28" s="98" t="str">
        <f t="shared" si="0"/>
        <v>Gestión Tecnologías de Información y Comunicación</v>
      </c>
      <c r="L28" s="98" t="s">
        <v>385</v>
      </c>
    </row>
    <row r="29" spans="3:79" ht="15.75" thickBot="1" x14ac:dyDescent="0.3">
      <c r="C29" s="136" t="s">
        <v>75</v>
      </c>
      <c r="D29" s="475">
        <v>2</v>
      </c>
      <c r="E29" s="476">
        <v>11</v>
      </c>
      <c r="F29" s="114">
        <v>10500</v>
      </c>
      <c r="G29" s="477">
        <f>D29*E29*F29</f>
        <v>231000</v>
      </c>
      <c r="H29" s="162" t="s">
        <v>119</v>
      </c>
      <c r="I29" s="113" t="s">
        <v>485</v>
      </c>
      <c r="J29" s="113" t="str">
        <f>VLOOKUP(I29,Presupuesto!$B$11:$C$565,2,0)</f>
        <v>SUELDOS Y SALARIOS PERMANENTES</v>
      </c>
      <c r="K29" s="98" t="str">
        <f t="shared" si="0"/>
        <v>Gestión Tecnologías de Información y Comunicación</v>
      </c>
      <c r="L29" s="98" t="s">
        <v>385</v>
      </c>
    </row>
    <row r="30" spans="3:79" x14ac:dyDescent="0.25">
      <c r="C30" s="167" t="s">
        <v>1800</v>
      </c>
      <c r="D30" s="159"/>
      <c r="E30" s="150">
        <v>0</v>
      </c>
      <c r="F30" s="100">
        <f>IF(E29=0,"",(G29/E29)/12*E29)</f>
        <v>19250</v>
      </c>
      <c r="G30" s="97">
        <f>F30</f>
        <v>19250</v>
      </c>
      <c r="H30" s="160" t="s">
        <v>119</v>
      </c>
      <c r="I30" s="115" t="s">
        <v>505</v>
      </c>
      <c r="J30" s="115" t="str">
        <f>VLOOKUP(I30,Presupuesto!$B$11:$C$565,2,0)</f>
        <v>AGUINALDO Y DECIMO CUARTO MES</v>
      </c>
      <c r="K30" s="98" t="str">
        <f t="shared" si="0"/>
        <v>Gestión Tecnologías de Información y Comunicación</v>
      </c>
      <c r="L30" s="98" t="s">
        <v>385</v>
      </c>
    </row>
    <row r="31" spans="3:79" ht="15.75" thickBot="1" x14ac:dyDescent="0.3">
      <c r="C31" s="168" t="s">
        <v>1801</v>
      </c>
      <c r="D31" s="159"/>
      <c r="E31" s="150">
        <v>0</v>
      </c>
      <c r="F31" s="100">
        <f>IF(E29&lt;6,"",((E29-6)/12)*(G29/E29))</f>
        <v>8750</v>
      </c>
      <c r="G31" s="97">
        <f>F31</f>
        <v>8750</v>
      </c>
      <c r="H31" s="160" t="s">
        <v>119</v>
      </c>
      <c r="I31" s="101" t="s">
        <v>508</v>
      </c>
      <c r="J31" s="101" t="str">
        <f>VLOOKUP(I31,Presupuesto!$B$11:$C$565,2,0)</f>
        <v>DECIMOCUARTO MES</v>
      </c>
      <c r="K31" s="98" t="str">
        <f t="shared" si="0"/>
        <v>Gestión Tecnologías de Información y Comunicación</v>
      </c>
      <c r="L31" s="98" t="s">
        <v>385</v>
      </c>
    </row>
    <row r="32" spans="3:79" ht="15.75" thickBot="1" x14ac:dyDescent="0.3">
      <c r="C32" s="136" t="s">
        <v>75</v>
      </c>
      <c r="D32" s="195">
        <v>1</v>
      </c>
      <c r="E32" s="148">
        <v>11</v>
      </c>
      <c r="F32" s="116">
        <v>24000</v>
      </c>
      <c r="G32" s="477">
        <f>D32*E32*F32</f>
        <v>264000</v>
      </c>
      <c r="H32" s="162" t="s">
        <v>119</v>
      </c>
      <c r="I32" s="113" t="s">
        <v>485</v>
      </c>
      <c r="J32" s="113" t="str">
        <f>VLOOKUP(I32,Presupuesto!$B$11:$C$565,2,0)</f>
        <v>SUELDOS Y SALARIOS PERMANENTES</v>
      </c>
      <c r="K32" s="98" t="str">
        <f t="shared" si="0"/>
        <v>Gestión Tecnologías de Información y Comunicación</v>
      </c>
      <c r="L32" s="98" t="s">
        <v>385</v>
      </c>
    </row>
    <row r="33" spans="3:12" x14ac:dyDescent="0.25">
      <c r="C33" s="167" t="s">
        <v>1800</v>
      </c>
      <c r="D33" s="159"/>
      <c r="E33" s="150">
        <v>0</v>
      </c>
      <c r="F33" s="100">
        <f>IF(E32=0,"",(G32/E32)/12*E32)</f>
        <v>22000</v>
      </c>
      <c r="G33" s="97">
        <f>F33</f>
        <v>22000</v>
      </c>
      <c r="H33" s="160" t="s">
        <v>119</v>
      </c>
      <c r="I33" s="115" t="s">
        <v>505</v>
      </c>
      <c r="J33" s="115" t="str">
        <f>VLOOKUP(I33,Presupuesto!$B$11:$C$565,2,0)</f>
        <v>AGUINALDO Y DECIMO CUARTO MES</v>
      </c>
      <c r="K33" s="98" t="str">
        <f t="shared" si="0"/>
        <v>Gestión Tecnologías de Información y Comunicación</v>
      </c>
      <c r="L33" s="98" t="s">
        <v>385</v>
      </c>
    </row>
    <row r="34" spans="3:12" x14ac:dyDescent="0.25">
      <c r="C34" s="478" t="s">
        <v>1801</v>
      </c>
      <c r="D34" s="479"/>
      <c r="E34" s="150">
        <v>0</v>
      </c>
      <c r="F34" s="100">
        <f>IF(E32&lt;6,"",((E32-6)/12)*(G32/E32))</f>
        <v>10000</v>
      </c>
      <c r="G34" s="97">
        <f>F34</f>
        <v>10000</v>
      </c>
      <c r="H34" s="160" t="s">
        <v>119</v>
      </c>
      <c r="I34" s="101" t="s">
        <v>508</v>
      </c>
      <c r="J34" s="101" t="str">
        <f>VLOOKUP(I34,Presupuesto!$B$11:$C$565,2,0)</f>
        <v>DECIMOCUARTO MES</v>
      </c>
      <c r="K34" s="98" t="str">
        <f t="shared" si="0"/>
        <v>Gestión Tecnologías de Información y Comunicación</v>
      </c>
      <c r="L34" s="98" t="s">
        <v>385</v>
      </c>
    </row>
    <row r="35" spans="3:12" x14ac:dyDescent="0.25">
      <c r="C35" s="436"/>
      <c r="D35" s="423"/>
      <c r="E35" s="436"/>
      <c r="F35" s="436"/>
      <c r="G35" s="480"/>
      <c r="H35"/>
      <c r="I35"/>
      <c r="J35"/>
      <c r="K35"/>
      <c r="L35"/>
    </row>
  </sheetData>
  <dataValidations count="5">
    <dataValidation type="list" allowBlank="1" showInputMessage="1" showErrorMessage="1" errorTitle="¡Ingreso no Válido!" error="Por favor seleccione una opción de la lista" promptTitle="Tipo de Presupuesto" prompt="Seleccione una opción de la lista." sqref="H17:H35">
      <formula1>$R$2:$S$2</formula1>
    </dataValidation>
    <dataValidation type="list" allowBlank="1" showInputMessage="1" showErrorMessage="1" errorTitle="¡Ingreso Inválido!" error="Seleccione una opción de la lista" promptTitle="Mes Requerido" prompt="Seleccione el mes en el que requiere el recurso." sqref="L17:L35">
      <formula1>$U$2:$AF$2</formula1>
    </dataValidation>
    <dataValidation type="list" allowBlank="1" showInputMessage="1" showErrorMessage="1" errorTitle="¡Ingreso Inválido!" error="Verifique el valor ingresado." sqref="I17:I35">
      <formula1>#REF!</formula1>
    </dataValidation>
    <dataValidation type="list" allowBlank="1" showInputMessage="1" showErrorMessage="1" errorTitle="¡Ingreso Inválido!" error="Seleccione una opción de la lista." promptTitle="Dimensión Estratégica" prompt="Seleccione una opción de la lista." sqref="K18:K35">
      <formula1>$A$2:$P$2</formula1>
    </dataValidation>
    <dataValidation type="list" allowBlank="1" showInputMessage="1" showErrorMessage="1" errorTitle="¡Ingreso Inválido!" error="Seleccione una opción de la lista." promptTitle="Dimensión Estratégica" prompt="Seleccione una opción de la lista." sqref="K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235"/>
  <sheetViews>
    <sheetView showGridLines="0" topLeftCell="A4" zoomScale="84" zoomScaleNormal="84" workbookViewId="0">
      <selection activeCell="A4" sqref="A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256" ht="14.45" hidden="1" x14ac:dyDescent="0.3">
      <c r="A1" s="183" t="s">
        <v>241</v>
      </c>
      <c r="B1" s="186" t="s">
        <v>242</v>
      </c>
      <c r="C1" s="177" t="s">
        <v>243</v>
      </c>
      <c r="D1" s="177" t="s">
        <v>485</v>
      </c>
      <c r="E1" s="177" t="s">
        <v>487</v>
      </c>
      <c r="F1" s="177" t="s">
        <v>489</v>
      </c>
      <c r="G1" s="177" t="s">
        <v>491</v>
      </c>
      <c r="H1" s="177" t="s">
        <v>493</v>
      </c>
      <c r="I1" s="177" t="s">
        <v>495</v>
      </c>
      <c r="J1" s="177" t="s">
        <v>244</v>
      </c>
      <c r="K1" s="177" t="s">
        <v>498</v>
      </c>
      <c r="L1" s="177" t="s">
        <v>245</v>
      </c>
      <c r="M1" s="177" t="s">
        <v>500</v>
      </c>
      <c r="N1" s="177" t="s">
        <v>502</v>
      </c>
      <c r="O1" s="177" t="s">
        <v>504</v>
      </c>
      <c r="P1" s="177" t="s">
        <v>246</v>
      </c>
      <c r="Q1" s="177" t="s">
        <v>505</v>
      </c>
      <c r="R1" s="177" t="s">
        <v>508</v>
      </c>
      <c r="S1" s="177" t="s">
        <v>247</v>
      </c>
      <c r="T1" s="177" t="s">
        <v>510</v>
      </c>
      <c r="U1" s="177" t="s">
        <v>248</v>
      </c>
      <c r="V1" s="177" t="s">
        <v>511</v>
      </c>
      <c r="W1" s="177" t="s">
        <v>512</v>
      </c>
      <c r="X1" s="177" t="s">
        <v>516</v>
      </c>
      <c r="Y1" s="177" t="s">
        <v>264</v>
      </c>
      <c r="Z1" s="177" t="s">
        <v>517</v>
      </c>
      <c r="AA1" s="177" t="s">
        <v>519</v>
      </c>
      <c r="AB1" s="177" t="s">
        <v>521</v>
      </c>
      <c r="AC1" s="177" t="s">
        <v>265</v>
      </c>
      <c r="AD1" s="177" t="s">
        <v>523</v>
      </c>
      <c r="AE1" s="177" t="s">
        <v>525</v>
      </c>
      <c r="AF1" s="177" t="s">
        <v>527</v>
      </c>
      <c r="AG1" s="177" t="s">
        <v>529</v>
      </c>
      <c r="AH1" s="177" t="s">
        <v>240</v>
      </c>
      <c r="AI1" s="177" t="s">
        <v>531</v>
      </c>
      <c r="AJ1" s="186" t="s">
        <v>249</v>
      </c>
      <c r="AK1" s="177" t="s">
        <v>533</v>
      </c>
      <c r="AL1" s="177" t="s">
        <v>250</v>
      </c>
      <c r="AM1" s="177" t="s">
        <v>535</v>
      </c>
      <c r="AN1" s="177" t="s">
        <v>537</v>
      </c>
      <c r="AO1" s="177" t="s">
        <v>251</v>
      </c>
      <c r="AP1" s="177" t="s">
        <v>539</v>
      </c>
      <c r="AQ1" s="177" t="s">
        <v>541</v>
      </c>
      <c r="AR1" s="177" t="s">
        <v>252</v>
      </c>
      <c r="AS1" s="177" t="s">
        <v>542</v>
      </c>
      <c r="AT1" s="177" t="s">
        <v>544</v>
      </c>
      <c r="AU1" s="177" t="s">
        <v>545</v>
      </c>
      <c r="AV1" s="177" t="s">
        <v>546</v>
      </c>
      <c r="AW1" s="177" t="s">
        <v>548</v>
      </c>
      <c r="AX1" s="177" t="s">
        <v>550</v>
      </c>
      <c r="AY1" s="177" t="s">
        <v>551</v>
      </c>
      <c r="AZ1" s="177" t="s">
        <v>253</v>
      </c>
      <c r="BA1" s="177" t="s">
        <v>553</v>
      </c>
      <c r="BB1" s="177" t="s">
        <v>555</v>
      </c>
      <c r="BC1" s="177" t="s">
        <v>557</v>
      </c>
      <c r="BD1" s="177" t="s">
        <v>559</v>
      </c>
      <c r="BE1" s="177" t="s">
        <v>561</v>
      </c>
      <c r="BF1" s="177" t="s">
        <v>563</v>
      </c>
      <c r="BG1" s="177" t="s">
        <v>565</v>
      </c>
      <c r="BH1" s="177" t="s">
        <v>567</v>
      </c>
      <c r="BI1" s="177" t="s">
        <v>266</v>
      </c>
      <c r="BJ1" s="177" t="s">
        <v>569</v>
      </c>
      <c r="BK1" s="177" t="s">
        <v>571</v>
      </c>
      <c r="BL1" s="177" t="s">
        <v>573</v>
      </c>
      <c r="BM1" s="177" t="s">
        <v>575</v>
      </c>
      <c r="BN1" s="177" t="s">
        <v>577</v>
      </c>
      <c r="BO1" s="177" t="s">
        <v>579</v>
      </c>
      <c r="BP1" s="177" t="s">
        <v>581</v>
      </c>
      <c r="BQ1" s="177" t="s">
        <v>583</v>
      </c>
      <c r="BR1" s="177" t="s">
        <v>585</v>
      </c>
      <c r="BS1" s="177" t="s">
        <v>587</v>
      </c>
      <c r="BT1" s="186" t="s">
        <v>254</v>
      </c>
      <c r="BU1" s="177" t="s">
        <v>255</v>
      </c>
      <c r="BV1" s="177" t="s">
        <v>589</v>
      </c>
      <c r="BW1" s="177" t="s">
        <v>256</v>
      </c>
      <c r="BX1" s="177" t="s">
        <v>591</v>
      </c>
      <c r="BY1" s="177" t="s">
        <v>593</v>
      </c>
      <c r="BZ1" s="186" t="s">
        <v>257</v>
      </c>
      <c r="CA1" s="177" t="s">
        <v>258</v>
      </c>
      <c r="CB1" s="177" t="s">
        <v>595</v>
      </c>
      <c r="CC1" s="177" t="s">
        <v>259</v>
      </c>
      <c r="CD1" s="177" t="s">
        <v>597</v>
      </c>
      <c r="CE1" s="177" t="s">
        <v>599</v>
      </c>
      <c r="CF1" s="177" t="s">
        <v>601</v>
      </c>
      <c r="CG1" s="186" t="s">
        <v>260</v>
      </c>
      <c r="CH1" s="177" t="s">
        <v>607</v>
      </c>
      <c r="CI1" s="177" t="s">
        <v>609</v>
      </c>
      <c r="CJ1" s="177" t="s">
        <v>261</v>
      </c>
      <c r="CK1" s="177" t="s">
        <v>603</v>
      </c>
      <c r="CL1" s="177" t="s">
        <v>605</v>
      </c>
      <c r="CM1" s="177" t="s">
        <v>262</v>
      </c>
      <c r="CN1" s="177" t="s">
        <v>611</v>
      </c>
      <c r="CO1" s="177" t="s">
        <v>263</v>
      </c>
      <c r="CP1" s="177" t="s">
        <v>612</v>
      </c>
      <c r="CQ1" s="174" t="s">
        <v>267</v>
      </c>
      <c r="CR1" s="186" t="s">
        <v>268</v>
      </c>
      <c r="CS1" s="177" t="s">
        <v>613</v>
      </c>
      <c r="CT1" s="177" t="s">
        <v>614</v>
      </c>
      <c r="CU1" s="177" t="s">
        <v>616</v>
      </c>
      <c r="CV1" s="177" t="s">
        <v>269</v>
      </c>
      <c r="CW1" s="177" t="s">
        <v>618</v>
      </c>
      <c r="CX1" s="177" t="s">
        <v>620</v>
      </c>
      <c r="CY1" s="177" t="s">
        <v>622</v>
      </c>
      <c r="CZ1" s="177" t="s">
        <v>624</v>
      </c>
      <c r="DA1" s="177" t="s">
        <v>626</v>
      </c>
      <c r="DB1" s="177" t="s">
        <v>628</v>
      </c>
      <c r="DC1" s="186" t="s">
        <v>270</v>
      </c>
      <c r="DD1" s="177" t="s">
        <v>271</v>
      </c>
      <c r="DE1" s="177" t="s">
        <v>630</v>
      </c>
      <c r="DF1" s="177" t="s">
        <v>272</v>
      </c>
      <c r="DG1" s="177" t="s">
        <v>632</v>
      </c>
      <c r="DH1" s="177" t="s">
        <v>634</v>
      </c>
      <c r="DI1" s="177" t="s">
        <v>636</v>
      </c>
      <c r="DJ1" s="177" t="s">
        <v>638</v>
      </c>
      <c r="DK1" s="177" t="s">
        <v>640</v>
      </c>
      <c r="DL1" s="177" t="s">
        <v>642</v>
      </c>
      <c r="DM1" s="177" t="s">
        <v>644</v>
      </c>
      <c r="DN1" s="177" t="s">
        <v>273</v>
      </c>
      <c r="DO1" s="177" t="s">
        <v>646</v>
      </c>
      <c r="DP1" s="177" t="s">
        <v>648</v>
      </c>
      <c r="DQ1" s="177" t="s">
        <v>650</v>
      </c>
      <c r="DR1" s="186" t="s">
        <v>274</v>
      </c>
      <c r="DS1" s="177" t="s">
        <v>652</v>
      </c>
      <c r="DT1" s="177" t="s">
        <v>275</v>
      </c>
      <c r="DU1" s="177" t="s">
        <v>654</v>
      </c>
      <c r="DV1" s="177" t="s">
        <v>276</v>
      </c>
      <c r="DW1" s="177" t="s">
        <v>656</v>
      </c>
      <c r="DX1" s="177" t="s">
        <v>658</v>
      </c>
      <c r="DY1" s="177" t="s">
        <v>660</v>
      </c>
      <c r="DZ1" s="177" t="s">
        <v>662</v>
      </c>
      <c r="EA1" s="177" t="s">
        <v>664</v>
      </c>
      <c r="EB1" s="177" t="s">
        <v>666</v>
      </c>
      <c r="EC1" s="177" t="s">
        <v>668</v>
      </c>
      <c r="ED1" s="177" t="s">
        <v>670</v>
      </c>
      <c r="EE1" s="177" t="s">
        <v>672</v>
      </c>
      <c r="EF1" s="177" t="s">
        <v>674</v>
      </c>
      <c r="EG1" s="177" t="s">
        <v>676</v>
      </c>
      <c r="EH1" s="186" t="s">
        <v>277</v>
      </c>
      <c r="EI1" s="177" t="s">
        <v>678</v>
      </c>
      <c r="EJ1" s="177" t="s">
        <v>278</v>
      </c>
      <c r="EK1" s="177" t="s">
        <v>680</v>
      </c>
      <c r="EL1" s="177" t="s">
        <v>682</v>
      </c>
      <c r="EM1" s="177" t="s">
        <v>279</v>
      </c>
      <c r="EN1" s="177" t="s">
        <v>684</v>
      </c>
      <c r="EO1" s="177" t="s">
        <v>686</v>
      </c>
      <c r="EP1" s="177" t="s">
        <v>280</v>
      </c>
      <c r="EQ1" s="177" t="s">
        <v>688</v>
      </c>
      <c r="ER1" s="177" t="s">
        <v>690</v>
      </c>
      <c r="ES1" s="177" t="s">
        <v>692</v>
      </c>
      <c r="ET1" s="177" t="s">
        <v>281</v>
      </c>
      <c r="EU1" s="177" t="s">
        <v>694</v>
      </c>
      <c r="EV1" s="177" t="s">
        <v>696</v>
      </c>
      <c r="EW1" s="186" t="s">
        <v>282</v>
      </c>
      <c r="EX1" s="177" t="s">
        <v>283</v>
      </c>
      <c r="EY1" s="177" t="s">
        <v>698</v>
      </c>
      <c r="EZ1" s="177" t="s">
        <v>700</v>
      </c>
      <c r="FA1" s="177" t="s">
        <v>702</v>
      </c>
      <c r="FB1" s="177" t="s">
        <v>704</v>
      </c>
      <c r="FC1" s="177" t="s">
        <v>284</v>
      </c>
      <c r="FD1" s="177" t="s">
        <v>706</v>
      </c>
      <c r="FE1" s="177" t="s">
        <v>708</v>
      </c>
      <c r="FF1" s="177" t="s">
        <v>710</v>
      </c>
      <c r="FG1" s="177" t="s">
        <v>712</v>
      </c>
      <c r="FH1" s="177" t="s">
        <v>714</v>
      </c>
      <c r="FI1" s="177" t="s">
        <v>285</v>
      </c>
      <c r="FJ1" s="177" t="s">
        <v>717</v>
      </c>
      <c r="FK1" s="177" t="s">
        <v>286</v>
      </c>
      <c r="FL1" s="177" t="s">
        <v>720</v>
      </c>
      <c r="FM1" s="177" t="s">
        <v>721</v>
      </c>
      <c r="FN1" s="177" t="s">
        <v>723</v>
      </c>
      <c r="FO1" s="177" t="s">
        <v>287</v>
      </c>
      <c r="FP1" s="177" t="s">
        <v>726</v>
      </c>
      <c r="FQ1" s="177" t="s">
        <v>727</v>
      </c>
      <c r="FR1" s="177" t="s">
        <v>729</v>
      </c>
      <c r="FS1" s="177" t="s">
        <v>288</v>
      </c>
      <c r="FT1" s="177" t="s">
        <v>732</v>
      </c>
      <c r="FU1" s="177" t="s">
        <v>734</v>
      </c>
      <c r="FV1" s="177" t="s">
        <v>736</v>
      </c>
      <c r="FW1" s="186" t="s">
        <v>289</v>
      </c>
      <c r="FX1" s="186" t="s">
        <v>290</v>
      </c>
      <c r="FY1" s="177" t="s">
        <v>296</v>
      </c>
      <c r="FZ1" s="177" t="s">
        <v>738</v>
      </c>
      <c r="GA1" s="177" t="s">
        <v>740</v>
      </c>
      <c r="GB1" s="177" t="s">
        <v>742</v>
      </c>
      <c r="GC1" s="177" t="s">
        <v>744</v>
      </c>
      <c r="GD1" s="177" t="s">
        <v>746</v>
      </c>
      <c r="GE1" s="177" t="s">
        <v>748</v>
      </c>
      <c r="GF1" s="186" t="s">
        <v>291</v>
      </c>
      <c r="GG1" s="177" t="s">
        <v>297</v>
      </c>
      <c r="GH1" s="177" t="s">
        <v>750</v>
      </c>
      <c r="GI1" s="177" t="s">
        <v>752</v>
      </c>
      <c r="GJ1" s="177" t="s">
        <v>753</v>
      </c>
      <c r="GK1" s="177" t="s">
        <v>298</v>
      </c>
      <c r="GL1" s="177" t="s">
        <v>756</v>
      </c>
      <c r="GM1" s="177" t="s">
        <v>757</v>
      </c>
      <c r="GN1" s="186" t="s">
        <v>292</v>
      </c>
      <c r="GO1" s="177" t="s">
        <v>293</v>
      </c>
      <c r="GP1" s="177" t="s">
        <v>759</v>
      </c>
      <c r="GQ1" s="177" t="s">
        <v>761</v>
      </c>
      <c r="GR1" s="177" t="s">
        <v>763</v>
      </c>
      <c r="GS1" s="177" t="s">
        <v>765</v>
      </c>
      <c r="GT1" s="177" t="s">
        <v>767</v>
      </c>
      <c r="GU1" s="186" t="s">
        <v>294</v>
      </c>
      <c r="GV1" s="177" t="s">
        <v>295</v>
      </c>
      <c r="GW1" s="177" t="s">
        <v>769</v>
      </c>
      <c r="GX1" s="177" t="s">
        <v>771</v>
      </c>
      <c r="GY1" s="177" t="s">
        <v>773</v>
      </c>
      <c r="GZ1" s="177" t="s">
        <v>775</v>
      </c>
      <c r="HA1" s="177" t="s">
        <v>777</v>
      </c>
      <c r="HB1" s="177" t="s">
        <v>779</v>
      </c>
      <c r="HC1" s="174" t="s">
        <v>299</v>
      </c>
      <c r="HD1" s="186" t="s">
        <v>300</v>
      </c>
      <c r="HE1" s="177" t="s">
        <v>301</v>
      </c>
      <c r="HF1" s="177" t="s">
        <v>781</v>
      </c>
      <c r="HG1" s="177" t="s">
        <v>783</v>
      </c>
      <c r="HH1" s="177" t="s">
        <v>785</v>
      </c>
      <c r="HI1" s="177" t="s">
        <v>787</v>
      </c>
      <c r="HJ1" s="177" t="s">
        <v>302</v>
      </c>
      <c r="HK1" s="177" t="s">
        <v>790</v>
      </c>
      <c r="HL1" s="177" t="s">
        <v>319</v>
      </c>
      <c r="HM1" s="177" t="s">
        <v>828</v>
      </c>
      <c r="HN1" s="177" t="s">
        <v>830</v>
      </c>
      <c r="HO1" s="177" t="s">
        <v>832</v>
      </c>
      <c r="HP1" s="186" t="s">
        <v>303</v>
      </c>
      <c r="HQ1" s="177" t="s">
        <v>792</v>
      </c>
      <c r="HR1" s="177" t="s">
        <v>794</v>
      </c>
      <c r="HS1" s="177" t="s">
        <v>304</v>
      </c>
      <c r="HT1" s="177" t="s">
        <v>797</v>
      </c>
      <c r="HU1" s="177" t="s">
        <v>799</v>
      </c>
      <c r="HV1" s="177" t="s">
        <v>800</v>
      </c>
      <c r="HW1" s="177" t="s">
        <v>802</v>
      </c>
      <c r="HX1" s="186" t="s">
        <v>305</v>
      </c>
      <c r="HY1" s="177" t="s">
        <v>804</v>
      </c>
      <c r="HZ1" s="177" t="s">
        <v>806</v>
      </c>
      <c r="IA1" s="177" t="s">
        <v>808</v>
      </c>
      <c r="IB1" s="177" t="s">
        <v>306</v>
      </c>
      <c r="IC1" s="177" t="s">
        <v>810</v>
      </c>
      <c r="ID1" s="177" t="s">
        <v>812</v>
      </c>
      <c r="IE1" s="177" t="s">
        <v>307</v>
      </c>
      <c r="IF1" s="177" t="s">
        <v>814</v>
      </c>
      <c r="IG1" s="177" t="s">
        <v>816</v>
      </c>
      <c r="IH1" s="177" t="s">
        <v>308</v>
      </c>
      <c r="II1" s="177" t="s">
        <v>818</v>
      </c>
      <c r="IJ1" s="177" t="s">
        <v>820</v>
      </c>
      <c r="IK1" s="177" t="s">
        <v>822</v>
      </c>
      <c r="IL1" s="177" t="s">
        <v>824</v>
      </c>
      <c r="IM1" s="177" t="s">
        <v>309</v>
      </c>
      <c r="IN1" s="177" t="s">
        <v>826</v>
      </c>
      <c r="IO1" s="186" t="s">
        <v>310</v>
      </c>
      <c r="IP1" s="177" t="s">
        <v>834</v>
      </c>
      <c r="IQ1" s="177" t="s">
        <v>836</v>
      </c>
      <c r="IR1" s="177" t="s">
        <v>311</v>
      </c>
      <c r="IS1" s="177" t="s">
        <v>838</v>
      </c>
      <c r="IT1" s="177" t="s">
        <v>840</v>
      </c>
      <c r="IU1" s="177" t="s">
        <v>842</v>
      </c>
      <c r="IV1" s="186" t="s">
        <v>312</v>
      </c>
    </row>
    <row r="2" spans="1:256" s="120" customFormat="1" ht="14.45" hidden="1" x14ac:dyDescent="0.3">
      <c r="A2" s="120" t="s">
        <v>1345</v>
      </c>
      <c r="B2" s="120" t="s">
        <v>1347</v>
      </c>
      <c r="C2" s="120" t="s">
        <v>460</v>
      </c>
      <c r="D2" s="120" t="s">
        <v>1346</v>
      </c>
      <c r="E2" s="120" t="s">
        <v>1348</v>
      </c>
      <c r="F2" s="120" t="s">
        <v>461</v>
      </c>
      <c r="G2" s="156" t="s">
        <v>1349</v>
      </c>
      <c r="H2" s="120" t="s">
        <v>1350</v>
      </c>
      <c r="I2" s="120" t="s">
        <v>1351</v>
      </c>
      <c r="J2" s="120" t="s">
        <v>1440</v>
      </c>
      <c r="K2" s="120" t="s">
        <v>1352</v>
      </c>
      <c r="L2" s="120" t="s">
        <v>1353</v>
      </c>
      <c r="M2" s="120" t="s">
        <v>1354</v>
      </c>
      <c r="N2" s="120" t="s">
        <v>1355</v>
      </c>
      <c r="O2" s="120" t="s">
        <v>1356</v>
      </c>
      <c r="P2" s="120" t="s">
        <v>1461</v>
      </c>
      <c r="Q2" s="120" t="s">
        <v>1498</v>
      </c>
      <c r="R2" s="432" t="str">
        <f>+Presupuesto!D11</f>
        <v>Recurrente</v>
      </c>
      <c r="S2" s="432" t="str">
        <f>+Presupuesto!E11</f>
        <v>Programa / Proyecto 2016</v>
      </c>
      <c r="U2" s="120" t="s">
        <v>384</v>
      </c>
      <c r="V2" s="120" t="s">
        <v>402</v>
      </c>
      <c r="W2" s="120" t="s">
        <v>385</v>
      </c>
      <c r="X2" s="120" t="s">
        <v>386</v>
      </c>
      <c r="Y2" s="120" t="s">
        <v>387</v>
      </c>
      <c r="Z2" s="120" t="s">
        <v>388</v>
      </c>
      <c r="AA2" s="120" t="s">
        <v>389</v>
      </c>
      <c r="AB2" s="120" t="s">
        <v>390</v>
      </c>
      <c r="AC2" s="120" t="s">
        <v>391</v>
      </c>
      <c r="AD2" s="120" t="s">
        <v>392</v>
      </c>
      <c r="AE2" s="120" t="s">
        <v>393</v>
      </c>
      <c r="AF2" s="120" t="s">
        <v>394</v>
      </c>
      <c r="AH2" s="207" t="s">
        <v>409</v>
      </c>
      <c r="AI2" s="207" t="s">
        <v>410</v>
      </c>
      <c r="AJ2" s="207" t="s">
        <v>411</v>
      </c>
      <c r="AK2" s="207" t="s">
        <v>412</v>
      </c>
      <c r="AL2" s="207" t="s">
        <v>413</v>
      </c>
      <c r="AM2" s="207" t="s">
        <v>416</v>
      </c>
      <c r="AN2" s="207" t="s">
        <v>414</v>
      </c>
      <c r="AO2" s="207" t="s">
        <v>415</v>
      </c>
      <c r="AP2" s="207" t="s">
        <v>417</v>
      </c>
      <c r="AQ2" s="207" t="s">
        <v>418</v>
      </c>
      <c r="AR2" s="207" t="s">
        <v>419</v>
      </c>
      <c r="AS2" s="207" t="s">
        <v>420</v>
      </c>
      <c r="AT2" s="207" t="s">
        <v>421</v>
      </c>
      <c r="AU2" s="207" t="s">
        <v>422</v>
      </c>
      <c r="AV2" s="207" t="s">
        <v>423</v>
      </c>
      <c r="AW2" s="207" t="s">
        <v>424</v>
      </c>
      <c r="AX2" s="207" t="s">
        <v>425</v>
      </c>
      <c r="AY2" s="207" t="s">
        <v>426</v>
      </c>
      <c r="AZ2" s="207" t="s">
        <v>427</v>
      </c>
      <c r="BA2" s="207" t="s">
        <v>428</v>
      </c>
      <c r="BB2" s="207" t="s">
        <v>429</v>
      </c>
      <c r="BC2" s="207" t="s">
        <v>430</v>
      </c>
      <c r="BD2" s="207" t="s">
        <v>431</v>
      </c>
      <c r="BE2" s="207" t="s">
        <v>432</v>
      </c>
      <c r="BF2" s="207" t="s">
        <v>433</v>
      </c>
      <c r="BG2" s="207" t="s">
        <v>434</v>
      </c>
      <c r="BH2" s="207" t="s">
        <v>435</v>
      </c>
      <c r="BI2" s="207" t="s">
        <v>436</v>
      </c>
      <c r="BJ2" s="207" t="s">
        <v>437</v>
      </c>
      <c r="BK2" s="207" t="s">
        <v>438</v>
      </c>
      <c r="BL2" s="207" t="s">
        <v>439</v>
      </c>
      <c r="BM2" s="207" t="s">
        <v>440</v>
      </c>
      <c r="BN2" s="207" t="s">
        <v>441</v>
      </c>
      <c r="BO2" s="207" t="s">
        <v>442</v>
      </c>
      <c r="BP2" s="207" t="s">
        <v>443</v>
      </c>
      <c r="BQ2" s="207" t="s">
        <v>444</v>
      </c>
      <c r="BR2" s="207" t="s">
        <v>445</v>
      </c>
      <c r="BS2" s="207" t="s">
        <v>446</v>
      </c>
      <c r="BT2" s="207" t="s">
        <v>447</v>
      </c>
      <c r="BU2" s="207" t="s">
        <v>448</v>
      </c>
    </row>
    <row r="3" spans="1:256" ht="14.45" hidden="1" x14ac:dyDescent="0.3">
      <c r="AH3" s="208">
        <v>2500</v>
      </c>
      <c r="AI3" s="208">
        <v>1900</v>
      </c>
      <c r="AJ3" s="208">
        <v>1650</v>
      </c>
      <c r="AK3" s="208">
        <v>1580</v>
      </c>
      <c r="AL3" s="208">
        <v>2250</v>
      </c>
      <c r="AM3" s="208">
        <v>1650</v>
      </c>
      <c r="AN3" s="208">
        <v>1400</v>
      </c>
      <c r="AO3" s="209">
        <v>1340</v>
      </c>
      <c r="AP3" s="209">
        <v>2000</v>
      </c>
      <c r="AQ3" s="209">
        <v>1400</v>
      </c>
      <c r="AR3" s="209">
        <v>1150</v>
      </c>
      <c r="AS3" s="209">
        <v>1100</v>
      </c>
      <c r="AT3" s="209">
        <v>1750</v>
      </c>
      <c r="AU3" s="209">
        <v>1150</v>
      </c>
      <c r="AV3" s="209">
        <v>900</v>
      </c>
      <c r="AW3" s="209">
        <v>860</v>
      </c>
      <c r="AX3" s="209">
        <v>1200</v>
      </c>
      <c r="AY3" s="120">
        <v>900</v>
      </c>
      <c r="AZ3" s="120">
        <v>650</v>
      </c>
      <c r="BA3" s="120">
        <v>620</v>
      </c>
      <c r="BB3" s="208">
        <f>+'Cuadro Resumen'!C213</f>
        <v>5605.2314999999999</v>
      </c>
      <c r="BC3" s="208">
        <f>+'Cuadro Resumen'!D213</f>
        <v>5165.6055000000006</v>
      </c>
      <c r="BD3" s="208">
        <f>+'Cuadro Resumen'!E213</f>
        <v>6594.39</v>
      </c>
      <c r="BE3" s="208">
        <f>+'Cuadro Resumen'!F213</f>
        <v>6154.7640000000001</v>
      </c>
      <c r="BF3" s="208">
        <f>+'Cuadro Resumen'!C214</f>
        <v>4945.7925000000005</v>
      </c>
      <c r="BG3" s="208">
        <f>+'Cuadro Resumen'!D214</f>
        <v>4506.1665000000003</v>
      </c>
      <c r="BH3" s="208">
        <f>+'Cuadro Resumen'!E214</f>
        <v>5934.951</v>
      </c>
      <c r="BI3" s="208">
        <f>+'Cuadro Resumen'!F214</f>
        <v>5495.3249999999998</v>
      </c>
      <c r="BJ3" s="209">
        <f>+'Cuadro Resumen'!C215</f>
        <v>4286.3535000000002</v>
      </c>
      <c r="BK3" s="209">
        <f>+'Cuadro Resumen'!D215</f>
        <v>3956.634</v>
      </c>
      <c r="BL3" s="209">
        <f>+'Cuadro Resumen'!E215</f>
        <v>5275.5120000000006</v>
      </c>
      <c r="BM3" s="209">
        <f>+'Cuadro Resumen'!F215</f>
        <v>4835.8860000000004</v>
      </c>
      <c r="BN3" s="209">
        <f>+'Cuadro Resumen'!C216</f>
        <v>3626.9145000000003</v>
      </c>
      <c r="BO3" s="209">
        <f>+'Cuadro Resumen'!D216</f>
        <v>3297.1950000000002</v>
      </c>
      <c r="BP3" s="209">
        <f>+'Cuadro Resumen'!E216</f>
        <v>4616.0730000000003</v>
      </c>
      <c r="BQ3" s="209">
        <f>+'Cuadro Resumen'!F216</f>
        <v>4286.3535000000002</v>
      </c>
      <c r="BR3" s="209">
        <f>+'Cuadro Resumen'!C217</f>
        <v>3187.2885000000001</v>
      </c>
      <c r="BS3" s="209">
        <f>+'Cuadro Resumen'!D217</f>
        <v>2967.4755</v>
      </c>
      <c r="BT3" s="209">
        <f>+'Cuadro Resumen'!E217</f>
        <v>4066.5405000000001</v>
      </c>
      <c r="BU3" s="209">
        <f>+'Cuadro Resumen'!F217</f>
        <v>3736.8210000000004</v>
      </c>
    </row>
    <row r="5" spans="1:256" ht="51.6" x14ac:dyDescent="0.3">
      <c r="C5" s="87" t="s">
        <v>374</v>
      </c>
      <c r="D5" s="431">
        <f>SUMIF($C:$C,$C$10,D:D)</f>
        <v>0</v>
      </c>
    </row>
    <row r="8" spans="1:256" ht="14.45" x14ac:dyDescent="0.3">
      <c r="C8" s="70" t="s">
        <v>54</v>
      </c>
      <c r="D8" s="70"/>
      <c r="E8" s="70"/>
      <c r="F8" s="70"/>
      <c r="G8" s="79"/>
      <c r="H8" s="70"/>
      <c r="I8" s="70"/>
    </row>
    <row r="9" spans="1:256" thickBot="1" x14ac:dyDescent="0.35">
      <c r="C9" s="70"/>
      <c r="D9" s="70"/>
      <c r="E9" s="70"/>
      <c r="F9" s="70"/>
      <c r="G9" s="79"/>
      <c r="H9" s="70"/>
      <c r="I9" s="70"/>
    </row>
    <row r="10" spans="1:256" thickBot="1" x14ac:dyDescent="0.35">
      <c r="C10" s="29" t="s">
        <v>42</v>
      </c>
      <c r="D10" s="30">
        <f>SUM(F17:F26)</f>
        <v>0</v>
      </c>
      <c r="E10" s="94"/>
      <c r="F10" s="94"/>
      <c r="G10" s="79"/>
      <c r="H10" s="94"/>
      <c r="I10" s="119"/>
    </row>
    <row r="11" spans="1:256" ht="14.45" x14ac:dyDescent="0.3">
      <c r="B11" s="93"/>
      <c r="C11" s="70"/>
      <c r="D11" s="31"/>
      <c r="E11" s="93"/>
      <c r="F11" s="93"/>
      <c r="G11" s="93"/>
      <c r="H11" s="76"/>
      <c r="I11" s="76"/>
      <c r="J11" s="76"/>
      <c r="K11" s="112"/>
    </row>
    <row r="12" spans="1:256" ht="14.45" x14ac:dyDescent="0.3">
      <c r="B12" s="93"/>
      <c r="C12" s="70"/>
      <c r="D12" s="31"/>
      <c r="E12" s="93"/>
      <c r="F12" s="93"/>
      <c r="G12" s="93"/>
      <c r="H12" s="76"/>
      <c r="I12" s="76"/>
      <c r="J12" s="76"/>
      <c r="K12" s="112"/>
    </row>
    <row r="13" spans="1:256" ht="15.6" x14ac:dyDescent="0.3">
      <c r="B13" s="93"/>
      <c r="C13" s="197" t="s">
        <v>382</v>
      </c>
      <c r="D13" s="347"/>
      <c r="E13" s="93"/>
      <c r="F13" s="93"/>
      <c r="G13" s="93"/>
      <c r="H13" s="76"/>
      <c r="I13" s="76"/>
      <c r="J13" s="76"/>
      <c r="K13" s="112"/>
    </row>
    <row r="14" spans="1:256" ht="18" x14ac:dyDescent="0.3">
      <c r="B14" s="93"/>
      <c r="C14" s="205"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256" thickBot="1" x14ac:dyDescent="0.35">
      <c r="B15" s="93"/>
      <c r="C15" s="70"/>
      <c r="D15" s="31"/>
      <c r="E15" s="93"/>
      <c r="F15" s="93"/>
      <c r="G15" s="93"/>
      <c r="H15" s="76"/>
      <c r="I15" s="76"/>
      <c r="J15" s="76"/>
      <c r="K15" s="112"/>
    </row>
    <row r="16" spans="1:256" ht="30.75" thickBot="1" x14ac:dyDescent="0.3">
      <c r="B16" s="93"/>
      <c r="C16" s="124" t="s">
        <v>43</v>
      </c>
      <c r="D16" s="126" t="s">
        <v>49</v>
      </c>
      <c r="E16" s="126" t="s">
        <v>51</v>
      </c>
      <c r="F16" s="125" t="s">
        <v>27</v>
      </c>
      <c r="G16" s="131" t="s">
        <v>121</v>
      </c>
      <c r="H16" s="126" t="s">
        <v>45</v>
      </c>
      <c r="I16" s="126" t="s">
        <v>122</v>
      </c>
      <c r="J16" s="126" t="s">
        <v>400</v>
      </c>
      <c r="K16" s="126" t="s">
        <v>401</v>
      </c>
    </row>
    <row r="17" spans="2:11" ht="14.45" x14ac:dyDescent="0.3">
      <c r="B17" s="93"/>
      <c r="C17" s="95" t="s">
        <v>55</v>
      </c>
      <c r="D17" s="154"/>
      <c r="E17" s="96">
        <v>2800</v>
      </c>
      <c r="F17" s="97">
        <f>D17*E17</f>
        <v>0</v>
      </c>
      <c r="G17" s="157"/>
      <c r="H17" s="98" t="s">
        <v>974</v>
      </c>
      <c r="I17" s="98" t="str">
        <f>VLOOKUP(H17,Presupuesto!$B$11:$C$565,2,0)</f>
        <v>MUEBLES VARIOS DE OFICINA</v>
      </c>
      <c r="J17" s="212" t="s">
        <v>1440</v>
      </c>
      <c r="K17" s="98" t="s">
        <v>394</v>
      </c>
    </row>
    <row r="18" spans="2:11" ht="32.25" customHeight="1" x14ac:dyDescent="0.3">
      <c r="B18" s="93"/>
      <c r="C18" s="99" t="s">
        <v>56</v>
      </c>
      <c r="D18" s="147"/>
      <c r="E18" s="100">
        <v>2400</v>
      </c>
      <c r="F18" s="97">
        <f>D18*E18</f>
        <v>0</v>
      </c>
      <c r="G18" s="157"/>
      <c r="H18" s="101" t="s">
        <v>974</v>
      </c>
      <c r="I18" s="98" t="str">
        <f>VLOOKUP(H18,Presupuesto!$B$11:$C$565,2,0)</f>
        <v>MUEBLES VARIOS DE OFICINA</v>
      </c>
      <c r="J18" s="98" t="str">
        <f t="shared" ref="J18:J26" si="0">$J$17</f>
        <v>Posgrado</v>
      </c>
      <c r="K18" s="98" t="s">
        <v>402</v>
      </c>
    </row>
    <row r="19" spans="2:11" ht="14.45" x14ac:dyDescent="0.3">
      <c r="B19" s="93"/>
      <c r="C19" s="99" t="s">
        <v>57</v>
      </c>
      <c r="D19" s="147"/>
      <c r="E19" s="100">
        <v>1000</v>
      </c>
      <c r="F19" s="97">
        <f t="shared" ref="F19:F26" si="1">D19*E19</f>
        <v>0</v>
      </c>
      <c r="G19" s="157"/>
      <c r="H19" s="101" t="s">
        <v>974</v>
      </c>
      <c r="I19" s="98" t="str">
        <f>VLOOKUP(H19,Presupuesto!$B$11:$C$565,2,0)</f>
        <v>MUEBLES VARIOS DE OFICINA</v>
      </c>
      <c r="J19" s="98" t="str">
        <f t="shared" si="0"/>
        <v>Posgrado</v>
      </c>
      <c r="K19" s="98" t="s">
        <v>385</v>
      </c>
    </row>
    <row r="20" spans="2:11" ht="14.45" x14ac:dyDescent="0.3">
      <c r="B20" s="93"/>
      <c r="C20" s="99" t="s">
        <v>58</v>
      </c>
      <c r="D20" s="147"/>
      <c r="E20" s="100">
        <v>6000</v>
      </c>
      <c r="F20" s="97">
        <f t="shared" si="1"/>
        <v>0</v>
      </c>
      <c r="G20" s="157"/>
      <c r="H20" s="101" t="s">
        <v>974</v>
      </c>
      <c r="I20" s="98" t="str">
        <f>VLOOKUP(H20,Presupuesto!$B$11:$C$565,2,0)</f>
        <v>MUEBLES VARIOS DE OFICINA</v>
      </c>
      <c r="J20" s="98" t="str">
        <f t="shared" si="0"/>
        <v>Posgrado</v>
      </c>
      <c r="K20" s="98" t="s">
        <v>385</v>
      </c>
    </row>
    <row r="21" spans="2:11" x14ac:dyDescent="0.25">
      <c r="B21" s="93"/>
      <c r="C21" s="99" t="s">
        <v>59</v>
      </c>
      <c r="D21" s="147"/>
      <c r="E21" s="100">
        <v>3000</v>
      </c>
      <c r="F21" s="97">
        <f t="shared" si="1"/>
        <v>0</v>
      </c>
      <c r="G21" s="157"/>
      <c r="H21" s="101" t="s">
        <v>974</v>
      </c>
      <c r="I21" s="98" t="str">
        <f>VLOOKUP(H21,Presupuesto!$B$11:$C$565,2,0)</f>
        <v>MUEBLES VARIOS DE OFICINA</v>
      </c>
      <c r="J21" s="98" t="str">
        <f t="shared" si="0"/>
        <v>Posgrado</v>
      </c>
      <c r="K21" s="98" t="s">
        <v>385</v>
      </c>
    </row>
    <row r="22" spans="2:11" x14ac:dyDescent="0.25">
      <c r="B22" s="93"/>
      <c r="C22" s="99" t="s">
        <v>60</v>
      </c>
      <c r="D22" s="147"/>
      <c r="E22" s="100">
        <v>10000</v>
      </c>
      <c r="F22" s="97">
        <f t="shared" si="1"/>
        <v>0</v>
      </c>
      <c r="G22" s="157"/>
      <c r="H22" s="101" t="s">
        <v>974</v>
      </c>
      <c r="I22" s="98" t="str">
        <f>VLOOKUP(H22,Presupuesto!$B$11:$C$565,2,0)</f>
        <v>MUEBLES VARIOS DE OFICINA</v>
      </c>
      <c r="J22" s="98" t="str">
        <f t="shared" si="0"/>
        <v>Posgrado</v>
      </c>
      <c r="K22" s="98" t="s">
        <v>385</v>
      </c>
    </row>
    <row r="23" spans="2:11" x14ac:dyDescent="0.25">
      <c r="B23" s="93"/>
      <c r="C23" s="99" t="s">
        <v>61</v>
      </c>
      <c r="D23" s="147"/>
      <c r="E23" s="100">
        <v>8000</v>
      </c>
      <c r="F23" s="97">
        <f t="shared" si="1"/>
        <v>0</v>
      </c>
      <c r="G23" s="157"/>
      <c r="H23" s="101" t="s">
        <v>977</v>
      </c>
      <c r="I23" s="98" t="str">
        <f>VLOOKUP(H23,Presupuesto!$B$11:$C$565,2,0)</f>
        <v>EQUIPOS VARIOS DE OFICINA</v>
      </c>
      <c r="J23" s="98" t="str">
        <f t="shared" si="0"/>
        <v>Posgrado</v>
      </c>
      <c r="K23" s="98" t="s">
        <v>385</v>
      </c>
    </row>
    <row r="24" spans="2:11" x14ac:dyDescent="0.25">
      <c r="B24" s="93"/>
      <c r="C24" s="99" t="s">
        <v>62</v>
      </c>
      <c r="D24" s="147"/>
      <c r="E24" s="100">
        <v>2000</v>
      </c>
      <c r="F24" s="97">
        <f t="shared" si="1"/>
        <v>0</v>
      </c>
      <c r="G24" s="157"/>
      <c r="H24" s="101" t="s">
        <v>977</v>
      </c>
      <c r="I24" s="98" t="str">
        <f>VLOOKUP(H24,Presupuesto!$B$11:$C$565,2,0)</f>
        <v>EQUIPOS VARIOS DE OFICINA</v>
      </c>
      <c r="J24" s="98" t="str">
        <f t="shared" si="0"/>
        <v>Posgrado</v>
      </c>
      <c r="K24" s="98" t="s">
        <v>393</v>
      </c>
    </row>
    <row r="25" spans="2:11" x14ac:dyDescent="0.25">
      <c r="B25" s="93"/>
      <c r="C25" s="99" t="s">
        <v>63</v>
      </c>
      <c r="D25" s="147"/>
      <c r="E25" s="100">
        <v>5000</v>
      </c>
      <c r="F25" s="97">
        <f t="shared" si="1"/>
        <v>0</v>
      </c>
      <c r="G25" s="157"/>
      <c r="H25" s="101" t="s">
        <v>977</v>
      </c>
      <c r="I25" s="98" t="str">
        <f>VLOOKUP(H25,Presupuesto!$B$11:$C$565,2,0)</f>
        <v>EQUIPOS VARIOS DE OFICINA</v>
      </c>
      <c r="J25" s="98" t="str">
        <f t="shared" si="0"/>
        <v>Posgrado</v>
      </c>
      <c r="K25" s="98" t="s">
        <v>389</v>
      </c>
    </row>
    <row r="26" spans="2:11" ht="15.75" thickBot="1" x14ac:dyDescent="0.3">
      <c r="B26" s="93"/>
      <c r="C26" s="102" t="s">
        <v>64</v>
      </c>
      <c r="D26" s="155"/>
      <c r="E26" s="104">
        <v>100000</v>
      </c>
      <c r="F26" s="105">
        <f t="shared" si="1"/>
        <v>0</v>
      </c>
      <c r="G26" s="158"/>
      <c r="H26" s="106" t="s">
        <v>977</v>
      </c>
      <c r="I26" s="106" t="str">
        <f>VLOOKUP(H26,Presupuesto!$B$11:$C$565,2,0)</f>
        <v>EQUIPOS VARIOS DE OFICINA</v>
      </c>
      <c r="J26" s="106" t="str">
        <f t="shared" si="0"/>
        <v>Posgrado</v>
      </c>
      <c r="K26" s="122" t="s">
        <v>384</v>
      </c>
    </row>
    <row r="27" spans="2:11" x14ac:dyDescent="0.25">
      <c r="B27" s="93"/>
    </row>
    <row r="28" spans="2:11" ht="15.75" thickBot="1" x14ac:dyDescent="0.3">
      <c r="B28" s="93"/>
      <c r="C28" s="316"/>
      <c r="D28" s="317"/>
      <c r="E28" s="318"/>
      <c r="F28" s="318"/>
      <c r="G28" s="319"/>
      <c r="H28" s="318"/>
      <c r="I28" s="318"/>
      <c r="J28" s="151"/>
      <c r="K28" s="151"/>
    </row>
    <row r="29" spans="2:11" ht="15.75" thickBot="1" x14ac:dyDescent="0.3">
      <c r="B29" s="93"/>
      <c r="C29" s="29" t="s">
        <v>42</v>
      </c>
      <c r="D29" s="30">
        <f>SUM(F36:F45)</f>
        <v>0</v>
      </c>
      <c r="E29" s="173"/>
      <c r="F29" s="173"/>
      <c r="G29" s="79"/>
      <c r="H29" s="173"/>
      <c r="I29" s="173"/>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197" t="s">
        <v>382</v>
      </c>
      <c r="D32" s="347"/>
      <c r="E32" s="93"/>
      <c r="F32" s="93"/>
      <c r="G32" s="93"/>
      <c r="H32" s="76"/>
      <c r="I32" s="76"/>
      <c r="J32" s="76"/>
      <c r="K32" s="112"/>
    </row>
    <row r="33" spans="3:11" ht="18.75" x14ac:dyDescent="0.25">
      <c r="C33" s="205"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4" t="s">
        <v>43</v>
      </c>
      <c r="D35" s="126" t="s">
        <v>49</v>
      </c>
      <c r="E35" s="126" t="s">
        <v>51</v>
      </c>
      <c r="F35" s="125" t="s">
        <v>27</v>
      </c>
      <c r="G35" s="131" t="s">
        <v>121</v>
      </c>
      <c r="H35" s="126" t="s">
        <v>45</v>
      </c>
      <c r="I35" s="126" t="s">
        <v>122</v>
      </c>
      <c r="J35" s="126" t="s">
        <v>400</v>
      </c>
      <c r="K35" s="126" t="s">
        <v>401</v>
      </c>
    </row>
    <row r="36" spans="3:11" x14ac:dyDescent="0.25">
      <c r="C36" s="95" t="s">
        <v>55</v>
      </c>
      <c r="D36" s="154"/>
      <c r="E36" s="96">
        <v>2800</v>
      </c>
      <c r="F36" s="97">
        <f>D36*E36</f>
        <v>0</v>
      </c>
      <c r="G36" s="157"/>
      <c r="H36" s="98" t="s">
        <v>974</v>
      </c>
      <c r="I36" s="98" t="str">
        <f>VLOOKUP(H36,Presupuesto!$B$11:$C$565,2,0)</f>
        <v>MUEBLES VARIOS DE OFICINA</v>
      </c>
      <c r="J36" s="212" t="s">
        <v>1440</v>
      </c>
      <c r="K36" s="98" t="s">
        <v>394</v>
      </c>
    </row>
    <row r="37" spans="3:11" x14ac:dyDescent="0.25">
      <c r="C37" s="99" t="s">
        <v>56</v>
      </c>
      <c r="D37" s="147"/>
      <c r="E37" s="100">
        <v>2400</v>
      </c>
      <c r="F37" s="97">
        <f>D37*E37</f>
        <v>0</v>
      </c>
      <c r="G37" s="157"/>
      <c r="H37" s="101" t="s">
        <v>974</v>
      </c>
      <c r="I37" s="98" t="str">
        <f>VLOOKUP(H37,Presupuesto!$B$11:$C$565,2,0)</f>
        <v>MUEBLES VARIOS DE OFICINA</v>
      </c>
      <c r="J37" s="98" t="str">
        <f>$J$36</f>
        <v>Posgrado</v>
      </c>
      <c r="K37" s="98" t="s">
        <v>402</v>
      </c>
    </row>
    <row r="38" spans="3:11" x14ac:dyDescent="0.25">
      <c r="C38" s="99" t="s">
        <v>57</v>
      </c>
      <c r="D38" s="147"/>
      <c r="E38" s="100">
        <v>1000</v>
      </c>
      <c r="F38" s="97">
        <f t="shared" ref="F38:F45" si="2">D38*E38</f>
        <v>0</v>
      </c>
      <c r="G38" s="157"/>
      <c r="H38" s="101" t="s">
        <v>974</v>
      </c>
      <c r="I38" s="98" t="str">
        <f>VLOOKUP(H38,Presupuesto!$B$11:$C$565,2,0)</f>
        <v>MUEBLES VARIOS DE OFICINA</v>
      </c>
      <c r="J38" s="98" t="str">
        <f t="shared" ref="J38:J45" si="3">$J$36</f>
        <v>Posgrado</v>
      </c>
      <c r="K38" s="98" t="s">
        <v>385</v>
      </c>
    </row>
    <row r="39" spans="3:11" x14ac:dyDescent="0.25">
      <c r="C39" s="99" t="s">
        <v>58</v>
      </c>
      <c r="D39" s="147"/>
      <c r="E39" s="100">
        <v>6000</v>
      </c>
      <c r="F39" s="97">
        <f t="shared" si="2"/>
        <v>0</v>
      </c>
      <c r="G39" s="157"/>
      <c r="H39" s="101" t="s">
        <v>974</v>
      </c>
      <c r="I39" s="98" t="str">
        <f>VLOOKUP(H39,Presupuesto!$B$11:$C$565,2,0)</f>
        <v>MUEBLES VARIOS DE OFICINA</v>
      </c>
      <c r="J39" s="98" t="str">
        <f t="shared" si="3"/>
        <v>Posgrado</v>
      </c>
      <c r="K39" s="98" t="s">
        <v>385</v>
      </c>
    </row>
    <row r="40" spans="3:11" x14ac:dyDescent="0.25">
      <c r="C40" s="99" t="s">
        <v>59</v>
      </c>
      <c r="D40" s="147"/>
      <c r="E40" s="100">
        <v>3000</v>
      </c>
      <c r="F40" s="97">
        <f t="shared" si="2"/>
        <v>0</v>
      </c>
      <c r="G40" s="157"/>
      <c r="H40" s="101" t="s">
        <v>974</v>
      </c>
      <c r="I40" s="98" t="str">
        <f>VLOOKUP(H40,Presupuesto!$B$11:$C$565,2,0)</f>
        <v>MUEBLES VARIOS DE OFICINA</v>
      </c>
      <c r="J40" s="98" t="str">
        <f t="shared" si="3"/>
        <v>Posgrado</v>
      </c>
      <c r="K40" s="98" t="s">
        <v>385</v>
      </c>
    </row>
    <row r="41" spans="3:11" x14ac:dyDescent="0.25">
      <c r="C41" s="99" t="s">
        <v>60</v>
      </c>
      <c r="D41" s="147"/>
      <c r="E41" s="100">
        <v>10000</v>
      </c>
      <c r="F41" s="97">
        <f t="shared" si="2"/>
        <v>0</v>
      </c>
      <c r="G41" s="157"/>
      <c r="H41" s="101" t="s">
        <v>974</v>
      </c>
      <c r="I41" s="98" t="str">
        <f>VLOOKUP(H41,Presupuesto!$B$11:$C$565,2,0)</f>
        <v>MUEBLES VARIOS DE OFICINA</v>
      </c>
      <c r="J41" s="98" t="str">
        <f t="shared" si="3"/>
        <v>Posgrado</v>
      </c>
      <c r="K41" s="98" t="s">
        <v>385</v>
      </c>
    </row>
    <row r="42" spans="3:11" x14ac:dyDescent="0.25">
      <c r="C42" s="99" t="s">
        <v>61</v>
      </c>
      <c r="D42" s="147"/>
      <c r="E42" s="100">
        <v>8000</v>
      </c>
      <c r="F42" s="97">
        <f t="shared" si="2"/>
        <v>0</v>
      </c>
      <c r="G42" s="157"/>
      <c r="H42" s="101" t="s">
        <v>977</v>
      </c>
      <c r="I42" s="98" t="str">
        <f>VLOOKUP(H42,Presupuesto!$B$11:$C$565,2,0)</f>
        <v>EQUIPOS VARIOS DE OFICINA</v>
      </c>
      <c r="J42" s="98" t="str">
        <f t="shared" si="3"/>
        <v>Posgrado</v>
      </c>
      <c r="K42" s="98" t="s">
        <v>385</v>
      </c>
    </row>
    <row r="43" spans="3:11" x14ac:dyDescent="0.25">
      <c r="C43" s="99" t="s">
        <v>62</v>
      </c>
      <c r="D43" s="147"/>
      <c r="E43" s="100">
        <v>2000</v>
      </c>
      <c r="F43" s="97">
        <f t="shared" si="2"/>
        <v>0</v>
      </c>
      <c r="G43" s="157"/>
      <c r="H43" s="101" t="s">
        <v>977</v>
      </c>
      <c r="I43" s="98" t="str">
        <f>VLOOKUP(H43,Presupuesto!$B$11:$C$565,2,0)</f>
        <v>EQUIPOS VARIOS DE OFICINA</v>
      </c>
      <c r="J43" s="98" t="str">
        <f t="shared" si="3"/>
        <v>Posgrado</v>
      </c>
      <c r="K43" s="98" t="s">
        <v>393</v>
      </c>
    </row>
    <row r="44" spans="3:11" x14ac:dyDescent="0.25">
      <c r="C44" s="99" t="s">
        <v>63</v>
      </c>
      <c r="D44" s="147"/>
      <c r="E44" s="100">
        <v>5000</v>
      </c>
      <c r="F44" s="97">
        <f t="shared" si="2"/>
        <v>0</v>
      </c>
      <c r="G44" s="157"/>
      <c r="H44" s="101" t="s">
        <v>977</v>
      </c>
      <c r="I44" s="98" t="str">
        <f>VLOOKUP(H44,Presupuesto!$B$11:$C$565,2,0)</f>
        <v>EQUIPOS VARIOS DE OFICINA</v>
      </c>
      <c r="J44" s="98" t="str">
        <f t="shared" si="3"/>
        <v>Posgrado</v>
      </c>
      <c r="K44" s="98" t="s">
        <v>389</v>
      </c>
    </row>
    <row r="45" spans="3:11" ht="15.75" thickBot="1" x14ac:dyDescent="0.3">
      <c r="C45" s="102" t="s">
        <v>64</v>
      </c>
      <c r="D45" s="155"/>
      <c r="E45" s="104">
        <v>100000</v>
      </c>
      <c r="F45" s="105">
        <f t="shared" si="2"/>
        <v>0</v>
      </c>
      <c r="G45" s="158"/>
      <c r="H45" s="106" t="s">
        <v>977</v>
      </c>
      <c r="I45" s="106" t="str">
        <f>VLOOKUP(H45,Presupuesto!$B$11:$C$565,2,0)</f>
        <v>EQUIPOS VARIOS DE OFICINA</v>
      </c>
      <c r="J45" s="106" t="str">
        <f t="shared" si="3"/>
        <v>Posgrado</v>
      </c>
      <c r="K45" s="122" t="s">
        <v>384</v>
      </c>
    </row>
    <row r="47" spans="3:11" ht="15.75" thickBot="1" x14ac:dyDescent="0.3"/>
    <row r="48" spans="3:11" ht="15.75" thickBot="1" x14ac:dyDescent="0.3">
      <c r="C48" s="29" t="s">
        <v>42</v>
      </c>
      <c r="D48" s="30">
        <f>SUM(F55:F64)</f>
        <v>0</v>
      </c>
      <c r="E48" s="173"/>
      <c r="F48" s="173"/>
      <c r="G48" s="79"/>
      <c r="H48" s="173"/>
      <c r="I48" s="173"/>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197" t="s">
        <v>382</v>
      </c>
      <c r="D51" s="347"/>
      <c r="E51" s="93"/>
      <c r="F51" s="93"/>
      <c r="G51" s="93"/>
      <c r="H51" s="76"/>
      <c r="I51" s="76"/>
      <c r="J51" s="76"/>
      <c r="K51" s="112"/>
    </row>
    <row r="52" spans="3:11" ht="18.75" x14ac:dyDescent="0.25">
      <c r="C52" s="205"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4" t="s">
        <v>43</v>
      </c>
      <c r="D54" s="126" t="s">
        <v>49</v>
      </c>
      <c r="E54" s="126" t="s">
        <v>51</v>
      </c>
      <c r="F54" s="125" t="s">
        <v>27</v>
      </c>
      <c r="G54" s="131" t="s">
        <v>121</v>
      </c>
      <c r="H54" s="126" t="s">
        <v>45</v>
      </c>
      <c r="I54" s="126" t="s">
        <v>122</v>
      </c>
      <c r="J54" s="126" t="s">
        <v>400</v>
      </c>
      <c r="K54" s="126" t="s">
        <v>401</v>
      </c>
    </row>
    <row r="55" spans="3:11" x14ac:dyDescent="0.25">
      <c r="C55" s="95" t="s">
        <v>55</v>
      </c>
      <c r="D55" s="154"/>
      <c r="E55" s="96">
        <v>2800</v>
      </c>
      <c r="F55" s="97">
        <f>D55*E55</f>
        <v>0</v>
      </c>
      <c r="G55" s="157"/>
      <c r="H55" s="98" t="s">
        <v>974</v>
      </c>
      <c r="I55" s="98" t="str">
        <f>VLOOKUP(H55,Presupuesto!$B$11:$C$565,2,0)</f>
        <v>MUEBLES VARIOS DE OFICINA</v>
      </c>
      <c r="J55" s="212" t="s">
        <v>1440</v>
      </c>
      <c r="K55" s="98" t="s">
        <v>394</v>
      </c>
    </row>
    <row r="56" spans="3:11" x14ac:dyDescent="0.25">
      <c r="C56" s="99" t="s">
        <v>56</v>
      </c>
      <c r="D56" s="147"/>
      <c r="E56" s="100">
        <v>2400</v>
      </c>
      <c r="F56" s="97">
        <f>D56*E56</f>
        <v>0</v>
      </c>
      <c r="G56" s="157"/>
      <c r="H56" s="101" t="s">
        <v>974</v>
      </c>
      <c r="I56" s="98" t="str">
        <f>VLOOKUP(H56,Presupuesto!$B$11:$C$565,2,0)</f>
        <v>MUEBLES VARIOS DE OFICINA</v>
      </c>
      <c r="J56" s="98" t="str">
        <f>$J$55</f>
        <v>Posgrado</v>
      </c>
      <c r="K56" s="98" t="s">
        <v>402</v>
      </c>
    </row>
    <row r="57" spans="3:11" x14ac:dyDescent="0.25">
      <c r="C57" s="99" t="s">
        <v>57</v>
      </c>
      <c r="D57" s="147"/>
      <c r="E57" s="100">
        <v>1000</v>
      </c>
      <c r="F57" s="97">
        <f t="shared" ref="F57:F64" si="4">D57*E57</f>
        <v>0</v>
      </c>
      <c r="G57" s="157"/>
      <c r="H57" s="101" t="s">
        <v>974</v>
      </c>
      <c r="I57" s="98" t="str">
        <f>VLOOKUP(H57,Presupuesto!$B$11:$C$565,2,0)</f>
        <v>MUEBLES VARIOS DE OFICINA</v>
      </c>
      <c r="J57" s="98" t="str">
        <f t="shared" ref="J57:J64" si="5">$J$17</f>
        <v>Posgrado</v>
      </c>
      <c r="K57" s="98" t="s">
        <v>385</v>
      </c>
    </row>
    <row r="58" spans="3:11" x14ac:dyDescent="0.25">
      <c r="C58" s="99" t="s">
        <v>58</v>
      </c>
      <c r="D58" s="147"/>
      <c r="E58" s="100">
        <v>6000</v>
      </c>
      <c r="F58" s="97">
        <f t="shared" si="4"/>
        <v>0</v>
      </c>
      <c r="G58" s="157"/>
      <c r="H58" s="101" t="s">
        <v>974</v>
      </c>
      <c r="I58" s="98" t="str">
        <f>VLOOKUP(H58,Presupuesto!$B$11:$C$565,2,0)</f>
        <v>MUEBLES VARIOS DE OFICINA</v>
      </c>
      <c r="J58" s="98" t="str">
        <f t="shared" si="5"/>
        <v>Posgrado</v>
      </c>
      <c r="K58" s="98" t="s">
        <v>385</v>
      </c>
    </row>
    <row r="59" spans="3:11" x14ac:dyDescent="0.25">
      <c r="C59" s="99" t="s">
        <v>59</v>
      </c>
      <c r="D59" s="147"/>
      <c r="E59" s="100">
        <v>3000</v>
      </c>
      <c r="F59" s="97">
        <f t="shared" si="4"/>
        <v>0</v>
      </c>
      <c r="G59" s="157"/>
      <c r="H59" s="101" t="s">
        <v>974</v>
      </c>
      <c r="I59" s="98" t="str">
        <f>VLOOKUP(H59,Presupuesto!$B$11:$C$565,2,0)</f>
        <v>MUEBLES VARIOS DE OFICINA</v>
      </c>
      <c r="J59" s="98" t="str">
        <f t="shared" si="5"/>
        <v>Posgrado</v>
      </c>
      <c r="K59" s="98" t="s">
        <v>385</v>
      </c>
    </row>
    <row r="60" spans="3:11" x14ac:dyDescent="0.25">
      <c r="C60" s="99" t="s">
        <v>60</v>
      </c>
      <c r="D60" s="147"/>
      <c r="E60" s="100">
        <v>10000</v>
      </c>
      <c r="F60" s="97">
        <f t="shared" si="4"/>
        <v>0</v>
      </c>
      <c r="G60" s="157"/>
      <c r="H60" s="101" t="s">
        <v>974</v>
      </c>
      <c r="I60" s="98" t="str">
        <f>VLOOKUP(H60,Presupuesto!$B$11:$C$565,2,0)</f>
        <v>MUEBLES VARIOS DE OFICINA</v>
      </c>
      <c r="J60" s="98" t="str">
        <f t="shared" si="5"/>
        <v>Posgrado</v>
      </c>
      <c r="K60" s="98" t="s">
        <v>385</v>
      </c>
    </row>
    <row r="61" spans="3:11" x14ac:dyDescent="0.25">
      <c r="C61" s="99" t="s">
        <v>61</v>
      </c>
      <c r="D61" s="147"/>
      <c r="E61" s="100">
        <v>8000</v>
      </c>
      <c r="F61" s="97">
        <f t="shared" si="4"/>
        <v>0</v>
      </c>
      <c r="G61" s="157"/>
      <c r="H61" s="101" t="s">
        <v>977</v>
      </c>
      <c r="I61" s="98" t="str">
        <f>VLOOKUP(H61,Presupuesto!$B$11:$C$565,2,0)</f>
        <v>EQUIPOS VARIOS DE OFICINA</v>
      </c>
      <c r="J61" s="98" t="str">
        <f t="shared" si="5"/>
        <v>Posgrado</v>
      </c>
      <c r="K61" s="98" t="s">
        <v>385</v>
      </c>
    </row>
    <row r="62" spans="3:11" x14ac:dyDescent="0.25">
      <c r="C62" s="99" t="s">
        <v>62</v>
      </c>
      <c r="D62" s="147"/>
      <c r="E62" s="100">
        <v>2000</v>
      </c>
      <c r="F62" s="97">
        <f t="shared" si="4"/>
        <v>0</v>
      </c>
      <c r="G62" s="157"/>
      <c r="H62" s="101" t="s">
        <v>977</v>
      </c>
      <c r="I62" s="98" t="str">
        <f>VLOOKUP(H62,Presupuesto!$B$11:$C$565,2,0)</f>
        <v>EQUIPOS VARIOS DE OFICINA</v>
      </c>
      <c r="J62" s="98" t="str">
        <f t="shared" si="5"/>
        <v>Posgrado</v>
      </c>
      <c r="K62" s="98" t="s">
        <v>393</v>
      </c>
    </row>
    <row r="63" spans="3:11" x14ac:dyDescent="0.25">
      <c r="C63" s="99" t="s">
        <v>63</v>
      </c>
      <c r="D63" s="147"/>
      <c r="E63" s="100">
        <v>5000</v>
      </c>
      <c r="F63" s="97">
        <f t="shared" si="4"/>
        <v>0</v>
      </c>
      <c r="G63" s="157"/>
      <c r="H63" s="101" t="s">
        <v>977</v>
      </c>
      <c r="I63" s="98" t="str">
        <f>VLOOKUP(H63,Presupuesto!$B$11:$C$565,2,0)</f>
        <v>EQUIPOS VARIOS DE OFICINA</v>
      </c>
      <c r="J63" s="98" t="str">
        <f t="shared" si="5"/>
        <v>Posgrado</v>
      </c>
      <c r="K63" s="98" t="s">
        <v>389</v>
      </c>
    </row>
    <row r="64" spans="3:11" ht="15.75" thickBot="1" x14ac:dyDescent="0.3">
      <c r="C64" s="102" t="s">
        <v>64</v>
      </c>
      <c r="D64" s="155"/>
      <c r="E64" s="104">
        <v>100000</v>
      </c>
      <c r="F64" s="105">
        <f t="shared" si="4"/>
        <v>0</v>
      </c>
      <c r="G64" s="158"/>
      <c r="H64" s="106" t="s">
        <v>977</v>
      </c>
      <c r="I64" s="106" t="str">
        <f>VLOOKUP(H64,Presupuesto!$B$11:$C$565,2,0)</f>
        <v>EQUIPOS VARIOS DE OFICINA</v>
      </c>
      <c r="J64" s="106" t="str">
        <f t="shared" si="5"/>
        <v>Posgrado</v>
      </c>
      <c r="K64" s="122" t="s">
        <v>384</v>
      </c>
    </row>
    <row r="66" spans="3:11" ht="15.75" thickBot="1" x14ac:dyDescent="0.3">
      <c r="C66" s="316"/>
      <c r="D66" s="317"/>
      <c r="E66" s="318"/>
      <c r="F66" s="318"/>
      <c r="G66" s="319"/>
      <c r="H66" s="318"/>
      <c r="I66" s="318"/>
      <c r="J66" s="151"/>
      <c r="K66" s="151"/>
    </row>
    <row r="67" spans="3:11" ht="15.75" thickBot="1" x14ac:dyDescent="0.3">
      <c r="C67" s="29" t="s">
        <v>42</v>
      </c>
      <c r="D67" s="30">
        <f>SUM(F74:F83)</f>
        <v>0</v>
      </c>
      <c r="E67" s="173"/>
      <c r="F67" s="173"/>
      <c r="G67" s="79"/>
      <c r="H67" s="173"/>
      <c r="I67" s="173"/>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197" t="s">
        <v>382</v>
      </c>
      <c r="D70" s="347"/>
      <c r="E70" s="93"/>
      <c r="F70" s="93"/>
      <c r="G70" s="93"/>
      <c r="H70" s="76"/>
      <c r="I70" s="76"/>
      <c r="J70" s="76"/>
      <c r="K70" s="112"/>
    </row>
    <row r="71" spans="3:11" ht="18.75" x14ac:dyDescent="0.25">
      <c r="C71" s="205"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4" t="s">
        <v>43</v>
      </c>
      <c r="D73" s="126" t="s">
        <v>49</v>
      </c>
      <c r="E73" s="126" t="s">
        <v>51</v>
      </c>
      <c r="F73" s="125" t="s">
        <v>27</v>
      </c>
      <c r="G73" s="131" t="s">
        <v>121</v>
      </c>
      <c r="H73" s="126" t="s">
        <v>45</v>
      </c>
      <c r="I73" s="126" t="s">
        <v>122</v>
      </c>
      <c r="J73" s="126" t="s">
        <v>400</v>
      </c>
      <c r="K73" s="126" t="s">
        <v>401</v>
      </c>
    </row>
    <row r="74" spans="3:11" x14ac:dyDescent="0.25">
      <c r="C74" s="95" t="s">
        <v>55</v>
      </c>
      <c r="D74" s="154"/>
      <c r="E74" s="96">
        <v>2800</v>
      </c>
      <c r="F74" s="97">
        <f>D74*E74</f>
        <v>0</v>
      </c>
      <c r="G74" s="157"/>
      <c r="H74" s="98" t="s">
        <v>974</v>
      </c>
      <c r="I74" s="98" t="str">
        <f>VLOOKUP(H74,Presupuesto!$B$11:$C$565,2,0)</f>
        <v>MUEBLES VARIOS DE OFICINA</v>
      </c>
      <c r="J74" s="212" t="s">
        <v>1440</v>
      </c>
      <c r="K74" s="98" t="s">
        <v>394</v>
      </c>
    </row>
    <row r="75" spans="3:11" x14ac:dyDescent="0.25">
      <c r="C75" s="99" t="s">
        <v>56</v>
      </c>
      <c r="D75" s="147"/>
      <c r="E75" s="100">
        <v>2400</v>
      </c>
      <c r="F75" s="97">
        <f>D75*E75</f>
        <v>0</v>
      </c>
      <c r="G75" s="157"/>
      <c r="H75" s="101" t="s">
        <v>974</v>
      </c>
      <c r="I75" s="98" t="str">
        <f>VLOOKUP(H75,Presupuesto!$B$11:$C$565,2,0)</f>
        <v>MUEBLES VARIOS DE OFICINA</v>
      </c>
      <c r="J75" s="98" t="str">
        <f>$J$74</f>
        <v>Posgrado</v>
      </c>
      <c r="K75" s="98" t="s">
        <v>402</v>
      </c>
    </row>
    <row r="76" spans="3:11" x14ac:dyDescent="0.25">
      <c r="C76" s="99" t="s">
        <v>57</v>
      </c>
      <c r="D76" s="147"/>
      <c r="E76" s="100">
        <v>1000</v>
      </c>
      <c r="F76" s="97">
        <f t="shared" ref="F76:F83" si="6">D76*E76</f>
        <v>0</v>
      </c>
      <c r="G76" s="157"/>
      <c r="H76" s="101" t="s">
        <v>974</v>
      </c>
      <c r="I76" s="98" t="str">
        <f>VLOOKUP(H76,Presupuesto!$B$11:$C$565,2,0)</f>
        <v>MUEBLES VARIOS DE OFICINA</v>
      </c>
      <c r="J76" s="98" t="str">
        <f t="shared" ref="J76:J83" si="7">$J$74</f>
        <v>Posgrado</v>
      </c>
      <c r="K76" s="98" t="s">
        <v>385</v>
      </c>
    </row>
    <row r="77" spans="3:11" x14ac:dyDescent="0.25">
      <c r="C77" s="99" t="s">
        <v>58</v>
      </c>
      <c r="D77" s="147"/>
      <c r="E77" s="100">
        <v>6000</v>
      </c>
      <c r="F77" s="97">
        <f t="shared" si="6"/>
        <v>0</v>
      </c>
      <c r="G77" s="157"/>
      <c r="H77" s="101" t="s">
        <v>974</v>
      </c>
      <c r="I77" s="98" t="str">
        <f>VLOOKUP(H77,Presupuesto!$B$11:$C$565,2,0)</f>
        <v>MUEBLES VARIOS DE OFICINA</v>
      </c>
      <c r="J77" s="98" t="str">
        <f t="shared" si="7"/>
        <v>Posgrado</v>
      </c>
      <c r="K77" s="98" t="s">
        <v>385</v>
      </c>
    </row>
    <row r="78" spans="3:11" x14ac:dyDescent="0.25">
      <c r="C78" s="99" t="s">
        <v>59</v>
      </c>
      <c r="D78" s="147"/>
      <c r="E78" s="100">
        <v>3000</v>
      </c>
      <c r="F78" s="97">
        <f t="shared" si="6"/>
        <v>0</v>
      </c>
      <c r="G78" s="157"/>
      <c r="H78" s="101" t="s">
        <v>974</v>
      </c>
      <c r="I78" s="98" t="str">
        <f>VLOOKUP(H78,Presupuesto!$B$11:$C$565,2,0)</f>
        <v>MUEBLES VARIOS DE OFICINA</v>
      </c>
      <c r="J78" s="98" t="str">
        <f t="shared" si="7"/>
        <v>Posgrado</v>
      </c>
      <c r="K78" s="98" t="s">
        <v>385</v>
      </c>
    </row>
    <row r="79" spans="3:11" x14ac:dyDescent="0.25">
      <c r="C79" s="99" t="s">
        <v>60</v>
      </c>
      <c r="D79" s="147"/>
      <c r="E79" s="100">
        <v>10000</v>
      </c>
      <c r="F79" s="97">
        <f t="shared" si="6"/>
        <v>0</v>
      </c>
      <c r="G79" s="157"/>
      <c r="H79" s="101" t="s">
        <v>974</v>
      </c>
      <c r="I79" s="98" t="str">
        <f>VLOOKUP(H79,Presupuesto!$B$11:$C$565,2,0)</f>
        <v>MUEBLES VARIOS DE OFICINA</v>
      </c>
      <c r="J79" s="98" t="str">
        <f t="shared" si="7"/>
        <v>Posgrado</v>
      </c>
      <c r="K79" s="98" t="s">
        <v>385</v>
      </c>
    </row>
    <row r="80" spans="3:11" x14ac:dyDescent="0.25">
      <c r="C80" s="99" t="s">
        <v>61</v>
      </c>
      <c r="D80" s="147"/>
      <c r="E80" s="100">
        <v>8000</v>
      </c>
      <c r="F80" s="97">
        <f t="shared" si="6"/>
        <v>0</v>
      </c>
      <c r="G80" s="157"/>
      <c r="H80" s="101" t="s">
        <v>977</v>
      </c>
      <c r="I80" s="98" t="str">
        <f>VLOOKUP(H80,Presupuesto!$B$11:$C$565,2,0)</f>
        <v>EQUIPOS VARIOS DE OFICINA</v>
      </c>
      <c r="J80" s="98" t="str">
        <f t="shared" si="7"/>
        <v>Posgrado</v>
      </c>
      <c r="K80" s="98" t="s">
        <v>385</v>
      </c>
    </row>
    <row r="81" spans="3:11" x14ac:dyDescent="0.25">
      <c r="C81" s="99" t="s">
        <v>62</v>
      </c>
      <c r="D81" s="147"/>
      <c r="E81" s="100">
        <v>2000</v>
      </c>
      <c r="F81" s="97">
        <f t="shared" si="6"/>
        <v>0</v>
      </c>
      <c r="G81" s="157"/>
      <c r="H81" s="101" t="s">
        <v>977</v>
      </c>
      <c r="I81" s="98" t="str">
        <f>VLOOKUP(H81,Presupuesto!$B$11:$C$565,2,0)</f>
        <v>EQUIPOS VARIOS DE OFICINA</v>
      </c>
      <c r="J81" s="98" t="str">
        <f t="shared" si="7"/>
        <v>Posgrado</v>
      </c>
      <c r="K81" s="98" t="s">
        <v>393</v>
      </c>
    </row>
    <row r="82" spans="3:11" x14ac:dyDescent="0.25">
      <c r="C82" s="99" t="s">
        <v>63</v>
      </c>
      <c r="D82" s="147"/>
      <c r="E82" s="100">
        <v>5000</v>
      </c>
      <c r="F82" s="97">
        <f t="shared" si="6"/>
        <v>0</v>
      </c>
      <c r="G82" s="157"/>
      <c r="H82" s="101" t="s">
        <v>977</v>
      </c>
      <c r="I82" s="98" t="str">
        <f>VLOOKUP(H82,Presupuesto!$B$11:$C$565,2,0)</f>
        <v>EQUIPOS VARIOS DE OFICINA</v>
      </c>
      <c r="J82" s="98" t="str">
        <f t="shared" si="7"/>
        <v>Posgrado</v>
      </c>
      <c r="K82" s="98" t="s">
        <v>389</v>
      </c>
    </row>
    <row r="83" spans="3:11" ht="15.75" thickBot="1" x14ac:dyDescent="0.3">
      <c r="C83" s="102" t="s">
        <v>64</v>
      </c>
      <c r="D83" s="155"/>
      <c r="E83" s="104">
        <v>100000</v>
      </c>
      <c r="F83" s="105">
        <f t="shared" si="6"/>
        <v>0</v>
      </c>
      <c r="G83" s="158"/>
      <c r="H83" s="106" t="s">
        <v>977</v>
      </c>
      <c r="I83" s="106" t="str">
        <f>VLOOKUP(H83,Presupuesto!$B$11:$C$565,2,0)</f>
        <v>EQUIPOS VARIOS DE OFICINA</v>
      </c>
      <c r="J83" s="106" t="str">
        <f t="shared" si="7"/>
        <v>Posgrado</v>
      </c>
      <c r="K83" s="122" t="s">
        <v>384</v>
      </c>
    </row>
    <row r="85" spans="3:11" ht="15.75" thickBot="1" x14ac:dyDescent="0.3"/>
    <row r="86" spans="3:11" ht="15.75" thickBot="1" x14ac:dyDescent="0.3">
      <c r="C86" s="29" t="s">
        <v>42</v>
      </c>
      <c r="D86" s="30">
        <f>SUM(F93:F102)</f>
        <v>0</v>
      </c>
      <c r="E86" s="173"/>
      <c r="F86" s="173"/>
      <c r="G86" s="79"/>
      <c r="H86" s="173"/>
      <c r="I86" s="173"/>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197" t="s">
        <v>382</v>
      </c>
      <c r="D89" s="347"/>
      <c r="E89" s="93"/>
      <c r="F89" s="93"/>
      <c r="G89" s="93"/>
      <c r="H89" s="76"/>
      <c r="I89" s="76"/>
      <c r="J89" s="76"/>
      <c r="K89" s="112"/>
    </row>
    <row r="90" spans="3:11" ht="18.75" x14ac:dyDescent="0.25">
      <c r="C90" s="205"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4" t="s">
        <v>43</v>
      </c>
      <c r="D92" s="126" t="s">
        <v>49</v>
      </c>
      <c r="E92" s="126" t="s">
        <v>51</v>
      </c>
      <c r="F92" s="125" t="s">
        <v>27</v>
      </c>
      <c r="G92" s="131" t="s">
        <v>121</v>
      </c>
      <c r="H92" s="126" t="s">
        <v>45</v>
      </c>
      <c r="I92" s="126" t="s">
        <v>122</v>
      </c>
      <c r="J92" s="126" t="s">
        <v>400</v>
      </c>
      <c r="K92" s="126" t="s">
        <v>401</v>
      </c>
    </row>
    <row r="93" spans="3:11" x14ac:dyDescent="0.25">
      <c r="C93" s="95" t="s">
        <v>55</v>
      </c>
      <c r="D93" s="154"/>
      <c r="E93" s="96">
        <v>2800</v>
      </c>
      <c r="F93" s="97">
        <f>D93*E93</f>
        <v>0</v>
      </c>
      <c r="G93" s="157"/>
      <c r="H93" s="98" t="s">
        <v>974</v>
      </c>
      <c r="I93" s="98" t="str">
        <f>VLOOKUP(H93,Presupuesto!$B$11:$C$565,2,0)</f>
        <v>MUEBLES VARIOS DE OFICINA</v>
      </c>
      <c r="J93" s="212" t="s">
        <v>1440</v>
      </c>
      <c r="K93" s="98" t="s">
        <v>394</v>
      </c>
    </row>
    <row r="94" spans="3:11" x14ac:dyDescent="0.25">
      <c r="C94" s="99" t="s">
        <v>56</v>
      </c>
      <c r="D94" s="147"/>
      <c r="E94" s="100">
        <v>2400</v>
      </c>
      <c r="F94" s="97">
        <f>D94*E94</f>
        <v>0</v>
      </c>
      <c r="G94" s="157"/>
      <c r="H94" s="101" t="s">
        <v>974</v>
      </c>
      <c r="I94" s="98" t="str">
        <f>VLOOKUP(H94,Presupuesto!$B$11:$C$565,2,0)</f>
        <v>MUEBLES VARIOS DE OFICINA</v>
      </c>
      <c r="J94" s="98" t="str">
        <f>$J$93</f>
        <v>Posgrado</v>
      </c>
      <c r="K94" s="98" t="s">
        <v>402</v>
      </c>
    </row>
    <row r="95" spans="3:11" x14ac:dyDescent="0.25">
      <c r="C95" s="99" t="s">
        <v>57</v>
      </c>
      <c r="D95" s="147"/>
      <c r="E95" s="100">
        <v>1000</v>
      </c>
      <c r="F95" s="97">
        <f t="shared" ref="F95:F102" si="8">D95*E95</f>
        <v>0</v>
      </c>
      <c r="G95" s="157"/>
      <c r="H95" s="101" t="s">
        <v>974</v>
      </c>
      <c r="I95" s="98" t="str">
        <f>VLOOKUP(H95,Presupuesto!$B$11:$C$565,2,0)</f>
        <v>MUEBLES VARIOS DE OFICINA</v>
      </c>
      <c r="J95" s="98" t="str">
        <f t="shared" ref="J95:J102" si="9">$J$93</f>
        <v>Posgrado</v>
      </c>
      <c r="K95" s="98" t="s">
        <v>385</v>
      </c>
    </row>
    <row r="96" spans="3:11" x14ac:dyDescent="0.25">
      <c r="C96" s="99" t="s">
        <v>58</v>
      </c>
      <c r="D96" s="147"/>
      <c r="E96" s="100">
        <v>6000</v>
      </c>
      <c r="F96" s="97">
        <f t="shared" si="8"/>
        <v>0</v>
      </c>
      <c r="G96" s="157"/>
      <c r="H96" s="101" t="s">
        <v>974</v>
      </c>
      <c r="I96" s="98" t="str">
        <f>VLOOKUP(H96,Presupuesto!$B$11:$C$565,2,0)</f>
        <v>MUEBLES VARIOS DE OFICINA</v>
      </c>
      <c r="J96" s="98" t="str">
        <f t="shared" si="9"/>
        <v>Posgrado</v>
      </c>
      <c r="K96" s="98" t="s">
        <v>385</v>
      </c>
    </row>
    <row r="97" spans="3:11" x14ac:dyDescent="0.25">
      <c r="C97" s="99" t="s">
        <v>59</v>
      </c>
      <c r="D97" s="147"/>
      <c r="E97" s="100">
        <v>3000</v>
      </c>
      <c r="F97" s="97">
        <f t="shared" si="8"/>
        <v>0</v>
      </c>
      <c r="G97" s="157"/>
      <c r="H97" s="101" t="s">
        <v>974</v>
      </c>
      <c r="I97" s="98" t="str">
        <f>VLOOKUP(H97,Presupuesto!$B$11:$C$565,2,0)</f>
        <v>MUEBLES VARIOS DE OFICINA</v>
      </c>
      <c r="J97" s="98" t="str">
        <f t="shared" si="9"/>
        <v>Posgrado</v>
      </c>
      <c r="K97" s="98" t="s">
        <v>385</v>
      </c>
    </row>
    <row r="98" spans="3:11" x14ac:dyDescent="0.25">
      <c r="C98" s="99" t="s">
        <v>60</v>
      </c>
      <c r="D98" s="147"/>
      <c r="E98" s="100">
        <v>10000</v>
      </c>
      <c r="F98" s="97">
        <f t="shared" si="8"/>
        <v>0</v>
      </c>
      <c r="G98" s="157"/>
      <c r="H98" s="101" t="s">
        <v>974</v>
      </c>
      <c r="I98" s="98" t="str">
        <f>VLOOKUP(H98,Presupuesto!$B$11:$C$565,2,0)</f>
        <v>MUEBLES VARIOS DE OFICINA</v>
      </c>
      <c r="J98" s="98" t="str">
        <f t="shared" si="9"/>
        <v>Posgrado</v>
      </c>
      <c r="K98" s="98" t="s">
        <v>385</v>
      </c>
    </row>
    <row r="99" spans="3:11" x14ac:dyDescent="0.25">
      <c r="C99" s="99" t="s">
        <v>61</v>
      </c>
      <c r="D99" s="147"/>
      <c r="E99" s="100">
        <v>8000</v>
      </c>
      <c r="F99" s="97">
        <f t="shared" si="8"/>
        <v>0</v>
      </c>
      <c r="G99" s="157"/>
      <c r="H99" s="101" t="s">
        <v>977</v>
      </c>
      <c r="I99" s="98" t="str">
        <f>VLOOKUP(H99,Presupuesto!$B$11:$C$565,2,0)</f>
        <v>EQUIPOS VARIOS DE OFICINA</v>
      </c>
      <c r="J99" s="98" t="str">
        <f t="shared" si="9"/>
        <v>Posgrado</v>
      </c>
      <c r="K99" s="98" t="s">
        <v>385</v>
      </c>
    </row>
    <row r="100" spans="3:11" x14ac:dyDescent="0.25">
      <c r="C100" s="99" t="s">
        <v>62</v>
      </c>
      <c r="D100" s="147"/>
      <c r="E100" s="100">
        <v>2000</v>
      </c>
      <c r="F100" s="97">
        <f t="shared" si="8"/>
        <v>0</v>
      </c>
      <c r="G100" s="157"/>
      <c r="H100" s="101" t="s">
        <v>977</v>
      </c>
      <c r="I100" s="98" t="str">
        <f>VLOOKUP(H100,Presupuesto!$B$11:$C$565,2,0)</f>
        <v>EQUIPOS VARIOS DE OFICINA</v>
      </c>
      <c r="J100" s="98" t="str">
        <f t="shared" si="9"/>
        <v>Posgrado</v>
      </c>
      <c r="K100" s="98" t="s">
        <v>393</v>
      </c>
    </row>
    <row r="101" spans="3:11" x14ac:dyDescent="0.25">
      <c r="C101" s="99" t="s">
        <v>63</v>
      </c>
      <c r="D101" s="147"/>
      <c r="E101" s="100">
        <v>5000</v>
      </c>
      <c r="F101" s="97">
        <f t="shared" si="8"/>
        <v>0</v>
      </c>
      <c r="G101" s="157"/>
      <c r="H101" s="101" t="s">
        <v>977</v>
      </c>
      <c r="I101" s="98" t="str">
        <f>VLOOKUP(H101,Presupuesto!$B$11:$C$565,2,0)</f>
        <v>EQUIPOS VARIOS DE OFICINA</v>
      </c>
      <c r="J101" s="98" t="str">
        <f t="shared" si="9"/>
        <v>Posgrado</v>
      </c>
      <c r="K101" s="98" t="s">
        <v>389</v>
      </c>
    </row>
    <row r="102" spans="3:11" ht="15.75" thickBot="1" x14ac:dyDescent="0.3">
      <c r="C102" s="102" t="s">
        <v>64</v>
      </c>
      <c r="D102" s="155"/>
      <c r="E102" s="104">
        <v>100000</v>
      </c>
      <c r="F102" s="105">
        <f t="shared" si="8"/>
        <v>0</v>
      </c>
      <c r="G102" s="158"/>
      <c r="H102" s="106" t="s">
        <v>977</v>
      </c>
      <c r="I102" s="106" t="str">
        <f>VLOOKUP(H102,Presupuesto!$B$11:$C$565,2,0)</f>
        <v>EQUIPOS VARIOS DE OFICINA</v>
      </c>
      <c r="J102" s="106" t="str">
        <f t="shared" si="9"/>
        <v>Posgrado</v>
      </c>
      <c r="K102" s="122" t="s">
        <v>384</v>
      </c>
    </row>
    <row r="104" spans="3:11" ht="15.75" thickBot="1" x14ac:dyDescent="0.3">
      <c r="C104" s="316"/>
      <c r="D104" s="317"/>
      <c r="E104" s="318"/>
      <c r="F104" s="318"/>
      <c r="G104" s="319"/>
      <c r="H104" s="318"/>
      <c r="I104" s="318"/>
      <c r="J104" s="151"/>
      <c r="K104" s="151"/>
    </row>
    <row r="105" spans="3:11" ht="15.75" thickBot="1" x14ac:dyDescent="0.3">
      <c r="C105" s="29" t="s">
        <v>42</v>
      </c>
      <c r="D105" s="30">
        <f>SUM(F112:F121)</f>
        <v>0</v>
      </c>
      <c r="E105" s="173"/>
      <c r="F105" s="173"/>
      <c r="G105" s="79"/>
      <c r="H105" s="173"/>
      <c r="I105" s="173"/>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197" t="s">
        <v>382</v>
      </c>
      <c r="D108" s="347"/>
      <c r="E108" s="93"/>
      <c r="F108" s="93"/>
      <c r="G108" s="93"/>
      <c r="H108" s="76"/>
      <c r="I108" s="76"/>
      <c r="J108" s="76"/>
      <c r="K108" s="112"/>
    </row>
    <row r="109" spans="3:11" ht="18.75" x14ac:dyDescent="0.25">
      <c r="C109" s="205"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4" t="s">
        <v>43</v>
      </c>
      <c r="D111" s="126" t="s">
        <v>49</v>
      </c>
      <c r="E111" s="126" t="s">
        <v>51</v>
      </c>
      <c r="F111" s="125" t="s">
        <v>27</v>
      </c>
      <c r="G111" s="131" t="s">
        <v>121</v>
      </c>
      <c r="H111" s="126" t="s">
        <v>45</v>
      </c>
      <c r="I111" s="126" t="s">
        <v>122</v>
      </c>
      <c r="J111" s="126" t="s">
        <v>400</v>
      </c>
      <c r="K111" s="126" t="s">
        <v>401</v>
      </c>
    </row>
    <row r="112" spans="3:11" x14ac:dyDescent="0.25">
      <c r="C112" s="95" t="s">
        <v>55</v>
      </c>
      <c r="D112" s="154"/>
      <c r="E112" s="96">
        <v>2800</v>
      </c>
      <c r="F112" s="97">
        <f>D112*E112</f>
        <v>0</v>
      </c>
      <c r="G112" s="157"/>
      <c r="H112" s="98" t="s">
        <v>974</v>
      </c>
      <c r="I112" s="98" t="str">
        <f>VLOOKUP(H112,Presupuesto!$B$11:$C$565,2,0)</f>
        <v>MUEBLES VARIOS DE OFICINA</v>
      </c>
      <c r="J112" s="212" t="s">
        <v>1440</v>
      </c>
      <c r="K112" s="98" t="s">
        <v>394</v>
      </c>
    </row>
    <row r="113" spans="3:11" x14ac:dyDescent="0.25">
      <c r="C113" s="99" t="s">
        <v>56</v>
      </c>
      <c r="D113" s="147"/>
      <c r="E113" s="100">
        <v>2400</v>
      </c>
      <c r="F113" s="97">
        <f>D113*E113</f>
        <v>0</v>
      </c>
      <c r="G113" s="157"/>
      <c r="H113" s="101" t="s">
        <v>974</v>
      </c>
      <c r="I113" s="98" t="str">
        <f>VLOOKUP(H113,Presupuesto!$B$11:$C$565,2,0)</f>
        <v>MUEBLES VARIOS DE OFICINA</v>
      </c>
      <c r="J113" s="98" t="str">
        <f>$J$112</f>
        <v>Posgrado</v>
      </c>
      <c r="K113" s="98" t="s">
        <v>402</v>
      </c>
    </row>
    <row r="114" spans="3:11" x14ac:dyDescent="0.25">
      <c r="C114" s="99" t="s">
        <v>57</v>
      </c>
      <c r="D114" s="147"/>
      <c r="E114" s="100">
        <v>1000</v>
      </c>
      <c r="F114" s="97">
        <f t="shared" ref="F114:F121" si="10">D114*E114</f>
        <v>0</v>
      </c>
      <c r="G114" s="157"/>
      <c r="H114" s="101" t="s">
        <v>974</v>
      </c>
      <c r="I114" s="98" t="str">
        <f>VLOOKUP(H114,Presupuesto!$B$11:$C$565,2,0)</f>
        <v>MUEBLES VARIOS DE OFICINA</v>
      </c>
      <c r="J114" s="98" t="str">
        <f t="shared" ref="J114:J121" si="11">$J$112</f>
        <v>Posgrado</v>
      </c>
      <c r="K114" s="98" t="s">
        <v>385</v>
      </c>
    </row>
    <row r="115" spans="3:11" x14ac:dyDescent="0.25">
      <c r="C115" s="99" t="s">
        <v>58</v>
      </c>
      <c r="D115" s="147"/>
      <c r="E115" s="100">
        <v>6000</v>
      </c>
      <c r="F115" s="97">
        <f t="shared" si="10"/>
        <v>0</v>
      </c>
      <c r="G115" s="157"/>
      <c r="H115" s="101" t="s">
        <v>974</v>
      </c>
      <c r="I115" s="98" t="str">
        <f>VLOOKUP(H115,Presupuesto!$B$11:$C$565,2,0)</f>
        <v>MUEBLES VARIOS DE OFICINA</v>
      </c>
      <c r="J115" s="98" t="str">
        <f t="shared" si="11"/>
        <v>Posgrado</v>
      </c>
      <c r="K115" s="98" t="s">
        <v>385</v>
      </c>
    </row>
    <row r="116" spans="3:11" x14ac:dyDescent="0.25">
      <c r="C116" s="99" t="s">
        <v>59</v>
      </c>
      <c r="D116" s="147"/>
      <c r="E116" s="100">
        <v>3000</v>
      </c>
      <c r="F116" s="97">
        <f t="shared" si="10"/>
        <v>0</v>
      </c>
      <c r="G116" s="157"/>
      <c r="H116" s="101" t="s">
        <v>974</v>
      </c>
      <c r="I116" s="98" t="str">
        <f>VLOOKUP(H116,Presupuesto!$B$11:$C$565,2,0)</f>
        <v>MUEBLES VARIOS DE OFICINA</v>
      </c>
      <c r="J116" s="98" t="str">
        <f t="shared" si="11"/>
        <v>Posgrado</v>
      </c>
      <c r="K116" s="98" t="s">
        <v>385</v>
      </c>
    </row>
    <row r="117" spans="3:11" x14ac:dyDescent="0.25">
      <c r="C117" s="99" t="s">
        <v>60</v>
      </c>
      <c r="D117" s="147"/>
      <c r="E117" s="100">
        <v>10000</v>
      </c>
      <c r="F117" s="97">
        <f t="shared" si="10"/>
        <v>0</v>
      </c>
      <c r="G117" s="157"/>
      <c r="H117" s="101" t="s">
        <v>974</v>
      </c>
      <c r="I117" s="98" t="str">
        <f>VLOOKUP(H117,Presupuesto!$B$11:$C$565,2,0)</f>
        <v>MUEBLES VARIOS DE OFICINA</v>
      </c>
      <c r="J117" s="98" t="str">
        <f t="shared" si="11"/>
        <v>Posgrado</v>
      </c>
      <c r="K117" s="98" t="s">
        <v>385</v>
      </c>
    </row>
    <row r="118" spans="3:11" x14ac:dyDescent="0.25">
      <c r="C118" s="99" t="s">
        <v>61</v>
      </c>
      <c r="D118" s="147"/>
      <c r="E118" s="100">
        <v>8000</v>
      </c>
      <c r="F118" s="97">
        <f t="shared" si="10"/>
        <v>0</v>
      </c>
      <c r="G118" s="157"/>
      <c r="H118" s="101" t="s">
        <v>977</v>
      </c>
      <c r="I118" s="98" t="str">
        <f>VLOOKUP(H118,Presupuesto!$B$11:$C$565,2,0)</f>
        <v>EQUIPOS VARIOS DE OFICINA</v>
      </c>
      <c r="J118" s="98" t="str">
        <f t="shared" si="11"/>
        <v>Posgrado</v>
      </c>
      <c r="K118" s="98" t="s">
        <v>385</v>
      </c>
    </row>
    <row r="119" spans="3:11" x14ac:dyDescent="0.25">
      <c r="C119" s="99" t="s">
        <v>62</v>
      </c>
      <c r="D119" s="147"/>
      <c r="E119" s="100">
        <v>2000</v>
      </c>
      <c r="F119" s="97">
        <f t="shared" si="10"/>
        <v>0</v>
      </c>
      <c r="G119" s="157"/>
      <c r="H119" s="101" t="s">
        <v>977</v>
      </c>
      <c r="I119" s="98" t="str">
        <f>VLOOKUP(H119,Presupuesto!$B$11:$C$565,2,0)</f>
        <v>EQUIPOS VARIOS DE OFICINA</v>
      </c>
      <c r="J119" s="98" t="str">
        <f t="shared" si="11"/>
        <v>Posgrado</v>
      </c>
      <c r="K119" s="98" t="s">
        <v>393</v>
      </c>
    </row>
    <row r="120" spans="3:11" x14ac:dyDescent="0.25">
      <c r="C120" s="99" t="s">
        <v>63</v>
      </c>
      <c r="D120" s="147"/>
      <c r="E120" s="100">
        <v>5000</v>
      </c>
      <c r="F120" s="97">
        <f t="shared" si="10"/>
        <v>0</v>
      </c>
      <c r="G120" s="157"/>
      <c r="H120" s="101" t="s">
        <v>977</v>
      </c>
      <c r="I120" s="98" t="str">
        <f>VLOOKUP(H120,Presupuesto!$B$11:$C$565,2,0)</f>
        <v>EQUIPOS VARIOS DE OFICINA</v>
      </c>
      <c r="J120" s="98" t="str">
        <f t="shared" si="11"/>
        <v>Posgrado</v>
      </c>
      <c r="K120" s="98" t="s">
        <v>389</v>
      </c>
    </row>
    <row r="121" spans="3:11" ht="15.75" thickBot="1" x14ac:dyDescent="0.3">
      <c r="C121" s="102" t="s">
        <v>64</v>
      </c>
      <c r="D121" s="155"/>
      <c r="E121" s="104">
        <v>100000</v>
      </c>
      <c r="F121" s="105">
        <f t="shared" si="10"/>
        <v>0</v>
      </c>
      <c r="G121" s="158"/>
      <c r="H121" s="106" t="s">
        <v>977</v>
      </c>
      <c r="I121" s="106" t="str">
        <f>VLOOKUP(H121,Presupuesto!$B$11:$C$565,2,0)</f>
        <v>EQUIPOS VARIOS DE OFICINA</v>
      </c>
      <c r="J121" s="106" t="str">
        <f t="shared" si="11"/>
        <v>Posgrado</v>
      </c>
      <c r="K121" s="122" t="s">
        <v>384</v>
      </c>
    </row>
    <row r="123" spans="3:11" ht="15.75" thickBot="1" x14ac:dyDescent="0.3"/>
    <row r="124" spans="3:11" ht="15.75" thickBot="1" x14ac:dyDescent="0.3">
      <c r="C124" s="29" t="s">
        <v>42</v>
      </c>
      <c r="D124" s="30">
        <f>SUM(F131:F140)</f>
        <v>0</v>
      </c>
      <c r="E124" s="173"/>
      <c r="F124" s="173"/>
      <c r="G124" s="79"/>
      <c r="H124" s="173"/>
      <c r="I124" s="173"/>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197" t="s">
        <v>382</v>
      </c>
      <c r="D127" s="347"/>
      <c r="E127" s="93"/>
      <c r="F127" s="93"/>
      <c r="G127" s="93"/>
      <c r="H127" s="76"/>
      <c r="I127" s="76"/>
      <c r="J127" s="76"/>
      <c r="K127" s="112"/>
    </row>
    <row r="128" spans="3:11" ht="18.75" x14ac:dyDescent="0.25">
      <c r="C128" s="205"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4" t="s">
        <v>43</v>
      </c>
      <c r="D130" s="126" t="s">
        <v>49</v>
      </c>
      <c r="E130" s="126" t="s">
        <v>51</v>
      </c>
      <c r="F130" s="125" t="s">
        <v>27</v>
      </c>
      <c r="G130" s="131" t="s">
        <v>121</v>
      </c>
      <c r="H130" s="126" t="s">
        <v>45</v>
      </c>
      <c r="I130" s="126" t="s">
        <v>122</v>
      </c>
      <c r="J130" s="126" t="s">
        <v>400</v>
      </c>
      <c r="K130" s="126" t="s">
        <v>401</v>
      </c>
    </row>
    <row r="131" spans="3:11" x14ac:dyDescent="0.25">
      <c r="C131" s="95" t="s">
        <v>55</v>
      </c>
      <c r="D131" s="154"/>
      <c r="E131" s="96">
        <v>2800</v>
      </c>
      <c r="F131" s="97">
        <f>D131*E131</f>
        <v>0</v>
      </c>
      <c r="G131" s="157"/>
      <c r="H131" s="98" t="s">
        <v>974</v>
      </c>
      <c r="I131" s="98" t="str">
        <f>VLOOKUP(H131,Presupuesto!$B$11:$C$565,2,0)</f>
        <v>MUEBLES VARIOS DE OFICINA</v>
      </c>
      <c r="J131" s="212" t="s">
        <v>1440</v>
      </c>
      <c r="K131" s="98" t="s">
        <v>394</v>
      </c>
    </row>
    <row r="132" spans="3:11" x14ac:dyDescent="0.25">
      <c r="C132" s="99" t="s">
        <v>56</v>
      </c>
      <c r="D132" s="147"/>
      <c r="E132" s="100">
        <v>2400</v>
      </c>
      <c r="F132" s="97">
        <f>D132*E132</f>
        <v>0</v>
      </c>
      <c r="G132" s="157"/>
      <c r="H132" s="101" t="s">
        <v>974</v>
      </c>
      <c r="I132" s="98" t="str">
        <f>VLOOKUP(H132,Presupuesto!$B$11:$C$565,2,0)</f>
        <v>MUEBLES VARIOS DE OFICINA</v>
      </c>
      <c r="J132" s="98" t="str">
        <f>$J$131</f>
        <v>Posgrado</v>
      </c>
      <c r="K132" s="98" t="s">
        <v>402</v>
      </c>
    </row>
    <row r="133" spans="3:11" x14ac:dyDescent="0.25">
      <c r="C133" s="99" t="s">
        <v>57</v>
      </c>
      <c r="D133" s="147"/>
      <c r="E133" s="100">
        <v>1000</v>
      </c>
      <c r="F133" s="97">
        <f t="shared" ref="F133:F140" si="12">D133*E133</f>
        <v>0</v>
      </c>
      <c r="G133" s="157"/>
      <c r="H133" s="101" t="s">
        <v>974</v>
      </c>
      <c r="I133" s="98" t="str">
        <f>VLOOKUP(H133,Presupuesto!$B$11:$C$565,2,0)</f>
        <v>MUEBLES VARIOS DE OFICINA</v>
      </c>
      <c r="J133" s="98" t="str">
        <f t="shared" ref="J133:J140" si="13">$J$131</f>
        <v>Posgrado</v>
      </c>
      <c r="K133" s="98" t="s">
        <v>385</v>
      </c>
    </row>
    <row r="134" spans="3:11" x14ac:dyDescent="0.25">
      <c r="C134" s="99" t="s">
        <v>58</v>
      </c>
      <c r="D134" s="147"/>
      <c r="E134" s="100">
        <v>6000</v>
      </c>
      <c r="F134" s="97">
        <f t="shared" si="12"/>
        <v>0</v>
      </c>
      <c r="G134" s="157"/>
      <c r="H134" s="101" t="s">
        <v>974</v>
      </c>
      <c r="I134" s="98" t="str">
        <f>VLOOKUP(H134,Presupuesto!$B$11:$C$565,2,0)</f>
        <v>MUEBLES VARIOS DE OFICINA</v>
      </c>
      <c r="J134" s="98" t="str">
        <f t="shared" si="13"/>
        <v>Posgrado</v>
      </c>
      <c r="K134" s="98" t="s">
        <v>385</v>
      </c>
    </row>
    <row r="135" spans="3:11" x14ac:dyDescent="0.25">
      <c r="C135" s="99" t="s">
        <v>59</v>
      </c>
      <c r="D135" s="147"/>
      <c r="E135" s="100">
        <v>3000</v>
      </c>
      <c r="F135" s="97">
        <f t="shared" si="12"/>
        <v>0</v>
      </c>
      <c r="G135" s="157"/>
      <c r="H135" s="101" t="s">
        <v>974</v>
      </c>
      <c r="I135" s="98" t="str">
        <f>VLOOKUP(H135,Presupuesto!$B$11:$C$565,2,0)</f>
        <v>MUEBLES VARIOS DE OFICINA</v>
      </c>
      <c r="J135" s="98" t="str">
        <f t="shared" si="13"/>
        <v>Posgrado</v>
      </c>
      <c r="K135" s="98" t="s">
        <v>385</v>
      </c>
    </row>
    <row r="136" spans="3:11" x14ac:dyDescent="0.25">
      <c r="C136" s="99" t="s">
        <v>60</v>
      </c>
      <c r="D136" s="147"/>
      <c r="E136" s="100">
        <v>10000</v>
      </c>
      <c r="F136" s="97">
        <f t="shared" si="12"/>
        <v>0</v>
      </c>
      <c r="G136" s="157"/>
      <c r="H136" s="101" t="s">
        <v>974</v>
      </c>
      <c r="I136" s="98" t="str">
        <f>VLOOKUP(H136,Presupuesto!$B$11:$C$565,2,0)</f>
        <v>MUEBLES VARIOS DE OFICINA</v>
      </c>
      <c r="J136" s="98" t="str">
        <f t="shared" si="13"/>
        <v>Posgrado</v>
      </c>
      <c r="K136" s="98" t="s">
        <v>385</v>
      </c>
    </row>
    <row r="137" spans="3:11" x14ac:dyDescent="0.25">
      <c r="C137" s="99" t="s">
        <v>61</v>
      </c>
      <c r="D137" s="147"/>
      <c r="E137" s="100">
        <v>8000</v>
      </c>
      <c r="F137" s="97">
        <f t="shared" si="12"/>
        <v>0</v>
      </c>
      <c r="G137" s="157"/>
      <c r="H137" s="101" t="s">
        <v>977</v>
      </c>
      <c r="I137" s="98" t="str">
        <f>VLOOKUP(H137,Presupuesto!$B$11:$C$565,2,0)</f>
        <v>EQUIPOS VARIOS DE OFICINA</v>
      </c>
      <c r="J137" s="98" t="str">
        <f t="shared" si="13"/>
        <v>Posgrado</v>
      </c>
      <c r="K137" s="98" t="s">
        <v>385</v>
      </c>
    </row>
    <row r="138" spans="3:11" x14ac:dyDescent="0.25">
      <c r="C138" s="99" t="s">
        <v>62</v>
      </c>
      <c r="D138" s="147"/>
      <c r="E138" s="100">
        <v>2000</v>
      </c>
      <c r="F138" s="97">
        <f t="shared" si="12"/>
        <v>0</v>
      </c>
      <c r="G138" s="157"/>
      <c r="H138" s="101" t="s">
        <v>977</v>
      </c>
      <c r="I138" s="98" t="str">
        <f>VLOOKUP(H138,Presupuesto!$B$11:$C$565,2,0)</f>
        <v>EQUIPOS VARIOS DE OFICINA</v>
      </c>
      <c r="J138" s="98" t="str">
        <f t="shared" si="13"/>
        <v>Posgrado</v>
      </c>
      <c r="K138" s="98" t="s">
        <v>393</v>
      </c>
    </row>
    <row r="139" spans="3:11" x14ac:dyDescent="0.25">
      <c r="C139" s="99" t="s">
        <v>63</v>
      </c>
      <c r="D139" s="147"/>
      <c r="E139" s="100">
        <v>5000</v>
      </c>
      <c r="F139" s="97">
        <f t="shared" si="12"/>
        <v>0</v>
      </c>
      <c r="G139" s="157"/>
      <c r="H139" s="101" t="s">
        <v>977</v>
      </c>
      <c r="I139" s="98" t="str">
        <f>VLOOKUP(H139,Presupuesto!$B$11:$C$565,2,0)</f>
        <v>EQUIPOS VARIOS DE OFICINA</v>
      </c>
      <c r="J139" s="98" t="str">
        <f t="shared" si="13"/>
        <v>Posgrado</v>
      </c>
      <c r="K139" s="98" t="s">
        <v>389</v>
      </c>
    </row>
    <row r="140" spans="3:11" ht="15.75" thickBot="1" x14ac:dyDescent="0.3">
      <c r="C140" s="102" t="s">
        <v>64</v>
      </c>
      <c r="D140" s="155"/>
      <c r="E140" s="104">
        <v>100000</v>
      </c>
      <c r="F140" s="105">
        <f t="shared" si="12"/>
        <v>0</v>
      </c>
      <c r="G140" s="158"/>
      <c r="H140" s="106" t="s">
        <v>977</v>
      </c>
      <c r="I140" s="106" t="str">
        <f>VLOOKUP(H140,Presupuesto!$B$11:$C$565,2,0)</f>
        <v>EQUIPOS VARIOS DE OFICINA</v>
      </c>
      <c r="J140" s="106" t="str">
        <f t="shared" si="13"/>
        <v>Posgrado</v>
      </c>
      <c r="K140" s="122" t="s">
        <v>384</v>
      </c>
    </row>
    <row r="142" spans="3:11" ht="15.75" thickBot="1" x14ac:dyDescent="0.3">
      <c r="C142" s="316"/>
      <c r="D142" s="317"/>
      <c r="E142" s="318"/>
      <c r="F142" s="318"/>
      <c r="G142" s="319"/>
      <c r="H142" s="318"/>
      <c r="I142" s="318"/>
      <c r="J142" s="151"/>
      <c r="K142" s="151"/>
    </row>
    <row r="143" spans="3:11" ht="15.75" thickBot="1" x14ac:dyDescent="0.3">
      <c r="C143" s="29" t="s">
        <v>42</v>
      </c>
      <c r="D143" s="30">
        <f>SUM(F150:F159)</f>
        <v>0</v>
      </c>
      <c r="E143" s="173"/>
      <c r="F143" s="173"/>
      <c r="G143" s="79"/>
      <c r="H143" s="173"/>
      <c r="I143" s="173"/>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197" t="s">
        <v>382</v>
      </c>
      <c r="D146" s="347"/>
      <c r="E146" s="93"/>
      <c r="F146" s="93"/>
      <c r="G146" s="93"/>
      <c r="H146" s="76"/>
      <c r="I146" s="76"/>
      <c r="J146" s="76"/>
      <c r="K146" s="112"/>
    </row>
    <row r="147" spans="3:11" ht="18.75" x14ac:dyDescent="0.25">
      <c r="C147" s="205"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4" t="s">
        <v>43</v>
      </c>
      <c r="D149" s="126" t="s">
        <v>49</v>
      </c>
      <c r="E149" s="126" t="s">
        <v>51</v>
      </c>
      <c r="F149" s="125" t="s">
        <v>27</v>
      </c>
      <c r="G149" s="131" t="s">
        <v>121</v>
      </c>
      <c r="H149" s="126" t="s">
        <v>45</v>
      </c>
      <c r="I149" s="126" t="s">
        <v>122</v>
      </c>
      <c r="J149" s="126" t="s">
        <v>400</v>
      </c>
      <c r="K149" s="126" t="s">
        <v>401</v>
      </c>
    </row>
    <row r="150" spans="3:11" x14ac:dyDescent="0.25">
      <c r="C150" s="95" t="s">
        <v>55</v>
      </c>
      <c r="D150" s="154"/>
      <c r="E150" s="96">
        <v>2800</v>
      </c>
      <c r="F150" s="97">
        <f>D150*E150</f>
        <v>0</v>
      </c>
      <c r="G150" s="157"/>
      <c r="H150" s="98" t="s">
        <v>974</v>
      </c>
      <c r="I150" s="98" t="str">
        <f>VLOOKUP(H150,Presupuesto!$B$11:$C$565,2,0)</f>
        <v>MUEBLES VARIOS DE OFICINA</v>
      </c>
      <c r="J150" s="212" t="s">
        <v>1440</v>
      </c>
      <c r="K150" s="98" t="s">
        <v>394</v>
      </c>
    </row>
    <row r="151" spans="3:11" x14ac:dyDescent="0.25">
      <c r="C151" s="99" t="s">
        <v>56</v>
      </c>
      <c r="D151" s="147"/>
      <c r="E151" s="100">
        <v>2400</v>
      </c>
      <c r="F151" s="97">
        <f>D151*E151</f>
        <v>0</v>
      </c>
      <c r="G151" s="157"/>
      <c r="H151" s="101" t="s">
        <v>974</v>
      </c>
      <c r="I151" s="98" t="str">
        <f>VLOOKUP(H151,Presupuesto!$B$11:$C$565,2,0)</f>
        <v>MUEBLES VARIOS DE OFICINA</v>
      </c>
      <c r="J151" s="98" t="str">
        <f>$J$150</f>
        <v>Posgrado</v>
      </c>
      <c r="K151" s="98" t="s">
        <v>402</v>
      </c>
    </row>
    <row r="152" spans="3:11" x14ac:dyDescent="0.25">
      <c r="C152" s="99" t="s">
        <v>57</v>
      </c>
      <c r="D152" s="147"/>
      <c r="E152" s="100">
        <v>1000</v>
      </c>
      <c r="F152" s="97">
        <f t="shared" ref="F152:F159" si="14">D152*E152</f>
        <v>0</v>
      </c>
      <c r="G152" s="157"/>
      <c r="H152" s="101" t="s">
        <v>974</v>
      </c>
      <c r="I152" s="98" t="str">
        <f>VLOOKUP(H152,Presupuesto!$B$11:$C$565,2,0)</f>
        <v>MUEBLES VARIOS DE OFICINA</v>
      </c>
      <c r="J152" s="98" t="str">
        <f t="shared" ref="J152:J159" si="15">$J$150</f>
        <v>Posgrado</v>
      </c>
      <c r="K152" s="98" t="s">
        <v>385</v>
      </c>
    </row>
    <row r="153" spans="3:11" x14ac:dyDescent="0.25">
      <c r="C153" s="99" t="s">
        <v>58</v>
      </c>
      <c r="D153" s="147"/>
      <c r="E153" s="100">
        <v>6000</v>
      </c>
      <c r="F153" s="97">
        <f t="shared" si="14"/>
        <v>0</v>
      </c>
      <c r="G153" s="157"/>
      <c r="H153" s="101" t="s">
        <v>974</v>
      </c>
      <c r="I153" s="98" t="str">
        <f>VLOOKUP(H153,Presupuesto!$B$11:$C$565,2,0)</f>
        <v>MUEBLES VARIOS DE OFICINA</v>
      </c>
      <c r="J153" s="98" t="str">
        <f t="shared" si="15"/>
        <v>Posgrado</v>
      </c>
      <c r="K153" s="98" t="s">
        <v>385</v>
      </c>
    </row>
    <row r="154" spans="3:11" x14ac:dyDescent="0.25">
      <c r="C154" s="99" t="s">
        <v>59</v>
      </c>
      <c r="D154" s="147"/>
      <c r="E154" s="100">
        <v>3000</v>
      </c>
      <c r="F154" s="97">
        <f t="shared" si="14"/>
        <v>0</v>
      </c>
      <c r="G154" s="157"/>
      <c r="H154" s="101" t="s">
        <v>974</v>
      </c>
      <c r="I154" s="98" t="str">
        <f>VLOOKUP(H154,Presupuesto!$B$11:$C$565,2,0)</f>
        <v>MUEBLES VARIOS DE OFICINA</v>
      </c>
      <c r="J154" s="98" t="str">
        <f t="shared" si="15"/>
        <v>Posgrado</v>
      </c>
      <c r="K154" s="98" t="s">
        <v>385</v>
      </c>
    </row>
    <row r="155" spans="3:11" x14ac:dyDescent="0.25">
      <c r="C155" s="99" t="s">
        <v>60</v>
      </c>
      <c r="D155" s="147"/>
      <c r="E155" s="100">
        <v>10000</v>
      </c>
      <c r="F155" s="97">
        <f t="shared" si="14"/>
        <v>0</v>
      </c>
      <c r="G155" s="157"/>
      <c r="H155" s="101" t="s">
        <v>974</v>
      </c>
      <c r="I155" s="98" t="str">
        <f>VLOOKUP(H155,Presupuesto!$B$11:$C$565,2,0)</f>
        <v>MUEBLES VARIOS DE OFICINA</v>
      </c>
      <c r="J155" s="98" t="str">
        <f t="shared" si="15"/>
        <v>Posgrado</v>
      </c>
      <c r="K155" s="98" t="s">
        <v>385</v>
      </c>
    </row>
    <row r="156" spans="3:11" x14ac:dyDescent="0.25">
      <c r="C156" s="99" t="s">
        <v>61</v>
      </c>
      <c r="D156" s="147"/>
      <c r="E156" s="100">
        <v>8000</v>
      </c>
      <c r="F156" s="97">
        <f t="shared" si="14"/>
        <v>0</v>
      </c>
      <c r="G156" s="157"/>
      <c r="H156" s="101" t="s">
        <v>977</v>
      </c>
      <c r="I156" s="98" t="str">
        <f>VLOOKUP(H156,Presupuesto!$B$11:$C$565,2,0)</f>
        <v>EQUIPOS VARIOS DE OFICINA</v>
      </c>
      <c r="J156" s="98" t="str">
        <f t="shared" si="15"/>
        <v>Posgrado</v>
      </c>
      <c r="K156" s="98" t="s">
        <v>385</v>
      </c>
    </row>
    <row r="157" spans="3:11" x14ac:dyDescent="0.25">
      <c r="C157" s="99" t="s">
        <v>62</v>
      </c>
      <c r="D157" s="147"/>
      <c r="E157" s="100">
        <v>2000</v>
      </c>
      <c r="F157" s="97">
        <f t="shared" si="14"/>
        <v>0</v>
      </c>
      <c r="G157" s="157"/>
      <c r="H157" s="101" t="s">
        <v>977</v>
      </c>
      <c r="I157" s="98" t="str">
        <f>VLOOKUP(H157,Presupuesto!$B$11:$C$565,2,0)</f>
        <v>EQUIPOS VARIOS DE OFICINA</v>
      </c>
      <c r="J157" s="98" t="str">
        <f t="shared" si="15"/>
        <v>Posgrado</v>
      </c>
      <c r="K157" s="98" t="s">
        <v>393</v>
      </c>
    </row>
    <row r="158" spans="3:11" x14ac:dyDescent="0.25">
      <c r="C158" s="99" t="s">
        <v>63</v>
      </c>
      <c r="D158" s="147"/>
      <c r="E158" s="100">
        <v>5000</v>
      </c>
      <c r="F158" s="97">
        <f t="shared" si="14"/>
        <v>0</v>
      </c>
      <c r="G158" s="157"/>
      <c r="H158" s="101" t="s">
        <v>977</v>
      </c>
      <c r="I158" s="98" t="str">
        <f>VLOOKUP(H158,Presupuesto!$B$11:$C$565,2,0)</f>
        <v>EQUIPOS VARIOS DE OFICINA</v>
      </c>
      <c r="J158" s="98" t="str">
        <f t="shared" si="15"/>
        <v>Posgrado</v>
      </c>
      <c r="K158" s="98" t="s">
        <v>389</v>
      </c>
    </row>
    <row r="159" spans="3:11" ht="15.75" thickBot="1" x14ac:dyDescent="0.3">
      <c r="C159" s="102" t="s">
        <v>64</v>
      </c>
      <c r="D159" s="155"/>
      <c r="E159" s="104">
        <v>100000</v>
      </c>
      <c r="F159" s="105">
        <f t="shared" si="14"/>
        <v>0</v>
      </c>
      <c r="G159" s="158"/>
      <c r="H159" s="106" t="s">
        <v>977</v>
      </c>
      <c r="I159" s="106" t="str">
        <f>VLOOKUP(H159,Presupuesto!$B$11:$C$565,2,0)</f>
        <v>EQUIPOS VARIOS DE OFICINA</v>
      </c>
      <c r="J159" s="106" t="str">
        <f t="shared" si="15"/>
        <v>Posgrado</v>
      </c>
      <c r="K159" s="122" t="s">
        <v>384</v>
      </c>
    </row>
    <row r="161" spans="3:11" ht="15.75" thickBot="1" x14ac:dyDescent="0.3"/>
    <row r="162" spans="3:11" ht="15.75" thickBot="1" x14ac:dyDescent="0.3">
      <c r="C162" s="29" t="s">
        <v>42</v>
      </c>
      <c r="D162" s="30">
        <f>SUM(F169:F178)</f>
        <v>0</v>
      </c>
      <c r="E162" s="173"/>
      <c r="F162" s="173"/>
      <c r="G162" s="79"/>
      <c r="H162" s="173"/>
      <c r="I162" s="173"/>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197" t="s">
        <v>382</v>
      </c>
      <c r="D165" s="347"/>
      <c r="E165" s="93"/>
      <c r="F165" s="93"/>
      <c r="G165" s="93"/>
      <c r="H165" s="76"/>
      <c r="I165" s="76"/>
      <c r="J165" s="76"/>
      <c r="K165" s="112"/>
    </row>
    <row r="166" spans="3:11" ht="18.75" x14ac:dyDescent="0.25">
      <c r="C166" s="205"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4" t="s">
        <v>43</v>
      </c>
      <c r="D168" s="126" t="s">
        <v>49</v>
      </c>
      <c r="E168" s="126" t="s">
        <v>51</v>
      </c>
      <c r="F168" s="125" t="s">
        <v>27</v>
      </c>
      <c r="G168" s="131" t="s">
        <v>121</v>
      </c>
      <c r="H168" s="126" t="s">
        <v>45</v>
      </c>
      <c r="I168" s="126" t="s">
        <v>122</v>
      </c>
      <c r="J168" s="126" t="s">
        <v>400</v>
      </c>
      <c r="K168" s="126" t="s">
        <v>401</v>
      </c>
    </row>
    <row r="169" spans="3:11" x14ac:dyDescent="0.25">
      <c r="C169" s="95" t="s">
        <v>55</v>
      </c>
      <c r="D169" s="154"/>
      <c r="E169" s="96">
        <v>2800</v>
      </c>
      <c r="F169" s="97">
        <f>D169*E169</f>
        <v>0</v>
      </c>
      <c r="G169" s="157"/>
      <c r="H169" s="98" t="s">
        <v>974</v>
      </c>
      <c r="I169" s="98" t="str">
        <f>VLOOKUP(H169,Presupuesto!$B$11:$C$565,2,0)</f>
        <v>MUEBLES VARIOS DE OFICINA</v>
      </c>
      <c r="J169" s="212" t="s">
        <v>1440</v>
      </c>
      <c r="K169" s="98" t="s">
        <v>394</v>
      </c>
    </row>
    <row r="170" spans="3:11" x14ac:dyDescent="0.25">
      <c r="C170" s="99" t="s">
        <v>56</v>
      </c>
      <c r="D170" s="147"/>
      <c r="E170" s="100">
        <v>2400</v>
      </c>
      <c r="F170" s="97">
        <f>D170*E170</f>
        <v>0</v>
      </c>
      <c r="G170" s="157"/>
      <c r="H170" s="101" t="s">
        <v>974</v>
      </c>
      <c r="I170" s="98" t="str">
        <f>VLOOKUP(H170,Presupuesto!$B$11:$C$565,2,0)</f>
        <v>MUEBLES VARIOS DE OFICINA</v>
      </c>
      <c r="J170" s="98" t="str">
        <f>$J$169</f>
        <v>Posgrado</v>
      </c>
      <c r="K170" s="98" t="s">
        <v>402</v>
      </c>
    </row>
    <row r="171" spans="3:11" x14ac:dyDescent="0.25">
      <c r="C171" s="99" t="s">
        <v>57</v>
      </c>
      <c r="D171" s="147"/>
      <c r="E171" s="100">
        <v>1000</v>
      </c>
      <c r="F171" s="97">
        <f t="shared" ref="F171:F178" si="16">D171*E171</f>
        <v>0</v>
      </c>
      <c r="G171" s="157"/>
      <c r="H171" s="101" t="s">
        <v>974</v>
      </c>
      <c r="I171" s="98" t="str">
        <f>VLOOKUP(H171,Presupuesto!$B$11:$C$565,2,0)</f>
        <v>MUEBLES VARIOS DE OFICINA</v>
      </c>
      <c r="J171" s="98" t="str">
        <f t="shared" ref="J171:J178" si="17">$J$169</f>
        <v>Posgrado</v>
      </c>
      <c r="K171" s="98" t="s">
        <v>385</v>
      </c>
    </row>
    <row r="172" spans="3:11" x14ac:dyDescent="0.25">
      <c r="C172" s="99" t="s">
        <v>58</v>
      </c>
      <c r="D172" s="147"/>
      <c r="E172" s="100">
        <v>6000</v>
      </c>
      <c r="F172" s="97">
        <f t="shared" si="16"/>
        <v>0</v>
      </c>
      <c r="G172" s="157"/>
      <c r="H172" s="101" t="s">
        <v>974</v>
      </c>
      <c r="I172" s="98" t="str">
        <f>VLOOKUP(H172,Presupuesto!$B$11:$C$565,2,0)</f>
        <v>MUEBLES VARIOS DE OFICINA</v>
      </c>
      <c r="J172" s="98" t="str">
        <f t="shared" si="17"/>
        <v>Posgrado</v>
      </c>
      <c r="K172" s="98" t="s">
        <v>385</v>
      </c>
    </row>
    <row r="173" spans="3:11" x14ac:dyDescent="0.25">
      <c r="C173" s="99" t="s">
        <v>59</v>
      </c>
      <c r="D173" s="147"/>
      <c r="E173" s="100">
        <v>3000</v>
      </c>
      <c r="F173" s="97">
        <f t="shared" si="16"/>
        <v>0</v>
      </c>
      <c r="G173" s="157"/>
      <c r="H173" s="101" t="s">
        <v>974</v>
      </c>
      <c r="I173" s="98" t="str">
        <f>VLOOKUP(H173,Presupuesto!$B$11:$C$565,2,0)</f>
        <v>MUEBLES VARIOS DE OFICINA</v>
      </c>
      <c r="J173" s="98" t="str">
        <f t="shared" si="17"/>
        <v>Posgrado</v>
      </c>
      <c r="K173" s="98" t="s">
        <v>385</v>
      </c>
    </row>
    <row r="174" spans="3:11" x14ac:dyDescent="0.25">
      <c r="C174" s="99" t="s">
        <v>60</v>
      </c>
      <c r="D174" s="147"/>
      <c r="E174" s="100">
        <v>10000</v>
      </c>
      <c r="F174" s="97">
        <f t="shared" si="16"/>
        <v>0</v>
      </c>
      <c r="G174" s="157"/>
      <c r="H174" s="101" t="s">
        <v>974</v>
      </c>
      <c r="I174" s="98" t="str">
        <f>VLOOKUP(H174,Presupuesto!$B$11:$C$565,2,0)</f>
        <v>MUEBLES VARIOS DE OFICINA</v>
      </c>
      <c r="J174" s="98" t="str">
        <f t="shared" si="17"/>
        <v>Posgrado</v>
      </c>
      <c r="K174" s="98" t="s">
        <v>385</v>
      </c>
    </row>
    <row r="175" spans="3:11" x14ac:dyDescent="0.25">
      <c r="C175" s="99" t="s">
        <v>61</v>
      </c>
      <c r="D175" s="147"/>
      <c r="E175" s="100">
        <v>8000</v>
      </c>
      <c r="F175" s="97">
        <f t="shared" si="16"/>
        <v>0</v>
      </c>
      <c r="G175" s="157"/>
      <c r="H175" s="101" t="s">
        <v>977</v>
      </c>
      <c r="I175" s="98" t="str">
        <f>VLOOKUP(H175,Presupuesto!$B$11:$C$565,2,0)</f>
        <v>EQUIPOS VARIOS DE OFICINA</v>
      </c>
      <c r="J175" s="98" t="str">
        <f t="shared" si="17"/>
        <v>Posgrado</v>
      </c>
      <c r="K175" s="98" t="s">
        <v>385</v>
      </c>
    </row>
    <row r="176" spans="3:11" x14ac:dyDescent="0.25">
      <c r="C176" s="99" t="s">
        <v>62</v>
      </c>
      <c r="D176" s="147"/>
      <c r="E176" s="100">
        <v>2000</v>
      </c>
      <c r="F176" s="97">
        <f t="shared" si="16"/>
        <v>0</v>
      </c>
      <c r="G176" s="157"/>
      <c r="H176" s="101" t="s">
        <v>977</v>
      </c>
      <c r="I176" s="98" t="str">
        <f>VLOOKUP(H176,Presupuesto!$B$11:$C$565,2,0)</f>
        <v>EQUIPOS VARIOS DE OFICINA</v>
      </c>
      <c r="J176" s="98" t="str">
        <f t="shared" si="17"/>
        <v>Posgrado</v>
      </c>
      <c r="K176" s="98" t="s">
        <v>393</v>
      </c>
    </row>
    <row r="177" spans="3:11" x14ac:dyDescent="0.25">
      <c r="C177" s="99" t="s">
        <v>63</v>
      </c>
      <c r="D177" s="147"/>
      <c r="E177" s="100">
        <v>5000</v>
      </c>
      <c r="F177" s="97">
        <f t="shared" si="16"/>
        <v>0</v>
      </c>
      <c r="G177" s="157"/>
      <c r="H177" s="101" t="s">
        <v>977</v>
      </c>
      <c r="I177" s="98" t="str">
        <f>VLOOKUP(H177,Presupuesto!$B$11:$C$565,2,0)</f>
        <v>EQUIPOS VARIOS DE OFICINA</v>
      </c>
      <c r="J177" s="98" t="str">
        <f t="shared" si="17"/>
        <v>Posgrado</v>
      </c>
      <c r="K177" s="98" t="s">
        <v>389</v>
      </c>
    </row>
    <row r="178" spans="3:11" ht="15.75" thickBot="1" x14ac:dyDescent="0.3">
      <c r="C178" s="102" t="s">
        <v>64</v>
      </c>
      <c r="D178" s="155"/>
      <c r="E178" s="104">
        <v>100000</v>
      </c>
      <c r="F178" s="105">
        <f t="shared" si="16"/>
        <v>0</v>
      </c>
      <c r="G178" s="158"/>
      <c r="H178" s="106" t="s">
        <v>977</v>
      </c>
      <c r="I178" s="106" t="str">
        <f>VLOOKUP(H178,Presupuesto!$B$11:$C$565,2,0)</f>
        <v>EQUIPOS VARIOS DE OFICINA</v>
      </c>
      <c r="J178" s="106" t="str">
        <f t="shared" si="17"/>
        <v>Posgrado</v>
      </c>
      <c r="K178" s="122" t="s">
        <v>384</v>
      </c>
    </row>
    <row r="180" spans="3:11" ht="15.75" thickBot="1" x14ac:dyDescent="0.3">
      <c r="C180" s="316"/>
      <c r="D180" s="317"/>
      <c r="E180" s="318"/>
      <c r="F180" s="318"/>
      <c r="G180" s="319"/>
      <c r="H180" s="318"/>
      <c r="I180" s="318"/>
      <c r="J180" s="151"/>
      <c r="K180" s="151"/>
    </row>
    <row r="181" spans="3:11" ht="15.75" thickBot="1" x14ac:dyDescent="0.3">
      <c r="C181" s="29" t="s">
        <v>42</v>
      </c>
      <c r="D181" s="30">
        <f>SUM(F188:F197)</f>
        <v>0</v>
      </c>
      <c r="E181" s="173"/>
      <c r="F181" s="173"/>
      <c r="G181" s="79"/>
      <c r="H181" s="173"/>
      <c r="I181" s="173"/>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197" t="s">
        <v>382</v>
      </c>
      <c r="D184" s="347"/>
      <c r="E184" s="93"/>
      <c r="F184" s="93"/>
      <c r="G184" s="93"/>
      <c r="H184" s="76"/>
      <c r="I184" s="76"/>
      <c r="J184" s="76"/>
      <c r="K184" s="112"/>
    </row>
    <row r="185" spans="3:11" ht="18.75" x14ac:dyDescent="0.25">
      <c r="C185" s="205"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4" t="s">
        <v>43</v>
      </c>
      <c r="D187" s="126" t="s">
        <v>49</v>
      </c>
      <c r="E187" s="126" t="s">
        <v>51</v>
      </c>
      <c r="F187" s="125" t="s">
        <v>27</v>
      </c>
      <c r="G187" s="131" t="s">
        <v>121</v>
      </c>
      <c r="H187" s="126" t="s">
        <v>45</v>
      </c>
      <c r="I187" s="126" t="s">
        <v>122</v>
      </c>
      <c r="J187" s="126" t="s">
        <v>400</v>
      </c>
      <c r="K187" s="126" t="s">
        <v>401</v>
      </c>
    </row>
    <row r="188" spans="3:11" x14ac:dyDescent="0.25">
      <c r="C188" s="95" t="s">
        <v>55</v>
      </c>
      <c r="D188" s="154"/>
      <c r="E188" s="96">
        <v>2800</v>
      </c>
      <c r="F188" s="97">
        <f>D188*E188</f>
        <v>0</v>
      </c>
      <c r="G188" s="157"/>
      <c r="H188" s="98" t="s">
        <v>974</v>
      </c>
      <c r="I188" s="98" t="str">
        <f>VLOOKUP(H188,Presupuesto!$B$11:$C$565,2,0)</f>
        <v>MUEBLES VARIOS DE OFICINA</v>
      </c>
      <c r="J188" s="212" t="s">
        <v>1440</v>
      </c>
      <c r="K188" s="98" t="s">
        <v>394</v>
      </c>
    </row>
    <row r="189" spans="3:11" x14ac:dyDescent="0.25">
      <c r="C189" s="99" t="s">
        <v>56</v>
      </c>
      <c r="D189" s="147"/>
      <c r="E189" s="100">
        <v>2400</v>
      </c>
      <c r="F189" s="97">
        <f>D189*E189</f>
        <v>0</v>
      </c>
      <c r="G189" s="157"/>
      <c r="H189" s="101" t="s">
        <v>974</v>
      </c>
      <c r="I189" s="98" t="str">
        <f>VLOOKUP(H189,Presupuesto!$B$11:$C$565,2,0)</f>
        <v>MUEBLES VARIOS DE OFICINA</v>
      </c>
      <c r="J189" s="98" t="str">
        <f>$J$188</f>
        <v>Posgrado</v>
      </c>
      <c r="K189" s="98" t="s">
        <v>402</v>
      </c>
    </row>
    <row r="190" spans="3:11" x14ac:dyDescent="0.25">
      <c r="C190" s="99" t="s">
        <v>57</v>
      </c>
      <c r="D190" s="147"/>
      <c r="E190" s="100">
        <v>1000</v>
      </c>
      <c r="F190" s="97">
        <f t="shared" ref="F190:F197" si="18">D190*E190</f>
        <v>0</v>
      </c>
      <c r="G190" s="157"/>
      <c r="H190" s="101" t="s">
        <v>974</v>
      </c>
      <c r="I190" s="98" t="str">
        <f>VLOOKUP(H190,Presupuesto!$B$11:$C$565,2,0)</f>
        <v>MUEBLES VARIOS DE OFICINA</v>
      </c>
      <c r="J190" s="98" t="str">
        <f t="shared" ref="J190:J197" si="19">$J$188</f>
        <v>Posgrado</v>
      </c>
      <c r="K190" s="98" t="s">
        <v>385</v>
      </c>
    </row>
    <row r="191" spans="3:11" x14ac:dyDescent="0.25">
      <c r="C191" s="99" t="s">
        <v>58</v>
      </c>
      <c r="D191" s="147"/>
      <c r="E191" s="100">
        <v>6000</v>
      </c>
      <c r="F191" s="97">
        <f t="shared" si="18"/>
        <v>0</v>
      </c>
      <c r="G191" s="157"/>
      <c r="H191" s="101" t="s">
        <v>974</v>
      </c>
      <c r="I191" s="98" t="str">
        <f>VLOOKUP(H191,Presupuesto!$B$11:$C$565,2,0)</f>
        <v>MUEBLES VARIOS DE OFICINA</v>
      </c>
      <c r="J191" s="98" t="str">
        <f t="shared" si="19"/>
        <v>Posgrado</v>
      </c>
      <c r="K191" s="98" t="s">
        <v>385</v>
      </c>
    </row>
    <row r="192" spans="3:11" x14ac:dyDescent="0.25">
      <c r="C192" s="99" t="s">
        <v>59</v>
      </c>
      <c r="D192" s="147"/>
      <c r="E192" s="100">
        <v>3000</v>
      </c>
      <c r="F192" s="97">
        <f t="shared" si="18"/>
        <v>0</v>
      </c>
      <c r="G192" s="157"/>
      <c r="H192" s="101" t="s">
        <v>974</v>
      </c>
      <c r="I192" s="98" t="str">
        <f>VLOOKUP(H192,Presupuesto!$B$11:$C$565,2,0)</f>
        <v>MUEBLES VARIOS DE OFICINA</v>
      </c>
      <c r="J192" s="98" t="str">
        <f t="shared" si="19"/>
        <v>Posgrado</v>
      </c>
      <c r="K192" s="98" t="s">
        <v>385</v>
      </c>
    </row>
    <row r="193" spans="3:11" x14ac:dyDescent="0.25">
      <c r="C193" s="99" t="s">
        <v>60</v>
      </c>
      <c r="D193" s="147"/>
      <c r="E193" s="100">
        <v>10000</v>
      </c>
      <c r="F193" s="97">
        <f t="shared" si="18"/>
        <v>0</v>
      </c>
      <c r="G193" s="157"/>
      <c r="H193" s="101" t="s">
        <v>974</v>
      </c>
      <c r="I193" s="98" t="str">
        <f>VLOOKUP(H193,Presupuesto!$B$11:$C$565,2,0)</f>
        <v>MUEBLES VARIOS DE OFICINA</v>
      </c>
      <c r="J193" s="98" t="str">
        <f t="shared" si="19"/>
        <v>Posgrado</v>
      </c>
      <c r="K193" s="98" t="s">
        <v>385</v>
      </c>
    </row>
    <row r="194" spans="3:11" x14ac:dyDescent="0.25">
      <c r="C194" s="99" t="s">
        <v>61</v>
      </c>
      <c r="D194" s="147"/>
      <c r="E194" s="100">
        <v>8000</v>
      </c>
      <c r="F194" s="97">
        <f t="shared" si="18"/>
        <v>0</v>
      </c>
      <c r="G194" s="157"/>
      <c r="H194" s="101" t="s">
        <v>977</v>
      </c>
      <c r="I194" s="98" t="str">
        <f>VLOOKUP(H194,Presupuesto!$B$11:$C$565,2,0)</f>
        <v>EQUIPOS VARIOS DE OFICINA</v>
      </c>
      <c r="J194" s="98" t="str">
        <f t="shared" si="19"/>
        <v>Posgrado</v>
      </c>
      <c r="K194" s="98" t="s">
        <v>385</v>
      </c>
    </row>
    <row r="195" spans="3:11" x14ac:dyDescent="0.25">
      <c r="C195" s="99" t="s">
        <v>62</v>
      </c>
      <c r="D195" s="147"/>
      <c r="E195" s="100">
        <v>2000</v>
      </c>
      <c r="F195" s="97">
        <f t="shared" si="18"/>
        <v>0</v>
      </c>
      <c r="G195" s="157"/>
      <c r="H195" s="101" t="s">
        <v>977</v>
      </c>
      <c r="I195" s="98" t="str">
        <f>VLOOKUP(H195,Presupuesto!$B$11:$C$565,2,0)</f>
        <v>EQUIPOS VARIOS DE OFICINA</v>
      </c>
      <c r="J195" s="98" t="str">
        <f t="shared" si="19"/>
        <v>Posgrado</v>
      </c>
      <c r="K195" s="98" t="s">
        <v>393</v>
      </c>
    </row>
    <row r="196" spans="3:11" x14ac:dyDescent="0.25">
      <c r="C196" s="99" t="s">
        <v>63</v>
      </c>
      <c r="D196" s="147"/>
      <c r="E196" s="100">
        <v>5000</v>
      </c>
      <c r="F196" s="97">
        <f t="shared" si="18"/>
        <v>0</v>
      </c>
      <c r="G196" s="157"/>
      <c r="H196" s="101" t="s">
        <v>977</v>
      </c>
      <c r="I196" s="98" t="str">
        <f>VLOOKUP(H196,Presupuesto!$B$11:$C$565,2,0)</f>
        <v>EQUIPOS VARIOS DE OFICINA</v>
      </c>
      <c r="J196" s="98" t="str">
        <f t="shared" si="19"/>
        <v>Posgrado</v>
      </c>
      <c r="K196" s="98" t="s">
        <v>389</v>
      </c>
    </row>
    <row r="197" spans="3:11" ht="15.75" thickBot="1" x14ac:dyDescent="0.3">
      <c r="C197" s="102" t="s">
        <v>64</v>
      </c>
      <c r="D197" s="155"/>
      <c r="E197" s="104">
        <v>100000</v>
      </c>
      <c r="F197" s="105">
        <f t="shared" si="18"/>
        <v>0</v>
      </c>
      <c r="G197" s="158"/>
      <c r="H197" s="106" t="s">
        <v>977</v>
      </c>
      <c r="I197" s="106" t="str">
        <f>VLOOKUP(H197,Presupuesto!$B$11:$C$565,2,0)</f>
        <v>EQUIPOS VARIOS DE OFICINA</v>
      </c>
      <c r="J197" s="106" t="str">
        <f t="shared" si="19"/>
        <v>Posgrado</v>
      </c>
      <c r="K197" s="122" t="s">
        <v>384</v>
      </c>
    </row>
    <row r="199" spans="3:11" ht="15.75" thickBot="1" x14ac:dyDescent="0.3"/>
    <row r="200" spans="3:11" ht="15.75" thickBot="1" x14ac:dyDescent="0.3">
      <c r="C200" s="29" t="s">
        <v>42</v>
      </c>
      <c r="D200" s="30">
        <f>SUM(F207:F216)</f>
        <v>0</v>
      </c>
      <c r="E200" s="173"/>
      <c r="F200" s="173"/>
      <c r="G200" s="79"/>
      <c r="H200" s="173"/>
      <c r="I200" s="173"/>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197" t="s">
        <v>382</v>
      </c>
      <c r="D203" s="347"/>
      <c r="E203" s="93"/>
      <c r="F203" s="93"/>
      <c r="G203" s="93"/>
      <c r="H203" s="76"/>
      <c r="I203" s="76"/>
      <c r="J203" s="76"/>
      <c r="K203" s="112"/>
    </row>
    <row r="204" spans="3:11" ht="18.75" x14ac:dyDescent="0.25">
      <c r="C204" s="205"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4" t="s">
        <v>43</v>
      </c>
      <c r="D206" s="126" t="s">
        <v>49</v>
      </c>
      <c r="E206" s="126" t="s">
        <v>51</v>
      </c>
      <c r="F206" s="125" t="s">
        <v>27</v>
      </c>
      <c r="G206" s="131" t="s">
        <v>121</v>
      </c>
      <c r="H206" s="126" t="s">
        <v>45</v>
      </c>
      <c r="I206" s="126" t="s">
        <v>122</v>
      </c>
      <c r="J206" s="126" t="s">
        <v>400</v>
      </c>
      <c r="K206" s="126" t="s">
        <v>401</v>
      </c>
    </row>
    <row r="207" spans="3:11" x14ac:dyDescent="0.25">
      <c r="C207" s="95" t="s">
        <v>55</v>
      </c>
      <c r="D207" s="154"/>
      <c r="E207" s="96">
        <v>2800</v>
      </c>
      <c r="F207" s="97">
        <f>D207*E207</f>
        <v>0</v>
      </c>
      <c r="G207" s="157"/>
      <c r="H207" s="98" t="s">
        <v>974</v>
      </c>
      <c r="I207" s="98" t="str">
        <f>VLOOKUP(H207,Presupuesto!$B$11:$C$565,2,0)</f>
        <v>MUEBLES VARIOS DE OFICINA</v>
      </c>
      <c r="J207" s="212" t="s">
        <v>1440</v>
      </c>
      <c r="K207" s="98" t="s">
        <v>394</v>
      </c>
    </row>
    <row r="208" spans="3:11" x14ac:dyDescent="0.25">
      <c r="C208" s="99" t="s">
        <v>56</v>
      </c>
      <c r="D208" s="147"/>
      <c r="E208" s="100">
        <v>2400</v>
      </c>
      <c r="F208" s="97">
        <f>D208*E208</f>
        <v>0</v>
      </c>
      <c r="G208" s="157"/>
      <c r="H208" s="101" t="s">
        <v>974</v>
      </c>
      <c r="I208" s="98" t="str">
        <f>VLOOKUP(H208,Presupuesto!$B$11:$C$565,2,0)</f>
        <v>MUEBLES VARIOS DE OFICINA</v>
      </c>
      <c r="J208" s="98" t="str">
        <f>$J$207</f>
        <v>Posgrado</v>
      </c>
      <c r="K208" s="98" t="s">
        <v>402</v>
      </c>
    </row>
    <row r="209" spans="3:11" x14ac:dyDescent="0.25">
      <c r="C209" s="99" t="s">
        <v>57</v>
      </c>
      <c r="D209" s="147"/>
      <c r="E209" s="100">
        <v>1000</v>
      </c>
      <c r="F209" s="97">
        <f t="shared" ref="F209:F216" si="20">D209*E209</f>
        <v>0</v>
      </c>
      <c r="G209" s="157"/>
      <c r="H209" s="101" t="s">
        <v>974</v>
      </c>
      <c r="I209" s="98" t="str">
        <f>VLOOKUP(H209,Presupuesto!$B$11:$C$565,2,0)</f>
        <v>MUEBLES VARIOS DE OFICINA</v>
      </c>
      <c r="J209" s="98" t="str">
        <f t="shared" ref="J209:J216" si="21">$J$207</f>
        <v>Posgrado</v>
      </c>
      <c r="K209" s="98" t="s">
        <v>385</v>
      </c>
    </row>
    <row r="210" spans="3:11" x14ac:dyDescent="0.25">
      <c r="C210" s="99" t="s">
        <v>58</v>
      </c>
      <c r="D210" s="147"/>
      <c r="E210" s="100">
        <v>6000</v>
      </c>
      <c r="F210" s="97">
        <f t="shared" si="20"/>
        <v>0</v>
      </c>
      <c r="G210" s="157"/>
      <c r="H210" s="101" t="s">
        <v>974</v>
      </c>
      <c r="I210" s="98" t="str">
        <f>VLOOKUP(H210,Presupuesto!$B$11:$C$565,2,0)</f>
        <v>MUEBLES VARIOS DE OFICINA</v>
      </c>
      <c r="J210" s="98" t="str">
        <f t="shared" si="21"/>
        <v>Posgrado</v>
      </c>
      <c r="K210" s="98" t="s">
        <v>385</v>
      </c>
    </row>
    <row r="211" spans="3:11" x14ac:dyDescent="0.25">
      <c r="C211" s="99" t="s">
        <v>59</v>
      </c>
      <c r="D211" s="147"/>
      <c r="E211" s="100">
        <v>3000</v>
      </c>
      <c r="F211" s="97">
        <f t="shared" si="20"/>
        <v>0</v>
      </c>
      <c r="G211" s="157"/>
      <c r="H211" s="101" t="s">
        <v>974</v>
      </c>
      <c r="I211" s="98" t="str">
        <f>VLOOKUP(H211,Presupuesto!$B$11:$C$565,2,0)</f>
        <v>MUEBLES VARIOS DE OFICINA</v>
      </c>
      <c r="J211" s="98" t="str">
        <f t="shared" si="21"/>
        <v>Posgrado</v>
      </c>
      <c r="K211" s="98" t="s">
        <v>385</v>
      </c>
    </row>
    <row r="212" spans="3:11" x14ac:dyDescent="0.25">
      <c r="C212" s="99" t="s">
        <v>60</v>
      </c>
      <c r="D212" s="147"/>
      <c r="E212" s="100">
        <v>10000</v>
      </c>
      <c r="F212" s="97">
        <f t="shared" si="20"/>
        <v>0</v>
      </c>
      <c r="G212" s="157"/>
      <c r="H212" s="101" t="s">
        <v>974</v>
      </c>
      <c r="I212" s="98" t="str">
        <f>VLOOKUP(H212,Presupuesto!$B$11:$C$565,2,0)</f>
        <v>MUEBLES VARIOS DE OFICINA</v>
      </c>
      <c r="J212" s="98" t="str">
        <f t="shared" si="21"/>
        <v>Posgrado</v>
      </c>
      <c r="K212" s="98" t="s">
        <v>385</v>
      </c>
    </row>
    <row r="213" spans="3:11" x14ac:dyDescent="0.25">
      <c r="C213" s="99" t="s">
        <v>61</v>
      </c>
      <c r="D213" s="147"/>
      <c r="E213" s="100">
        <v>8000</v>
      </c>
      <c r="F213" s="97">
        <f t="shared" si="20"/>
        <v>0</v>
      </c>
      <c r="G213" s="157"/>
      <c r="H213" s="101" t="s">
        <v>977</v>
      </c>
      <c r="I213" s="98" t="str">
        <f>VLOOKUP(H213,Presupuesto!$B$11:$C$565,2,0)</f>
        <v>EQUIPOS VARIOS DE OFICINA</v>
      </c>
      <c r="J213" s="98" t="str">
        <f t="shared" si="21"/>
        <v>Posgrado</v>
      </c>
      <c r="K213" s="98" t="s">
        <v>385</v>
      </c>
    </row>
    <row r="214" spans="3:11" x14ac:dyDescent="0.25">
      <c r="C214" s="99" t="s">
        <v>62</v>
      </c>
      <c r="D214" s="147"/>
      <c r="E214" s="100">
        <v>2000</v>
      </c>
      <c r="F214" s="97">
        <f t="shared" si="20"/>
        <v>0</v>
      </c>
      <c r="G214" s="157"/>
      <c r="H214" s="101" t="s">
        <v>977</v>
      </c>
      <c r="I214" s="98" t="str">
        <f>VLOOKUP(H214,Presupuesto!$B$11:$C$565,2,0)</f>
        <v>EQUIPOS VARIOS DE OFICINA</v>
      </c>
      <c r="J214" s="98" t="str">
        <f t="shared" si="21"/>
        <v>Posgrado</v>
      </c>
      <c r="K214" s="98" t="s">
        <v>393</v>
      </c>
    </row>
    <row r="215" spans="3:11" x14ac:dyDescent="0.25">
      <c r="C215" s="99" t="s">
        <v>63</v>
      </c>
      <c r="D215" s="147"/>
      <c r="E215" s="100">
        <v>5000</v>
      </c>
      <c r="F215" s="97">
        <f t="shared" si="20"/>
        <v>0</v>
      </c>
      <c r="G215" s="157"/>
      <c r="H215" s="101" t="s">
        <v>977</v>
      </c>
      <c r="I215" s="98" t="str">
        <f>VLOOKUP(H215,Presupuesto!$B$11:$C$565,2,0)</f>
        <v>EQUIPOS VARIOS DE OFICINA</v>
      </c>
      <c r="J215" s="98" t="str">
        <f t="shared" si="21"/>
        <v>Posgrado</v>
      </c>
      <c r="K215" s="98" t="s">
        <v>389</v>
      </c>
    </row>
    <row r="216" spans="3:11" ht="15.75" thickBot="1" x14ac:dyDescent="0.3">
      <c r="C216" s="102" t="s">
        <v>64</v>
      </c>
      <c r="D216" s="155"/>
      <c r="E216" s="104">
        <v>100000</v>
      </c>
      <c r="F216" s="105">
        <f t="shared" si="20"/>
        <v>0</v>
      </c>
      <c r="G216" s="158"/>
      <c r="H216" s="106" t="s">
        <v>977</v>
      </c>
      <c r="I216" s="106" t="str">
        <f>VLOOKUP(H216,Presupuesto!$B$11:$C$565,2,0)</f>
        <v>EQUIPOS VARIOS DE OFICINA</v>
      </c>
      <c r="J216" s="106" t="str">
        <f t="shared" si="21"/>
        <v>Posgrado</v>
      </c>
      <c r="K216" s="122" t="s">
        <v>384</v>
      </c>
    </row>
    <row r="218" spans="3:11" ht="15.75" thickBot="1" x14ac:dyDescent="0.3">
      <c r="C218" s="316"/>
      <c r="D218" s="317"/>
      <c r="E218" s="318"/>
      <c r="F218" s="318"/>
      <c r="G218" s="319"/>
      <c r="H218" s="318"/>
      <c r="I218" s="318"/>
      <c r="J218" s="151"/>
      <c r="K218" s="151"/>
    </row>
    <row r="219" spans="3:11" ht="15.75" thickBot="1" x14ac:dyDescent="0.3">
      <c r="C219" s="29" t="s">
        <v>42</v>
      </c>
      <c r="D219" s="30">
        <f>SUM(F226:F235)</f>
        <v>0</v>
      </c>
      <c r="E219" s="173"/>
      <c r="F219" s="173"/>
      <c r="G219" s="79"/>
      <c r="H219" s="173"/>
      <c r="I219" s="173"/>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197" t="s">
        <v>382</v>
      </c>
      <c r="D222" s="347"/>
      <c r="E222" s="93"/>
      <c r="F222" s="93"/>
      <c r="G222" s="93"/>
      <c r="H222" s="76"/>
      <c r="I222" s="76"/>
      <c r="J222" s="76"/>
      <c r="K222" s="112"/>
    </row>
    <row r="223" spans="3:11" ht="18.75" x14ac:dyDescent="0.25">
      <c r="C223" s="205"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4" t="s">
        <v>43</v>
      </c>
      <c r="D225" s="126" t="s">
        <v>49</v>
      </c>
      <c r="E225" s="126" t="s">
        <v>51</v>
      </c>
      <c r="F225" s="125" t="s">
        <v>27</v>
      </c>
      <c r="G225" s="131" t="s">
        <v>121</v>
      </c>
      <c r="H225" s="126" t="s">
        <v>45</v>
      </c>
      <c r="I225" s="126" t="s">
        <v>122</v>
      </c>
      <c r="J225" s="126" t="s">
        <v>400</v>
      </c>
      <c r="K225" s="126" t="s">
        <v>401</v>
      </c>
    </row>
    <row r="226" spans="3:11" x14ac:dyDescent="0.25">
      <c r="C226" s="95" t="s">
        <v>55</v>
      </c>
      <c r="D226" s="154"/>
      <c r="E226" s="96">
        <v>2800</v>
      </c>
      <c r="F226" s="97">
        <f>D226*E226</f>
        <v>0</v>
      </c>
      <c r="G226" s="157"/>
      <c r="H226" s="98" t="s">
        <v>974</v>
      </c>
      <c r="I226" s="98" t="str">
        <f>VLOOKUP(H226,Presupuesto!$B$11:$C$565,2,0)</f>
        <v>MUEBLES VARIOS DE OFICINA</v>
      </c>
      <c r="J226" s="212" t="s">
        <v>1461</v>
      </c>
      <c r="K226" s="98" t="s">
        <v>394</v>
      </c>
    </row>
    <row r="227" spans="3:11" x14ac:dyDescent="0.25">
      <c r="C227" s="99" t="s">
        <v>56</v>
      </c>
      <c r="D227" s="147"/>
      <c r="E227" s="100">
        <v>2400</v>
      </c>
      <c r="F227" s="97">
        <f>D227*E227</f>
        <v>0</v>
      </c>
      <c r="G227" s="157"/>
      <c r="H227" s="101" t="s">
        <v>974</v>
      </c>
      <c r="I227" s="98" t="str">
        <f>VLOOKUP(H227,Presupuesto!$B$11:$C$565,2,0)</f>
        <v>MUEBLES VARIOS DE OFICINA</v>
      </c>
      <c r="J227" s="98" t="str">
        <f>$J$226</f>
        <v>Desarrollo del Sistema de Educación Superior</v>
      </c>
      <c r="K227" s="98" t="s">
        <v>402</v>
      </c>
    </row>
    <row r="228" spans="3:11" x14ac:dyDescent="0.25">
      <c r="C228" s="99" t="s">
        <v>57</v>
      </c>
      <c r="D228" s="147"/>
      <c r="E228" s="100">
        <v>1000</v>
      </c>
      <c r="F228" s="97">
        <f t="shared" ref="F228:F235" si="22">D228*E228</f>
        <v>0</v>
      </c>
      <c r="G228" s="157"/>
      <c r="H228" s="101" t="s">
        <v>974</v>
      </c>
      <c r="I228" s="98" t="str">
        <f>VLOOKUP(H228,Presupuesto!$B$11:$C$565,2,0)</f>
        <v>MUEBLES VARIOS DE OFICINA</v>
      </c>
      <c r="J228" s="98" t="str">
        <f t="shared" ref="J228:J235" si="23">$J$226</f>
        <v>Desarrollo del Sistema de Educación Superior</v>
      </c>
      <c r="K228" s="98" t="s">
        <v>385</v>
      </c>
    </row>
    <row r="229" spans="3:11" x14ac:dyDescent="0.25">
      <c r="C229" s="99" t="s">
        <v>58</v>
      </c>
      <c r="D229" s="147"/>
      <c r="E229" s="100">
        <v>6000</v>
      </c>
      <c r="F229" s="97">
        <f t="shared" si="22"/>
        <v>0</v>
      </c>
      <c r="G229" s="157"/>
      <c r="H229" s="101" t="s">
        <v>974</v>
      </c>
      <c r="I229" s="98" t="str">
        <f>VLOOKUP(H229,Presupuesto!$B$11:$C$565,2,0)</f>
        <v>MUEBLES VARIOS DE OFICINA</v>
      </c>
      <c r="J229" s="98" t="str">
        <f t="shared" si="23"/>
        <v>Desarrollo del Sistema de Educación Superior</v>
      </c>
      <c r="K229" s="98" t="s">
        <v>385</v>
      </c>
    </row>
    <row r="230" spans="3:11" x14ac:dyDescent="0.25">
      <c r="C230" s="99" t="s">
        <v>59</v>
      </c>
      <c r="D230" s="147"/>
      <c r="E230" s="100">
        <v>3000</v>
      </c>
      <c r="F230" s="97">
        <f t="shared" si="22"/>
        <v>0</v>
      </c>
      <c r="G230" s="157"/>
      <c r="H230" s="101" t="s">
        <v>974</v>
      </c>
      <c r="I230" s="98" t="str">
        <f>VLOOKUP(H230,Presupuesto!$B$11:$C$565,2,0)</f>
        <v>MUEBLES VARIOS DE OFICINA</v>
      </c>
      <c r="J230" s="98" t="str">
        <f t="shared" si="23"/>
        <v>Desarrollo del Sistema de Educación Superior</v>
      </c>
      <c r="K230" s="98" t="s">
        <v>385</v>
      </c>
    </row>
    <row r="231" spans="3:11" x14ac:dyDescent="0.25">
      <c r="C231" s="99" t="s">
        <v>60</v>
      </c>
      <c r="D231" s="147"/>
      <c r="E231" s="100">
        <v>10000</v>
      </c>
      <c r="F231" s="97">
        <f t="shared" si="22"/>
        <v>0</v>
      </c>
      <c r="G231" s="157"/>
      <c r="H231" s="101" t="s">
        <v>974</v>
      </c>
      <c r="I231" s="98" t="str">
        <f>VLOOKUP(H231,Presupuesto!$B$11:$C$565,2,0)</f>
        <v>MUEBLES VARIOS DE OFICINA</v>
      </c>
      <c r="J231" s="98" t="str">
        <f t="shared" si="23"/>
        <v>Desarrollo del Sistema de Educación Superior</v>
      </c>
      <c r="K231" s="98" t="s">
        <v>385</v>
      </c>
    </row>
    <row r="232" spans="3:11" x14ac:dyDescent="0.25">
      <c r="C232" s="99" t="s">
        <v>61</v>
      </c>
      <c r="D232" s="147"/>
      <c r="E232" s="100">
        <v>8000</v>
      </c>
      <c r="F232" s="97">
        <f t="shared" si="22"/>
        <v>0</v>
      </c>
      <c r="G232" s="157"/>
      <c r="H232" s="101" t="s">
        <v>977</v>
      </c>
      <c r="I232" s="98" t="str">
        <f>VLOOKUP(H232,Presupuesto!$B$11:$C$565,2,0)</f>
        <v>EQUIPOS VARIOS DE OFICINA</v>
      </c>
      <c r="J232" s="98" t="str">
        <f t="shared" si="23"/>
        <v>Desarrollo del Sistema de Educación Superior</v>
      </c>
      <c r="K232" s="98" t="s">
        <v>385</v>
      </c>
    </row>
    <row r="233" spans="3:11" x14ac:dyDescent="0.25">
      <c r="C233" s="99" t="s">
        <v>62</v>
      </c>
      <c r="D233" s="147"/>
      <c r="E233" s="100">
        <v>2000</v>
      </c>
      <c r="F233" s="97">
        <f t="shared" si="22"/>
        <v>0</v>
      </c>
      <c r="G233" s="157"/>
      <c r="H233" s="101" t="s">
        <v>977</v>
      </c>
      <c r="I233" s="98" t="str">
        <f>VLOOKUP(H233,Presupuesto!$B$11:$C$565,2,0)</f>
        <v>EQUIPOS VARIOS DE OFICINA</v>
      </c>
      <c r="J233" s="98" t="str">
        <f t="shared" si="23"/>
        <v>Desarrollo del Sistema de Educación Superior</v>
      </c>
      <c r="K233" s="98" t="s">
        <v>393</v>
      </c>
    </row>
    <row r="234" spans="3:11" x14ac:dyDescent="0.25">
      <c r="C234" s="99" t="s">
        <v>63</v>
      </c>
      <c r="D234" s="147"/>
      <c r="E234" s="100">
        <v>5000</v>
      </c>
      <c r="F234" s="97">
        <f t="shared" si="22"/>
        <v>0</v>
      </c>
      <c r="G234" s="157"/>
      <c r="H234" s="101" t="s">
        <v>977</v>
      </c>
      <c r="I234" s="98" t="str">
        <f>VLOOKUP(H234,Presupuesto!$B$11:$C$565,2,0)</f>
        <v>EQUIPOS VARIOS DE OFICINA</v>
      </c>
      <c r="J234" s="98" t="str">
        <f t="shared" si="23"/>
        <v>Desarrollo del Sistema de Educación Superior</v>
      </c>
      <c r="K234" s="98" t="s">
        <v>389</v>
      </c>
    </row>
    <row r="235" spans="3:11" ht="15.75" thickBot="1" x14ac:dyDescent="0.3">
      <c r="C235" s="102" t="s">
        <v>64</v>
      </c>
      <c r="D235" s="155"/>
      <c r="E235" s="104">
        <v>100000</v>
      </c>
      <c r="F235" s="105">
        <f t="shared" si="22"/>
        <v>0</v>
      </c>
      <c r="G235" s="158"/>
      <c r="H235" s="106" t="s">
        <v>977</v>
      </c>
      <c r="I235" s="106" t="str">
        <f>VLOOKUP(H235,Presupuesto!$B$11:$C$565,2,0)</f>
        <v>EQUIPOS VARIOS DE OFICINA</v>
      </c>
      <c r="J235" s="106" t="str">
        <f t="shared" si="23"/>
        <v>Desarrollo del Sistema de Educación Superior</v>
      </c>
      <c r="K235" s="122" t="s">
        <v>384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#REF!</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282"/>
  <sheetViews>
    <sheetView showGridLines="0" topLeftCell="A9" workbookViewId="0">
      <selection activeCell="F30" sqref="F30"/>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256" ht="14.45" hidden="1" x14ac:dyDescent="0.3">
      <c r="A1" s="183" t="s">
        <v>241</v>
      </c>
      <c r="B1" s="186" t="s">
        <v>242</v>
      </c>
      <c r="C1" s="177" t="s">
        <v>243</v>
      </c>
      <c r="D1" s="177" t="s">
        <v>485</v>
      </c>
      <c r="E1" s="177" t="s">
        <v>487</v>
      </c>
      <c r="F1" s="177" t="s">
        <v>489</v>
      </c>
      <c r="G1" s="177" t="s">
        <v>491</v>
      </c>
      <c r="H1" s="177" t="s">
        <v>493</v>
      </c>
      <c r="I1" s="177" t="s">
        <v>495</v>
      </c>
      <c r="J1" s="177" t="s">
        <v>244</v>
      </c>
      <c r="K1" s="177" t="s">
        <v>498</v>
      </c>
      <c r="L1" s="177" t="s">
        <v>245</v>
      </c>
      <c r="M1" s="177" t="s">
        <v>500</v>
      </c>
      <c r="N1" s="177" t="s">
        <v>502</v>
      </c>
      <c r="O1" s="177" t="s">
        <v>504</v>
      </c>
      <c r="P1" s="177" t="s">
        <v>246</v>
      </c>
      <c r="Q1" s="177" t="s">
        <v>505</v>
      </c>
      <c r="R1" s="177" t="s">
        <v>508</v>
      </c>
      <c r="S1" s="177" t="s">
        <v>247</v>
      </c>
      <c r="T1" s="177" t="s">
        <v>510</v>
      </c>
      <c r="U1" s="177" t="s">
        <v>248</v>
      </c>
      <c r="V1" s="177" t="s">
        <v>511</v>
      </c>
      <c r="W1" s="177" t="s">
        <v>512</v>
      </c>
      <c r="X1" s="177" t="s">
        <v>516</v>
      </c>
      <c r="Y1" s="177" t="s">
        <v>264</v>
      </c>
      <c r="Z1" s="177" t="s">
        <v>517</v>
      </c>
      <c r="AA1" s="177" t="s">
        <v>519</v>
      </c>
      <c r="AB1" s="177" t="s">
        <v>521</v>
      </c>
      <c r="AC1" s="177" t="s">
        <v>265</v>
      </c>
      <c r="AD1" s="177" t="s">
        <v>523</v>
      </c>
      <c r="AE1" s="177" t="s">
        <v>525</v>
      </c>
      <c r="AF1" s="177" t="s">
        <v>527</v>
      </c>
      <c r="AG1" s="177" t="s">
        <v>529</v>
      </c>
      <c r="AH1" s="177" t="s">
        <v>240</v>
      </c>
      <c r="AI1" s="177" t="s">
        <v>531</v>
      </c>
      <c r="AJ1" s="186" t="s">
        <v>249</v>
      </c>
      <c r="AK1" s="177" t="s">
        <v>533</v>
      </c>
      <c r="AL1" s="177" t="s">
        <v>250</v>
      </c>
      <c r="AM1" s="177" t="s">
        <v>535</v>
      </c>
      <c r="AN1" s="177" t="s">
        <v>537</v>
      </c>
      <c r="AO1" s="177" t="s">
        <v>251</v>
      </c>
      <c r="AP1" s="177" t="s">
        <v>539</v>
      </c>
      <c r="AQ1" s="177" t="s">
        <v>541</v>
      </c>
      <c r="AR1" s="177" t="s">
        <v>252</v>
      </c>
      <c r="AS1" s="177" t="s">
        <v>542</v>
      </c>
      <c r="AT1" s="177" t="s">
        <v>544</v>
      </c>
      <c r="AU1" s="177" t="s">
        <v>545</v>
      </c>
      <c r="AV1" s="177" t="s">
        <v>546</v>
      </c>
      <c r="AW1" s="177" t="s">
        <v>548</v>
      </c>
      <c r="AX1" s="177" t="s">
        <v>550</v>
      </c>
      <c r="AY1" s="177" t="s">
        <v>551</v>
      </c>
      <c r="AZ1" s="177" t="s">
        <v>253</v>
      </c>
      <c r="BA1" s="177" t="s">
        <v>553</v>
      </c>
      <c r="BB1" s="177" t="s">
        <v>555</v>
      </c>
      <c r="BC1" s="177" t="s">
        <v>557</v>
      </c>
      <c r="BD1" s="177" t="s">
        <v>559</v>
      </c>
      <c r="BE1" s="177" t="s">
        <v>561</v>
      </c>
      <c r="BF1" s="177" t="s">
        <v>563</v>
      </c>
      <c r="BG1" s="177" t="s">
        <v>565</v>
      </c>
      <c r="BH1" s="177" t="s">
        <v>567</v>
      </c>
      <c r="BI1" s="177" t="s">
        <v>266</v>
      </c>
      <c r="BJ1" s="177" t="s">
        <v>569</v>
      </c>
      <c r="BK1" s="177" t="s">
        <v>571</v>
      </c>
      <c r="BL1" s="177" t="s">
        <v>573</v>
      </c>
      <c r="BM1" s="177" t="s">
        <v>575</v>
      </c>
      <c r="BN1" s="177" t="s">
        <v>577</v>
      </c>
      <c r="BO1" s="177" t="s">
        <v>579</v>
      </c>
      <c r="BP1" s="177" t="s">
        <v>581</v>
      </c>
      <c r="BQ1" s="177" t="s">
        <v>583</v>
      </c>
      <c r="BR1" s="177" t="s">
        <v>585</v>
      </c>
      <c r="BS1" s="177" t="s">
        <v>587</v>
      </c>
      <c r="BT1" s="186" t="s">
        <v>254</v>
      </c>
      <c r="BU1" s="177" t="s">
        <v>255</v>
      </c>
      <c r="BV1" s="177" t="s">
        <v>589</v>
      </c>
      <c r="BW1" s="177" t="s">
        <v>256</v>
      </c>
      <c r="BX1" s="177" t="s">
        <v>591</v>
      </c>
      <c r="BY1" s="177" t="s">
        <v>593</v>
      </c>
      <c r="BZ1" s="186" t="s">
        <v>257</v>
      </c>
      <c r="CA1" s="177" t="s">
        <v>258</v>
      </c>
      <c r="CB1" s="177" t="s">
        <v>595</v>
      </c>
      <c r="CC1" s="177" t="s">
        <v>259</v>
      </c>
      <c r="CD1" s="177" t="s">
        <v>597</v>
      </c>
      <c r="CE1" s="177" t="s">
        <v>599</v>
      </c>
      <c r="CF1" s="177" t="s">
        <v>601</v>
      </c>
      <c r="CG1" s="186" t="s">
        <v>260</v>
      </c>
      <c r="CH1" s="177" t="s">
        <v>607</v>
      </c>
      <c r="CI1" s="177" t="s">
        <v>609</v>
      </c>
      <c r="CJ1" s="177" t="s">
        <v>261</v>
      </c>
      <c r="CK1" s="177" t="s">
        <v>603</v>
      </c>
      <c r="CL1" s="177" t="s">
        <v>605</v>
      </c>
      <c r="CM1" s="177" t="s">
        <v>262</v>
      </c>
      <c r="CN1" s="177" t="s">
        <v>611</v>
      </c>
      <c r="CO1" s="177" t="s">
        <v>263</v>
      </c>
      <c r="CP1" s="177" t="s">
        <v>612</v>
      </c>
      <c r="CQ1" s="174" t="s">
        <v>267</v>
      </c>
      <c r="CR1" s="186" t="s">
        <v>268</v>
      </c>
      <c r="CS1" s="177" t="s">
        <v>613</v>
      </c>
      <c r="CT1" s="177" t="s">
        <v>614</v>
      </c>
      <c r="CU1" s="177" t="s">
        <v>616</v>
      </c>
      <c r="CV1" s="177" t="s">
        <v>269</v>
      </c>
      <c r="CW1" s="177" t="s">
        <v>618</v>
      </c>
      <c r="CX1" s="177" t="s">
        <v>620</v>
      </c>
      <c r="CY1" s="177" t="s">
        <v>622</v>
      </c>
      <c r="CZ1" s="177" t="s">
        <v>624</v>
      </c>
      <c r="DA1" s="177" t="s">
        <v>626</v>
      </c>
      <c r="DB1" s="177" t="s">
        <v>628</v>
      </c>
      <c r="DC1" s="186" t="s">
        <v>270</v>
      </c>
      <c r="DD1" s="177" t="s">
        <v>271</v>
      </c>
      <c r="DE1" s="177" t="s">
        <v>630</v>
      </c>
      <c r="DF1" s="177" t="s">
        <v>272</v>
      </c>
      <c r="DG1" s="177" t="s">
        <v>632</v>
      </c>
      <c r="DH1" s="177" t="s">
        <v>634</v>
      </c>
      <c r="DI1" s="177" t="s">
        <v>636</v>
      </c>
      <c r="DJ1" s="177" t="s">
        <v>638</v>
      </c>
      <c r="DK1" s="177" t="s">
        <v>640</v>
      </c>
      <c r="DL1" s="177" t="s">
        <v>642</v>
      </c>
      <c r="DM1" s="177" t="s">
        <v>644</v>
      </c>
      <c r="DN1" s="177" t="s">
        <v>273</v>
      </c>
      <c r="DO1" s="177" t="s">
        <v>646</v>
      </c>
      <c r="DP1" s="177" t="s">
        <v>648</v>
      </c>
      <c r="DQ1" s="177" t="s">
        <v>650</v>
      </c>
      <c r="DR1" s="186" t="s">
        <v>274</v>
      </c>
      <c r="DS1" s="177" t="s">
        <v>652</v>
      </c>
      <c r="DT1" s="177" t="s">
        <v>275</v>
      </c>
      <c r="DU1" s="177" t="s">
        <v>654</v>
      </c>
      <c r="DV1" s="177" t="s">
        <v>276</v>
      </c>
      <c r="DW1" s="177" t="s">
        <v>656</v>
      </c>
      <c r="DX1" s="177" t="s">
        <v>658</v>
      </c>
      <c r="DY1" s="177" t="s">
        <v>660</v>
      </c>
      <c r="DZ1" s="177" t="s">
        <v>662</v>
      </c>
      <c r="EA1" s="177" t="s">
        <v>664</v>
      </c>
      <c r="EB1" s="177" t="s">
        <v>666</v>
      </c>
      <c r="EC1" s="177" t="s">
        <v>668</v>
      </c>
      <c r="ED1" s="177" t="s">
        <v>670</v>
      </c>
      <c r="EE1" s="177" t="s">
        <v>672</v>
      </c>
      <c r="EF1" s="177" t="s">
        <v>674</v>
      </c>
      <c r="EG1" s="177" t="s">
        <v>676</v>
      </c>
      <c r="EH1" s="186" t="s">
        <v>277</v>
      </c>
      <c r="EI1" s="177" t="s">
        <v>678</v>
      </c>
      <c r="EJ1" s="177" t="s">
        <v>278</v>
      </c>
      <c r="EK1" s="177" t="s">
        <v>680</v>
      </c>
      <c r="EL1" s="177" t="s">
        <v>682</v>
      </c>
      <c r="EM1" s="177" t="s">
        <v>279</v>
      </c>
      <c r="EN1" s="177" t="s">
        <v>684</v>
      </c>
      <c r="EO1" s="177" t="s">
        <v>686</v>
      </c>
      <c r="EP1" s="177" t="s">
        <v>280</v>
      </c>
      <c r="EQ1" s="177" t="s">
        <v>688</v>
      </c>
      <c r="ER1" s="177" t="s">
        <v>690</v>
      </c>
      <c r="ES1" s="177" t="s">
        <v>692</v>
      </c>
      <c r="ET1" s="177" t="s">
        <v>281</v>
      </c>
      <c r="EU1" s="177" t="s">
        <v>694</v>
      </c>
      <c r="EV1" s="177" t="s">
        <v>696</v>
      </c>
      <c r="EW1" s="186" t="s">
        <v>282</v>
      </c>
      <c r="EX1" s="177" t="s">
        <v>283</v>
      </c>
      <c r="EY1" s="177" t="s">
        <v>698</v>
      </c>
      <c r="EZ1" s="177" t="s">
        <v>700</v>
      </c>
      <c r="FA1" s="177" t="s">
        <v>702</v>
      </c>
      <c r="FB1" s="177" t="s">
        <v>704</v>
      </c>
      <c r="FC1" s="177" t="s">
        <v>284</v>
      </c>
      <c r="FD1" s="177" t="s">
        <v>706</v>
      </c>
      <c r="FE1" s="177" t="s">
        <v>708</v>
      </c>
      <c r="FF1" s="177" t="s">
        <v>710</v>
      </c>
      <c r="FG1" s="177" t="s">
        <v>712</v>
      </c>
      <c r="FH1" s="177" t="s">
        <v>714</v>
      </c>
      <c r="FI1" s="177" t="s">
        <v>285</v>
      </c>
      <c r="FJ1" s="177" t="s">
        <v>717</v>
      </c>
      <c r="FK1" s="177" t="s">
        <v>286</v>
      </c>
      <c r="FL1" s="177" t="s">
        <v>720</v>
      </c>
      <c r="FM1" s="177" t="s">
        <v>721</v>
      </c>
      <c r="FN1" s="177" t="s">
        <v>723</v>
      </c>
      <c r="FO1" s="177" t="s">
        <v>287</v>
      </c>
      <c r="FP1" s="177" t="s">
        <v>726</v>
      </c>
      <c r="FQ1" s="177" t="s">
        <v>727</v>
      </c>
      <c r="FR1" s="177" t="s">
        <v>729</v>
      </c>
      <c r="FS1" s="177" t="s">
        <v>288</v>
      </c>
      <c r="FT1" s="177" t="s">
        <v>732</v>
      </c>
      <c r="FU1" s="177" t="s">
        <v>734</v>
      </c>
      <c r="FV1" s="177" t="s">
        <v>736</v>
      </c>
      <c r="FW1" s="186" t="s">
        <v>289</v>
      </c>
      <c r="FX1" s="186" t="s">
        <v>290</v>
      </c>
      <c r="FY1" s="177" t="s">
        <v>296</v>
      </c>
      <c r="FZ1" s="177" t="s">
        <v>738</v>
      </c>
      <c r="GA1" s="177" t="s">
        <v>740</v>
      </c>
      <c r="GB1" s="177" t="s">
        <v>742</v>
      </c>
      <c r="GC1" s="177" t="s">
        <v>744</v>
      </c>
      <c r="GD1" s="177" t="s">
        <v>746</v>
      </c>
      <c r="GE1" s="177" t="s">
        <v>748</v>
      </c>
      <c r="GF1" s="186" t="s">
        <v>291</v>
      </c>
      <c r="GG1" s="177" t="s">
        <v>297</v>
      </c>
      <c r="GH1" s="177" t="s">
        <v>750</v>
      </c>
      <c r="GI1" s="177" t="s">
        <v>752</v>
      </c>
      <c r="GJ1" s="177" t="s">
        <v>753</v>
      </c>
      <c r="GK1" s="177" t="s">
        <v>298</v>
      </c>
      <c r="GL1" s="177" t="s">
        <v>756</v>
      </c>
      <c r="GM1" s="177" t="s">
        <v>757</v>
      </c>
      <c r="GN1" s="186" t="s">
        <v>292</v>
      </c>
      <c r="GO1" s="177" t="s">
        <v>293</v>
      </c>
      <c r="GP1" s="177" t="s">
        <v>759</v>
      </c>
      <c r="GQ1" s="177" t="s">
        <v>761</v>
      </c>
      <c r="GR1" s="177" t="s">
        <v>763</v>
      </c>
      <c r="GS1" s="177" t="s">
        <v>765</v>
      </c>
      <c r="GT1" s="177" t="s">
        <v>767</v>
      </c>
      <c r="GU1" s="186" t="s">
        <v>294</v>
      </c>
      <c r="GV1" s="177" t="s">
        <v>295</v>
      </c>
      <c r="GW1" s="177" t="s">
        <v>769</v>
      </c>
      <c r="GX1" s="177" t="s">
        <v>771</v>
      </c>
      <c r="GY1" s="177" t="s">
        <v>773</v>
      </c>
      <c r="GZ1" s="177" t="s">
        <v>775</v>
      </c>
      <c r="HA1" s="177" t="s">
        <v>777</v>
      </c>
      <c r="HB1" s="177" t="s">
        <v>779</v>
      </c>
      <c r="HC1" s="174" t="s">
        <v>299</v>
      </c>
      <c r="HD1" s="186" t="s">
        <v>300</v>
      </c>
      <c r="HE1" s="177" t="s">
        <v>301</v>
      </c>
      <c r="HF1" s="177" t="s">
        <v>781</v>
      </c>
      <c r="HG1" s="177" t="s">
        <v>783</v>
      </c>
      <c r="HH1" s="177" t="s">
        <v>785</v>
      </c>
      <c r="HI1" s="177" t="s">
        <v>787</v>
      </c>
      <c r="HJ1" s="177" t="s">
        <v>302</v>
      </c>
      <c r="HK1" s="177" t="s">
        <v>790</v>
      </c>
      <c r="HL1" s="177" t="s">
        <v>319</v>
      </c>
      <c r="HM1" s="177" t="s">
        <v>828</v>
      </c>
      <c r="HN1" s="177" t="s">
        <v>830</v>
      </c>
      <c r="HO1" s="177" t="s">
        <v>832</v>
      </c>
      <c r="HP1" s="186" t="s">
        <v>303</v>
      </c>
      <c r="HQ1" s="177" t="s">
        <v>792</v>
      </c>
      <c r="HR1" s="177" t="s">
        <v>794</v>
      </c>
      <c r="HS1" s="177" t="s">
        <v>304</v>
      </c>
      <c r="HT1" s="177" t="s">
        <v>797</v>
      </c>
      <c r="HU1" s="177" t="s">
        <v>799</v>
      </c>
      <c r="HV1" s="177" t="s">
        <v>800</v>
      </c>
      <c r="HW1" s="177" t="s">
        <v>802</v>
      </c>
      <c r="HX1" s="186" t="s">
        <v>305</v>
      </c>
      <c r="HY1" s="177" t="s">
        <v>804</v>
      </c>
      <c r="HZ1" s="177" t="s">
        <v>806</v>
      </c>
      <c r="IA1" s="177" t="s">
        <v>808</v>
      </c>
      <c r="IB1" s="177" t="s">
        <v>306</v>
      </c>
      <c r="IC1" s="177" t="s">
        <v>810</v>
      </c>
      <c r="ID1" s="177" t="s">
        <v>812</v>
      </c>
      <c r="IE1" s="177" t="s">
        <v>307</v>
      </c>
      <c r="IF1" s="177" t="s">
        <v>814</v>
      </c>
      <c r="IG1" s="177" t="s">
        <v>816</v>
      </c>
      <c r="IH1" s="177" t="s">
        <v>308</v>
      </c>
      <c r="II1" s="177" t="s">
        <v>818</v>
      </c>
      <c r="IJ1" s="177" t="s">
        <v>820</v>
      </c>
      <c r="IK1" s="177" t="s">
        <v>822</v>
      </c>
      <c r="IL1" s="177" t="s">
        <v>824</v>
      </c>
      <c r="IM1" s="177" t="s">
        <v>309</v>
      </c>
      <c r="IN1" s="177" t="s">
        <v>826</v>
      </c>
      <c r="IO1" s="186" t="s">
        <v>310</v>
      </c>
      <c r="IP1" s="177" t="s">
        <v>834</v>
      </c>
      <c r="IQ1" s="177" t="s">
        <v>836</v>
      </c>
      <c r="IR1" s="177" t="s">
        <v>311</v>
      </c>
      <c r="IS1" s="177" t="s">
        <v>838</v>
      </c>
      <c r="IT1" s="177" t="s">
        <v>840</v>
      </c>
      <c r="IU1" s="177" t="s">
        <v>842</v>
      </c>
      <c r="IV1" s="186" t="s">
        <v>312</v>
      </c>
    </row>
    <row r="2" spans="1:256" s="120" customFormat="1" ht="14.45" hidden="1" x14ac:dyDescent="0.3">
      <c r="A2" s="120" t="s">
        <v>1345</v>
      </c>
      <c r="B2" s="120" t="s">
        <v>1347</v>
      </c>
      <c r="C2" s="120" t="s">
        <v>460</v>
      </c>
      <c r="D2" s="120" t="s">
        <v>1346</v>
      </c>
      <c r="E2" s="120" t="s">
        <v>1348</v>
      </c>
      <c r="F2" s="120" t="s">
        <v>461</v>
      </c>
      <c r="G2" s="156" t="s">
        <v>1349</v>
      </c>
      <c r="H2" s="120" t="s">
        <v>1350</v>
      </c>
      <c r="I2" s="120" t="s">
        <v>1351</v>
      </c>
      <c r="J2" s="120" t="s">
        <v>1440</v>
      </c>
      <c r="K2" s="120" t="s">
        <v>1352</v>
      </c>
      <c r="L2" s="120" t="s">
        <v>1353</v>
      </c>
      <c r="M2" s="120" t="s">
        <v>1354</v>
      </c>
      <c r="N2" s="120" t="s">
        <v>1355</v>
      </c>
      <c r="O2" s="120" t="s">
        <v>1356</v>
      </c>
      <c r="P2" s="120" t="s">
        <v>1461</v>
      </c>
      <c r="Q2" s="120" t="s">
        <v>1498</v>
      </c>
      <c r="R2" s="432" t="str">
        <f>+Presupuesto!D11</f>
        <v>Recurrente</v>
      </c>
      <c r="S2" s="432" t="str">
        <f>+Presupuesto!E11</f>
        <v>Programa / Proyecto 2016</v>
      </c>
      <c r="U2" s="120" t="s">
        <v>384</v>
      </c>
      <c r="V2" s="120" t="s">
        <v>402</v>
      </c>
      <c r="W2" s="120" t="s">
        <v>385</v>
      </c>
      <c r="X2" s="120" t="s">
        <v>386</v>
      </c>
      <c r="Y2" s="120" t="s">
        <v>387</v>
      </c>
      <c r="Z2" s="120" t="s">
        <v>388</v>
      </c>
      <c r="AA2" s="120" t="s">
        <v>389</v>
      </c>
      <c r="AB2" s="120" t="s">
        <v>390</v>
      </c>
      <c r="AC2" s="120" t="s">
        <v>391</v>
      </c>
      <c r="AD2" s="120" t="s">
        <v>392</v>
      </c>
      <c r="AE2" s="120" t="s">
        <v>393</v>
      </c>
      <c r="AF2" s="120" t="s">
        <v>394</v>
      </c>
      <c r="AH2" s="427" t="s">
        <v>409</v>
      </c>
      <c r="AI2" s="427" t="s">
        <v>410</v>
      </c>
      <c r="AJ2" s="427" t="s">
        <v>411</v>
      </c>
      <c r="AK2" s="427" t="s">
        <v>412</v>
      </c>
      <c r="AL2" s="427" t="s">
        <v>413</v>
      </c>
      <c r="AM2" s="427" t="s">
        <v>416</v>
      </c>
      <c r="AN2" s="427" t="s">
        <v>414</v>
      </c>
      <c r="AO2" s="427" t="s">
        <v>415</v>
      </c>
      <c r="AP2" s="427" t="s">
        <v>417</v>
      </c>
      <c r="AQ2" s="427" t="s">
        <v>418</v>
      </c>
      <c r="AR2" s="427" t="s">
        <v>419</v>
      </c>
      <c r="AS2" s="427" t="s">
        <v>420</v>
      </c>
      <c r="AT2" s="427" t="s">
        <v>421</v>
      </c>
      <c r="AU2" s="427" t="s">
        <v>422</v>
      </c>
      <c r="AV2" s="427" t="s">
        <v>423</v>
      </c>
      <c r="AW2" s="427" t="s">
        <v>424</v>
      </c>
      <c r="AX2" s="427" t="s">
        <v>425</v>
      </c>
      <c r="AY2" s="427" t="s">
        <v>426</v>
      </c>
      <c r="AZ2" s="427" t="s">
        <v>427</v>
      </c>
      <c r="BA2" s="427" t="s">
        <v>428</v>
      </c>
      <c r="BB2" s="427" t="s">
        <v>429</v>
      </c>
      <c r="BC2" s="427" t="s">
        <v>430</v>
      </c>
      <c r="BD2" s="427" t="s">
        <v>431</v>
      </c>
      <c r="BE2" s="427" t="s">
        <v>432</v>
      </c>
      <c r="BF2" s="427" t="s">
        <v>433</v>
      </c>
      <c r="BG2" s="427" t="s">
        <v>434</v>
      </c>
      <c r="BH2" s="427" t="s">
        <v>435</v>
      </c>
      <c r="BI2" s="427" t="s">
        <v>436</v>
      </c>
      <c r="BJ2" s="427" t="s">
        <v>437</v>
      </c>
      <c r="BK2" s="427" t="s">
        <v>438</v>
      </c>
      <c r="BL2" s="427" t="s">
        <v>439</v>
      </c>
      <c r="BM2" s="427" t="s">
        <v>440</v>
      </c>
      <c r="BN2" s="427" t="s">
        <v>441</v>
      </c>
      <c r="BO2" s="427" t="s">
        <v>442</v>
      </c>
      <c r="BP2" s="427" t="s">
        <v>443</v>
      </c>
      <c r="BQ2" s="427" t="s">
        <v>444</v>
      </c>
      <c r="BR2" s="427" t="s">
        <v>445</v>
      </c>
      <c r="BS2" s="427" t="s">
        <v>446</v>
      </c>
      <c r="BT2" s="427" t="s">
        <v>447</v>
      </c>
      <c r="BU2" s="427" t="s">
        <v>448</v>
      </c>
      <c r="CB2" s="120" t="s">
        <v>1325</v>
      </c>
      <c r="CC2" s="120" t="s">
        <v>1326</v>
      </c>
      <c r="CD2" s="120" t="s">
        <v>1324</v>
      </c>
      <c r="CE2" s="120" t="s">
        <v>1327</v>
      </c>
    </row>
    <row r="3" spans="1:256" ht="14.45" hidden="1" x14ac:dyDescent="0.3">
      <c r="AH3" s="428">
        <v>2500</v>
      </c>
      <c r="AI3" s="428">
        <v>1900</v>
      </c>
      <c r="AJ3" s="428">
        <v>1650</v>
      </c>
      <c r="AK3" s="428">
        <v>1580</v>
      </c>
      <c r="AL3" s="428">
        <v>2250</v>
      </c>
      <c r="AM3" s="428">
        <v>1650</v>
      </c>
      <c r="AN3" s="428">
        <v>1400</v>
      </c>
      <c r="AO3" s="429">
        <v>1340</v>
      </c>
      <c r="AP3" s="429">
        <v>2000</v>
      </c>
      <c r="AQ3" s="429">
        <v>1400</v>
      </c>
      <c r="AR3" s="429">
        <v>1150</v>
      </c>
      <c r="AS3" s="429">
        <v>1100</v>
      </c>
      <c r="AT3" s="429">
        <v>1750</v>
      </c>
      <c r="AU3" s="429">
        <v>1150</v>
      </c>
      <c r="AV3" s="429">
        <v>900</v>
      </c>
      <c r="AW3" s="429">
        <v>860</v>
      </c>
      <c r="AX3" s="429">
        <v>1200</v>
      </c>
      <c r="AY3" s="430">
        <v>900</v>
      </c>
      <c r="AZ3" s="430">
        <v>650</v>
      </c>
      <c r="BA3" s="430">
        <v>620</v>
      </c>
      <c r="BB3" s="428">
        <f>+'Cuadro Resumen'!C213</f>
        <v>5605.2314999999999</v>
      </c>
      <c r="BC3" s="428">
        <f>+'Cuadro Resumen'!D213</f>
        <v>5165.6055000000006</v>
      </c>
      <c r="BD3" s="428">
        <f>+'Cuadro Resumen'!E213</f>
        <v>6594.39</v>
      </c>
      <c r="BE3" s="428">
        <f>+'Cuadro Resumen'!F213</f>
        <v>6154.7640000000001</v>
      </c>
      <c r="BF3" s="428">
        <f>+'Cuadro Resumen'!C214</f>
        <v>4945.7925000000005</v>
      </c>
      <c r="BG3" s="428">
        <f>+'Cuadro Resumen'!D214</f>
        <v>4506.1665000000003</v>
      </c>
      <c r="BH3" s="428">
        <f>+'Cuadro Resumen'!E214</f>
        <v>5934.951</v>
      </c>
      <c r="BI3" s="428">
        <f>+'Cuadro Resumen'!F214</f>
        <v>5495.3249999999998</v>
      </c>
      <c r="BJ3" s="429">
        <f>+'Cuadro Resumen'!C215</f>
        <v>4286.3535000000002</v>
      </c>
      <c r="BK3" s="429">
        <f>+'Cuadro Resumen'!D215</f>
        <v>3956.634</v>
      </c>
      <c r="BL3" s="429">
        <f>+'Cuadro Resumen'!E215</f>
        <v>5275.5120000000006</v>
      </c>
      <c r="BM3" s="429">
        <f>+'Cuadro Resumen'!F215</f>
        <v>4835.8860000000004</v>
      </c>
      <c r="BN3" s="429">
        <f>+'Cuadro Resumen'!C216</f>
        <v>3626.9145000000003</v>
      </c>
      <c r="BO3" s="429">
        <f>+'Cuadro Resumen'!D216</f>
        <v>3297.1950000000002</v>
      </c>
      <c r="BP3" s="429">
        <f>+'Cuadro Resumen'!E216</f>
        <v>4616.0730000000003</v>
      </c>
      <c r="BQ3" s="429">
        <f>+'Cuadro Resumen'!F216</f>
        <v>4286.3535000000002</v>
      </c>
      <c r="BR3" s="429">
        <f>+'Cuadro Resumen'!C217</f>
        <v>3187.2885000000001</v>
      </c>
      <c r="BS3" s="429">
        <f>+'Cuadro Resumen'!D217</f>
        <v>2967.4755</v>
      </c>
      <c r="BT3" s="429">
        <f>+'Cuadro Resumen'!E217</f>
        <v>4066.5405000000001</v>
      </c>
      <c r="BU3" s="429">
        <f>+'Cuadro Resumen'!F217</f>
        <v>3736.8210000000004</v>
      </c>
      <c r="CB3" s="86">
        <v>35000</v>
      </c>
      <c r="CC3" s="86">
        <v>15000</v>
      </c>
      <c r="CD3" s="86">
        <v>35000</v>
      </c>
      <c r="CE3" s="86">
        <v>15000</v>
      </c>
    </row>
    <row r="4" spans="1:256" thickBot="1" x14ac:dyDescent="0.35"/>
    <row r="5" spans="1:256" ht="53.25" thickBot="1" x14ac:dyDescent="0.3">
      <c r="C5" s="87" t="s">
        <v>373</v>
      </c>
      <c r="D5" s="194">
        <f>SUMIF(C:C,$C$10,D:D)</f>
        <v>909500</v>
      </c>
    </row>
    <row r="8" spans="1:256" ht="14.45" x14ac:dyDescent="0.3">
      <c r="C8" s="107"/>
      <c r="D8" s="107"/>
      <c r="E8" s="107"/>
      <c r="F8" s="107"/>
      <c r="G8" s="78"/>
      <c r="H8" s="107"/>
      <c r="I8" s="107"/>
    </row>
    <row r="9" spans="1:256" thickBot="1" x14ac:dyDescent="0.35">
      <c r="C9" s="107"/>
      <c r="D9" s="107"/>
      <c r="E9" s="107"/>
      <c r="F9" s="107"/>
      <c r="G9" s="78"/>
      <c r="H9" s="107"/>
      <c r="I9" s="107"/>
    </row>
    <row r="10" spans="1:256" thickBot="1" x14ac:dyDescent="0.35">
      <c r="B10" s="93"/>
      <c r="C10" s="29" t="s">
        <v>42</v>
      </c>
      <c r="D10" s="108">
        <f>SUM(F17:F29)</f>
        <v>909500</v>
      </c>
      <c r="F10" s="70"/>
      <c r="G10" s="79"/>
      <c r="H10" s="70"/>
      <c r="I10" s="70"/>
    </row>
    <row r="11" spans="1:256" ht="14.45" x14ac:dyDescent="0.3">
      <c r="B11" s="93"/>
      <c r="C11" s="70"/>
      <c r="D11" s="31"/>
      <c r="E11" s="93"/>
      <c r="F11" s="93"/>
      <c r="G11" s="93"/>
      <c r="H11" s="76"/>
      <c r="I11" s="76"/>
      <c r="J11" s="76"/>
      <c r="K11" s="112"/>
    </row>
    <row r="12" spans="1:256" ht="14.45" x14ac:dyDescent="0.3">
      <c r="B12" s="93"/>
      <c r="C12" s="70"/>
      <c r="D12" s="31"/>
      <c r="E12" s="93"/>
      <c r="F12" s="93"/>
      <c r="G12" s="93"/>
      <c r="H12" s="76"/>
      <c r="I12" s="76"/>
      <c r="J12" s="76"/>
      <c r="K12" s="112"/>
    </row>
    <row r="13" spans="1:256" ht="15.6" x14ac:dyDescent="0.3">
      <c r="B13" s="93"/>
      <c r="C13" s="197" t="s">
        <v>382</v>
      </c>
      <c r="D13" s="347" t="s">
        <v>1845</v>
      </c>
      <c r="E13" s="93"/>
      <c r="F13" s="93"/>
      <c r="G13" s="93"/>
      <c r="H13" s="76"/>
      <c r="I13" s="76"/>
      <c r="J13" s="76"/>
      <c r="K13" s="112"/>
    </row>
    <row r="14" spans="1:256" ht="18" x14ac:dyDescent="0.3">
      <c r="B14" s="93"/>
      <c r="C14" s="20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38) Contar con equipo tecnológico apropiado para la ejecución del programa de investigación</v>
      </c>
      <c r="D14" s="31"/>
      <c r="E14" s="93"/>
      <c r="F14" s="93"/>
      <c r="G14" s="93"/>
      <c r="H14" s="76"/>
      <c r="I14" s="76"/>
      <c r="J14" s="76"/>
      <c r="K14" s="112"/>
    </row>
    <row r="15" spans="1:256" ht="14.45" x14ac:dyDescent="0.3">
      <c r="B15" s="93"/>
      <c r="F15" s="93"/>
      <c r="G15" s="76"/>
      <c r="H15" s="76"/>
      <c r="I15" s="76"/>
    </row>
    <row r="16" spans="1:256" ht="32.25" customHeight="1" thickBot="1" x14ac:dyDescent="0.3">
      <c r="B16" s="93"/>
      <c r="C16" s="145" t="s">
        <v>43</v>
      </c>
      <c r="D16" s="145" t="s">
        <v>49</v>
      </c>
      <c r="E16" s="145" t="s">
        <v>51</v>
      </c>
      <c r="F16" s="146" t="s">
        <v>27</v>
      </c>
      <c r="G16" s="146" t="s">
        <v>121</v>
      </c>
      <c r="H16" s="145" t="s">
        <v>45</v>
      </c>
      <c r="I16" s="145" t="s">
        <v>122</v>
      </c>
      <c r="J16" s="145" t="s">
        <v>400</v>
      </c>
      <c r="K16" s="145" t="s">
        <v>401</v>
      </c>
      <c r="L16" s="145" t="s">
        <v>453</v>
      </c>
    </row>
    <row r="17" spans="2:12" s="436" customFormat="1" ht="15.75" thickBot="1" x14ac:dyDescent="0.3">
      <c r="B17" s="93"/>
      <c r="C17" s="287" t="s">
        <v>1327</v>
      </c>
      <c r="D17" s="154">
        <v>15</v>
      </c>
      <c r="E17" s="96">
        <v>20500</v>
      </c>
      <c r="F17" s="97">
        <f>D17*E17</f>
        <v>307500</v>
      </c>
      <c r="G17" s="161" t="s">
        <v>1490</v>
      </c>
      <c r="H17" s="98" t="s">
        <v>1003</v>
      </c>
      <c r="I17" s="98" t="str">
        <f>VLOOKUP(H17,Presupuesto!$B$11:$C$565,2,0)</f>
        <v>EQUIPO DE COMPUTACION</v>
      </c>
      <c r="J17" s="212" t="s">
        <v>1347</v>
      </c>
      <c r="K17" s="98" t="s">
        <v>384</v>
      </c>
      <c r="L17" s="98"/>
    </row>
    <row r="18" spans="2:12" ht="15.75" thickBot="1" x14ac:dyDescent="0.3">
      <c r="B18" s="93"/>
      <c r="C18" s="287" t="s">
        <v>1324</v>
      </c>
      <c r="D18" s="154">
        <v>5</v>
      </c>
      <c r="E18" s="96">
        <v>35000</v>
      </c>
      <c r="F18" s="97">
        <f>D18*E18</f>
        <v>175000</v>
      </c>
      <c r="G18" s="161" t="s">
        <v>1490</v>
      </c>
      <c r="H18" s="98" t="s">
        <v>1003</v>
      </c>
      <c r="I18" s="98" t="str">
        <f>VLOOKUP(H18,Presupuesto!$B$11:$C$565,2,0)</f>
        <v>EQUIPO DE COMPUTACION</v>
      </c>
      <c r="J18" s="212" t="s">
        <v>1347</v>
      </c>
      <c r="K18" s="98" t="s">
        <v>384</v>
      </c>
      <c r="L18" s="98"/>
    </row>
    <row r="19" spans="2:12" x14ac:dyDescent="0.25">
      <c r="B19" s="93"/>
      <c r="C19" s="287" t="s">
        <v>1326</v>
      </c>
      <c r="D19" s="147">
        <v>4</v>
      </c>
      <c r="E19" s="96">
        <v>13000</v>
      </c>
      <c r="F19" s="97">
        <f>D19*E19</f>
        <v>52000</v>
      </c>
      <c r="G19" s="161" t="s">
        <v>1490</v>
      </c>
      <c r="H19" s="101" t="s">
        <v>1003</v>
      </c>
      <c r="I19" s="101" t="str">
        <f>VLOOKUP(H19,Presupuesto!$B$11:$C$565,2,0)</f>
        <v>EQUIPO DE COMPUTACION</v>
      </c>
      <c r="J19" s="212" t="s">
        <v>1347</v>
      </c>
      <c r="K19" s="98" t="s">
        <v>402</v>
      </c>
      <c r="L19" s="98"/>
    </row>
    <row r="20" spans="2:12" x14ac:dyDescent="0.25">
      <c r="B20" s="93"/>
      <c r="C20" s="99" t="s">
        <v>65</v>
      </c>
      <c r="D20" s="147">
        <v>2</v>
      </c>
      <c r="E20" s="100">
        <v>3000</v>
      </c>
      <c r="F20" s="97">
        <f t="shared" ref="F20:F29" si="0">D20*E20</f>
        <v>6000</v>
      </c>
      <c r="G20" s="161" t="s">
        <v>1490</v>
      </c>
      <c r="H20" s="101" t="s">
        <v>975</v>
      </c>
      <c r="I20" s="101" t="str">
        <f>VLOOKUP(H20,Presupuesto!$B$11:$C$565,2,0)</f>
        <v>EQUIPOS VARIOS DE OFICINA</v>
      </c>
      <c r="J20" s="212" t="s">
        <v>1347</v>
      </c>
      <c r="K20" s="98" t="s">
        <v>385</v>
      </c>
      <c r="L20" s="98"/>
    </row>
    <row r="21" spans="2:12" s="436" customFormat="1" x14ac:dyDescent="0.25">
      <c r="B21" s="93"/>
      <c r="C21" s="584" t="s">
        <v>1853</v>
      </c>
      <c r="D21" s="147">
        <v>1</v>
      </c>
      <c r="E21" s="587">
        <v>35000</v>
      </c>
      <c r="F21" s="97">
        <f t="shared" si="0"/>
        <v>35000</v>
      </c>
      <c r="G21" s="161" t="s">
        <v>1490</v>
      </c>
      <c r="H21" s="101" t="s">
        <v>975</v>
      </c>
      <c r="I21" s="101" t="str">
        <f>VLOOKUP(H21,Presupuesto!$B$11:$C$565,2,0)</f>
        <v>EQUIPOS VARIOS DE OFICINA</v>
      </c>
      <c r="J21" s="212" t="s">
        <v>1347</v>
      </c>
      <c r="K21" s="98"/>
      <c r="L21" s="98"/>
    </row>
    <row r="22" spans="2:12" x14ac:dyDescent="0.25">
      <c r="B22" s="93"/>
      <c r="C22" s="99" t="s">
        <v>66</v>
      </c>
      <c r="D22" s="147">
        <v>6</v>
      </c>
      <c r="E22" s="100">
        <v>4500</v>
      </c>
      <c r="F22" s="97">
        <f t="shared" si="0"/>
        <v>27000</v>
      </c>
      <c r="G22" s="161" t="s">
        <v>1490</v>
      </c>
      <c r="H22" s="101" t="s">
        <v>1003</v>
      </c>
      <c r="I22" s="101" t="str">
        <f>VLOOKUP(H22,Presupuesto!$B$11:$C$565,2,0)</f>
        <v>EQUIPO DE COMPUTACION</v>
      </c>
      <c r="J22" s="212" t="s">
        <v>1347</v>
      </c>
      <c r="K22" s="98" t="s">
        <v>385</v>
      </c>
      <c r="L22" s="98"/>
    </row>
    <row r="23" spans="2:12" x14ac:dyDescent="0.25">
      <c r="B23" s="93"/>
      <c r="C23" s="99" t="s">
        <v>67</v>
      </c>
      <c r="D23" s="147">
        <v>4</v>
      </c>
      <c r="E23" s="587">
        <v>7500</v>
      </c>
      <c r="F23" s="97">
        <f t="shared" si="0"/>
        <v>30000</v>
      </c>
      <c r="G23" s="161" t="s">
        <v>1490</v>
      </c>
      <c r="H23" s="101" t="s">
        <v>1003</v>
      </c>
      <c r="I23" s="101" t="str">
        <f>VLOOKUP(H23,Presupuesto!$B$11:$C$565,2,0)</f>
        <v>EQUIPO DE COMPUTACION</v>
      </c>
      <c r="J23" s="212" t="s">
        <v>1347</v>
      </c>
      <c r="K23" s="98" t="s">
        <v>385</v>
      </c>
      <c r="L23" s="98"/>
    </row>
    <row r="24" spans="2:12" x14ac:dyDescent="0.25">
      <c r="B24" s="93"/>
      <c r="C24" s="99" t="s">
        <v>34</v>
      </c>
      <c r="D24" s="147">
        <v>4</v>
      </c>
      <c r="E24" s="100">
        <v>13000</v>
      </c>
      <c r="F24" s="97">
        <f t="shared" si="0"/>
        <v>52000</v>
      </c>
      <c r="G24" s="161" t="s">
        <v>1490</v>
      </c>
      <c r="H24" s="101" t="s">
        <v>1003</v>
      </c>
      <c r="I24" s="101" t="str">
        <f>VLOOKUP(H24,Presupuesto!$B$11:$C$565,2,0)</f>
        <v>EQUIPO DE COMPUTACION</v>
      </c>
      <c r="J24" s="212" t="s">
        <v>1347</v>
      </c>
      <c r="K24" s="98" t="s">
        <v>385</v>
      </c>
      <c r="L24" s="98"/>
    </row>
    <row r="25" spans="2:12" s="436" customFormat="1" x14ac:dyDescent="0.25">
      <c r="B25" s="93"/>
      <c r="C25" s="478" t="s">
        <v>1850</v>
      </c>
      <c r="D25" s="548">
        <v>8</v>
      </c>
      <c r="E25" s="550">
        <v>8000</v>
      </c>
      <c r="F25" s="550">
        <f t="shared" si="0"/>
        <v>64000</v>
      </c>
      <c r="G25" s="161" t="s">
        <v>1490</v>
      </c>
      <c r="H25" s="553" t="s">
        <v>975</v>
      </c>
      <c r="I25" s="553" t="str">
        <f>VLOOKUP(H25,Presupuesto!$B$11:$C$565,2,0)</f>
        <v>EQUIPOS VARIOS DE OFICINA</v>
      </c>
      <c r="J25" s="212" t="s">
        <v>1347</v>
      </c>
      <c r="K25" s="553"/>
      <c r="L25" s="553"/>
    </row>
    <row r="26" spans="2:12" s="436" customFormat="1" x14ac:dyDescent="0.25">
      <c r="B26" s="93"/>
      <c r="C26" s="478" t="s">
        <v>1852</v>
      </c>
      <c r="D26" s="548">
        <v>1</v>
      </c>
      <c r="E26" s="550">
        <v>15000</v>
      </c>
      <c r="F26" s="550">
        <f t="shared" si="0"/>
        <v>15000</v>
      </c>
      <c r="G26" s="161" t="s">
        <v>1490</v>
      </c>
      <c r="H26" s="553" t="s">
        <v>975</v>
      </c>
      <c r="I26" s="553" t="str">
        <f>VLOOKUP(H26,Presupuesto!$B$11:$C$565,2,0)</f>
        <v>EQUIPOS VARIOS DE OFICINA</v>
      </c>
      <c r="J26" s="212" t="s">
        <v>1347</v>
      </c>
      <c r="K26" s="553"/>
      <c r="L26" s="553"/>
    </row>
    <row r="27" spans="2:12" s="436" customFormat="1" x14ac:dyDescent="0.25">
      <c r="B27" s="93"/>
      <c r="C27" s="478" t="s">
        <v>1851</v>
      </c>
      <c r="D27" s="548">
        <v>10</v>
      </c>
      <c r="E27" s="550">
        <v>3500</v>
      </c>
      <c r="F27" s="550">
        <f t="shared" si="0"/>
        <v>35000</v>
      </c>
      <c r="G27" s="161" t="s">
        <v>1490</v>
      </c>
      <c r="H27" s="553" t="s">
        <v>975</v>
      </c>
      <c r="I27" s="553" t="str">
        <f>VLOOKUP(H27,Presupuesto!$B$11:$C$565,2,0)</f>
        <v>EQUIPOS VARIOS DE OFICINA</v>
      </c>
      <c r="J27" s="212" t="s">
        <v>1347</v>
      </c>
      <c r="K27" s="553"/>
      <c r="L27" s="553"/>
    </row>
    <row r="28" spans="2:12" s="436" customFormat="1" x14ac:dyDescent="0.25">
      <c r="B28" s="93"/>
      <c r="C28" s="478" t="s">
        <v>1849</v>
      </c>
      <c r="D28" s="548">
        <v>2</v>
      </c>
      <c r="E28" s="550">
        <v>3000</v>
      </c>
      <c r="F28" s="550">
        <f t="shared" si="0"/>
        <v>6000</v>
      </c>
      <c r="G28" s="161" t="s">
        <v>1490</v>
      </c>
      <c r="H28" s="553" t="s">
        <v>975</v>
      </c>
      <c r="I28" s="553" t="str">
        <f>VLOOKUP(H28,Presupuesto!$B$11:$C$565,2,0)</f>
        <v>EQUIPOS VARIOS DE OFICINA</v>
      </c>
      <c r="J28" s="552" t="s">
        <v>1347</v>
      </c>
      <c r="K28" s="553"/>
      <c r="L28" s="553"/>
    </row>
    <row r="29" spans="2:12" x14ac:dyDescent="0.25">
      <c r="C29" s="478" t="s">
        <v>1464</v>
      </c>
      <c r="D29" s="548">
        <v>30</v>
      </c>
      <c r="E29" s="550">
        <v>3500</v>
      </c>
      <c r="F29" s="550">
        <f t="shared" si="0"/>
        <v>105000</v>
      </c>
      <c r="G29" s="161" t="s">
        <v>1490</v>
      </c>
      <c r="H29" s="553" t="s">
        <v>935</v>
      </c>
      <c r="I29" s="553" t="str">
        <f>VLOOKUP(H29,Presupuesto!$B$11:$C$565,2,0)</f>
        <v>UTILES Y MATERIALES ELECTRICOS</v>
      </c>
      <c r="J29" s="552" t="s">
        <v>1347</v>
      </c>
      <c r="K29" s="553" t="s">
        <v>385</v>
      </c>
      <c r="L29" s="553"/>
    </row>
    <row r="30" spans="2:12" ht="14.45" x14ac:dyDescent="0.3">
      <c r="B30" s="93"/>
      <c r="F30" s="93"/>
      <c r="G30" s="76"/>
      <c r="H30" s="76"/>
      <c r="I30" s="76"/>
    </row>
    <row r="31" spans="2:12" thickBot="1" x14ac:dyDescent="0.35"/>
    <row r="32" spans="2:12" ht="15.75" thickBot="1" x14ac:dyDescent="0.3">
      <c r="C32" s="29" t="s">
        <v>42</v>
      </c>
      <c r="D32" s="108">
        <f>SUM(F39:F52)</f>
        <v>0</v>
      </c>
      <c r="F32" s="70"/>
      <c r="G32" s="79"/>
      <c r="H32" s="70"/>
      <c r="I32" s="70"/>
    </row>
    <row r="33" spans="3:12" x14ac:dyDescent="0.25">
      <c r="C33" s="70"/>
      <c r="D33" s="31"/>
      <c r="E33" s="93"/>
      <c r="F33" s="93"/>
      <c r="G33" s="93"/>
      <c r="H33" s="76"/>
      <c r="I33" s="76"/>
      <c r="J33" s="76"/>
      <c r="K33" s="112"/>
    </row>
    <row r="34" spans="3:12" x14ac:dyDescent="0.25">
      <c r="C34" s="70"/>
      <c r="D34" s="31"/>
      <c r="E34" s="93"/>
      <c r="F34" s="93"/>
      <c r="G34" s="93"/>
      <c r="H34" s="76"/>
      <c r="I34" s="76"/>
      <c r="J34" s="76"/>
      <c r="K34" s="112"/>
    </row>
    <row r="35" spans="3:12" ht="15.75" x14ac:dyDescent="0.25">
      <c r="C35" s="197" t="s">
        <v>382</v>
      </c>
      <c r="D35" s="347"/>
      <c r="E35" s="93"/>
      <c r="F35" s="93"/>
      <c r="G35" s="93"/>
      <c r="H35" s="76"/>
      <c r="I35" s="76"/>
      <c r="J35" s="76"/>
      <c r="K35" s="112"/>
    </row>
    <row r="36" spans="3:12" ht="18.75" x14ac:dyDescent="0.25">
      <c r="C36" s="205" t="e">
        <f>IFERROR(VLOOKUP(D35,'1. Desarrollo e Innov. Curricu.'!$E:$F,2,FALSE),IFERROR(VLOOKUP(D35,'2. Investigación Científica'!$E:$F,2,FALSE),IFERROR(VLOOKUP(D35,'3. Vinculación Univ. Sociedad'!$E:$F,2,FALSE),IFERROR(VLOOKUP(D35,'4. Docencia y Profesorado Univ.'!$E:$F,2,FALSE),IFERROR(VLOOKUP(D35,'5. Estudiantes y Graduados'!$E:$F,2,FALSE),IFERROR(VLOOKUP(D35,'11. Gestion Administrativa'!$E:$F,2,FALSE),IFERROR(VLOOKUP(D35,'13. Gestión Académica'!$E:$F,2,FALSE),IFERROR(VLOOKUP(D35,'8. Asegura. de la Calid. y M'!$E:$F,2,FALSE),IFERROR(VLOOKUP(D35,'6. Gestión del Conocimiento'!$E:$F,2,FALSE),IFERROR(VLOOKUP(D35,'15. Gobernabilidad y Proceso...'!$E:$F,2,FALSE),IFERROR(VLOOKUP(D35,'12. Gestión del Talento Humano'!$E:$F,2,FALSE),IFERROR(VLOOKUP(D35,'14. Internacional... de la E.S.'!$E:$F,2,FALSE),IFERROR(VLOOKUP(D35,'10. Posgrado'!$E:$F,2,FALSE),IFERROR(VLOOKUP(D35,'17. Gestión TIC'!$E:$F,2,FALSE),IFERROR(VLOOKUP(D35,'16. Desa. del Sistema Educ.Sup.'!$E:$F,2,FALSE),IFERROR(VLOOKUP(D35,'9. Cultura de Inno. Insti...'!$E:$F,2,FALSE),VLOOKUP(D35,'7. Lo Esencial de la Reforma U.'!$E:$F,2,0)))))))))))))))))</f>
        <v>#N/A</v>
      </c>
      <c r="D36" s="31"/>
      <c r="E36" s="93"/>
      <c r="F36" s="93"/>
      <c r="G36" s="93"/>
      <c r="H36" s="76"/>
      <c r="I36" s="76"/>
      <c r="J36" s="76"/>
      <c r="K36" s="112"/>
    </row>
    <row r="37" spans="3:12" x14ac:dyDescent="0.25">
      <c r="F37" s="93"/>
      <c r="G37" s="76"/>
      <c r="H37" s="76"/>
      <c r="I37" s="76"/>
    </row>
    <row r="38" spans="3:12" ht="30.75" thickBot="1" x14ac:dyDescent="0.3">
      <c r="C38" s="145" t="s">
        <v>43</v>
      </c>
      <c r="D38" s="145" t="s">
        <v>49</v>
      </c>
      <c r="E38" s="145" t="s">
        <v>51</v>
      </c>
      <c r="F38" s="146" t="s">
        <v>27</v>
      </c>
      <c r="G38" s="146" t="s">
        <v>121</v>
      </c>
      <c r="H38" s="145" t="s">
        <v>45</v>
      </c>
      <c r="I38" s="145" t="s">
        <v>122</v>
      </c>
      <c r="J38" s="145" t="s">
        <v>400</v>
      </c>
      <c r="K38" s="145" t="s">
        <v>401</v>
      </c>
      <c r="L38" s="145" t="s">
        <v>453</v>
      </c>
    </row>
    <row r="39" spans="3:12" ht="15.75" thickBot="1" x14ac:dyDescent="0.3">
      <c r="C39" s="287" t="s">
        <v>1327</v>
      </c>
      <c r="D39" s="154"/>
      <c r="E39" s="96">
        <f>HLOOKUP($C39,$CB$2:$CE$3,2,0)</f>
        <v>15000</v>
      </c>
      <c r="F39" s="97">
        <f>D39*E39</f>
        <v>0</v>
      </c>
      <c r="G39" s="161"/>
      <c r="H39" s="98" t="s">
        <v>1003</v>
      </c>
      <c r="I39" s="98" t="str">
        <f>VLOOKUP(H39,Presupuesto!$B$11:$C$565,2,0)</f>
        <v>EQUIPO DE COMPUTACION</v>
      </c>
      <c r="J39" s="212" t="s">
        <v>1440</v>
      </c>
      <c r="K39" s="98" t="s">
        <v>384</v>
      </c>
      <c r="L39" s="98"/>
    </row>
    <row r="40" spans="3:12" x14ac:dyDescent="0.25">
      <c r="C40" s="287" t="s">
        <v>1325</v>
      </c>
      <c r="D40" s="147"/>
      <c r="E40" s="96">
        <f>HLOOKUP($C40,$CB$2:$CE$3,2,0)</f>
        <v>35000</v>
      </c>
      <c r="F40" s="97">
        <f>D40*E40</f>
        <v>0</v>
      </c>
      <c r="G40" s="161"/>
      <c r="H40" s="101" t="s">
        <v>1003</v>
      </c>
      <c r="I40" s="101" t="str">
        <f>VLOOKUP(H40,Presupuesto!$B$11:$C$565,2,0)</f>
        <v>EQUIPO DE COMPUTACION</v>
      </c>
      <c r="J40" s="98" t="str">
        <f>$J$39</f>
        <v>Posgrado</v>
      </c>
      <c r="K40" s="98" t="s">
        <v>402</v>
      </c>
      <c r="L40" s="98"/>
    </row>
    <row r="41" spans="3:12" x14ac:dyDescent="0.25">
      <c r="C41" s="99" t="s">
        <v>65</v>
      </c>
      <c r="D41" s="147"/>
      <c r="E41" s="100">
        <v>4000</v>
      </c>
      <c r="F41" s="97">
        <f t="shared" ref="F41:F52" si="1">D41*E41</f>
        <v>0</v>
      </c>
      <c r="G41" s="161"/>
      <c r="H41" s="101" t="s">
        <v>975</v>
      </c>
      <c r="I41" s="101" t="str">
        <f>VLOOKUP(H41,Presupuesto!$B$11:$C$565,2,0)</f>
        <v>EQUIPOS VARIOS DE OFICINA</v>
      </c>
      <c r="J41" s="98" t="str">
        <f t="shared" ref="J41:J52" si="2">$J$39</f>
        <v>Posgrado</v>
      </c>
      <c r="K41" s="98" t="s">
        <v>385</v>
      </c>
      <c r="L41" s="98"/>
    </row>
    <row r="42" spans="3:12" x14ac:dyDescent="0.25">
      <c r="C42" s="99" t="s">
        <v>66</v>
      </c>
      <c r="D42" s="147"/>
      <c r="E42" s="100">
        <v>8000</v>
      </c>
      <c r="F42" s="97">
        <f t="shared" si="1"/>
        <v>0</v>
      </c>
      <c r="G42" s="161"/>
      <c r="H42" s="101" t="s">
        <v>1003</v>
      </c>
      <c r="I42" s="101" t="str">
        <f>VLOOKUP(H42,Presupuesto!$B$11:$C$565,2,0)</f>
        <v>EQUIPO DE COMPUTACION</v>
      </c>
      <c r="J42" s="98" t="str">
        <f t="shared" si="2"/>
        <v>Posgrado</v>
      </c>
      <c r="K42" s="98" t="s">
        <v>385</v>
      </c>
      <c r="L42" s="98"/>
    </row>
    <row r="43" spans="3:12" x14ac:dyDescent="0.25">
      <c r="C43" s="99" t="s">
        <v>67</v>
      </c>
      <c r="D43" s="147"/>
      <c r="E43" s="100">
        <v>5000</v>
      </c>
      <c r="F43" s="97">
        <f t="shared" si="1"/>
        <v>0</v>
      </c>
      <c r="G43" s="161"/>
      <c r="H43" s="101" t="s">
        <v>1003</v>
      </c>
      <c r="I43" s="101" t="str">
        <f>VLOOKUP(H43,Presupuesto!$B$11:$C$565,2,0)</f>
        <v>EQUIPO DE COMPUTACION</v>
      </c>
      <c r="J43" s="98" t="str">
        <f t="shared" si="2"/>
        <v>Posgrado</v>
      </c>
      <c r="K43" s="98" t="s">
        <v>385</v>
      </c>
      <c r="L43" s="98"/>
    </row>
    <row r="44" spans="3:12" x14ac:dyDescent="0.25">
      <c r="C44" s="99" t="s">
        <v>34</v>
      </c>
      <c r="D44" s="147"/>
      <c r="E44" s="100">
        <v>13000</v>
      </c>
      <c r="F44" s="97">
        <f t="shared" si="1"/>
        <v>0</v>
      </c>
      <c r="G44" s="161"/>
      <c r="H44" s="101" t="s">
        <v>989</v>
      </c>
      <c r="I44" s="101" t="str">
        <f>VLOOKUP(H44,Presupuesto!$B$11:$C$565,2,0)</f>
        <v>EQUIPO DE TRANSPORTE TRACCION Y ELEVACION</v>
      </c>
      <c r="J44" s="98" t="str">
        <f t="shared" si="2"/>
        <v>Posgrado</v>
      </c>
      <c r="K44" s="98" t="s">
        <v>385</v>
      </c>
      <c r="L44" s="98"/>
    </row>
    <row r="45" spans="3:12" x14ac:dyDescent="0.25">
      <c r="C45" s="99" t="s">
        <v>68</v>
      </c>
      <c r="D45" s="147"/>
      <c r="E45" s="100">
        <v>15000</v>
      </c>
      <c r="F45" s="97">
        <f t="shared" si="1"/>
        <v>0</v>
      </c>
      <c r="G45" s="161"/>
      <c r="H45" s="101" t="s">
        <v>989</v>
      </c>
      <c r="I45" s="101" t="str">
        <f>VLOOKUP(H45,Presupuesto!$B$11:$C$565,2,0)</f>
        <v>EQUIPO DE TRANSPORTE TRACCION Y ELEVACION</v>
      </c>
      <c r="J45" s="98" t="str">
        <f t="shared" si="2"/>
        <v>Posgrado</v>
      </c>
      <c r="K45" s="98" t="s">
        <v>385</v>
      </c>
      <c r="L45" s="98"/>
    </row>
    <row r="46" spans="3:12" x14ac:dyDescent="0.25">
      <c r="C46" s="99" t="s">
        <v>69</v>
      </c>
      <c r="D46" s="147"/>
      <c r="E46" s="100">
        <v>10000</v>
      </c>
      <c r="F46" s="97">
        <f t="shared" si="1"/>
        <v>0</v>
      </c>
      <c r="G46" s="161"/>
      <c r="H46" s="101" t="s">
        <v>989</v>
      </c>
      <c r="I46" s="101" t="str">
        <f>VLOOKUP(H46,Presupuesto!$B$11:$C$565,2,0)</f>
        <v>EQUIPO DE TRANSPORTE TRACCION Y ELEVACION</v>
      </c>
      <c r="J46" s="98" t="str">
        <f t="shared" si="2"/>
        <v>Posgrado</v>
      </c>
      <c r="K46" s="98" t="s">
        <v>393</v>
      </c>
      <c r="L46" s="98"/>
    </row>
    <row r="47" spans="3:12" x14ac:dyDescent="0.25">
      <c r="C47" s="99" t="s">
        <v>70</v>
      </c>
      <c r="D47" s="147"/>
      <c r="E47" s="100">
        <v>10000</v>
      </c>
      <c r="F47" s="97">
        <f t="shared" si="1"/>
        <v>0</v>
      </c>
      <c r="G47" s="161"/>
      <c r="H47" s="101" t="s">
        <v>1035</v>
      </c>
      <c r="I47" s="101" t="str">
        <f>VLOOKUP(H47,Presupuesto!$B$11:$C$565,2,0)</f>
        <v>APLICACIONES INFORMATICAS</v>
      </c>
      <c r="J47" s="98" t="str">
        <f t="shared" si="2"/>
        <v>Posgrado</v>
      </c>
      <c r="K47" s="98" t="s">
        <v>389</v>
      </c>
      <c r="L47" s="98"/>
    </row>
    <row r="48" spans="3:12" x14ac:dyDescent="0.25">
      <c r="C48" s="109" t="s">
        <v>71</v>
      </c>
      <c r="D48" s="147"/>
      <c r="E48" s="100">
        <v>2000</v>
      </c>
      <c r="F48" s="97">
        <f t="shared" si="1"/>
        <v>0</v>
      </c>
      <c r="G48" s="161"/>
      <c r="H48" s="110" t="s">
        <v>1003</v>
      </c>
      <c r="I48" s="110" t="str">
        <f>VLOOKUP(H48,Presupuesto!$B$11:$C$565,2,0)</f>
        <v>EQUIPO DE COMPUTACION</v>
      </c>
      <c r="J48" s="98" t="str">
        <f t="shared" si="2"/>
        <v>Posgrado</v>
      </c>
      <c r="K48" s="98" t="s">
        <v>385</v>
      </c>
      <c r="L48" s="98"/>
    </row>
    <row r="49" spans="3:12" x14ac:dyDescent="0.25">
      <c r="C49" s="109" t="s">
        <v>1464</v>
      </c>
      <c r="D49" s="147"/>
      <c r="E49" s="100">
        <v>1500</v>
      </c>
      <c r="F49" s="97">
        <f t="shared" si="1"/>
        <v>0</v>
      </c>
      <c r="G49" s="161"/>
      <c r="H49" s="110" t="s">
        <v>935</v>
      </c>
      <c r="I49" s="110" t="str">
        <f>VLOOKUP(H49,Presupuesto!$B$11:$C$565,2,0)</f>
        <v>UTILES Y MATERIALES ELECTRICOS</v>
      </c>
      <c r="J49" s="98" t="str">
        <f t="shared" si="2"/>
        <v>Posgrado</v>
      </c>
      <c r="K49" s="98" t="s">
        <v>385</v>
      </c>
      <c r="L49" s="98"/>
    </row>
    <row r="50" spans="3:12" x14ac:dyDescent="0.25">
      <c r="C50" s="109" t="s">
        <v>72</v>
      </c>
      <c r="D50" s="147"/>
      <c r="E50" s="100">
        <v>1500</v>
      </c>
      <c r="F50" s="97">
        <f t="shared" si="1"/>
        <v>0</v>
      </c>
      <c r="G50" s="161"/>
      <c r="H50" s="110" t="s">
        <v>1003</v>
      </c>
      <c r="I50" s="110" t="str">
        <f>VLOOKUP(H50,Presupuesto!$B$11:$C$565,2,0)</f>
        <v>EQUIPO DE COMPUTACION</v>
      </c>
      <c r="J50" s="98" t="str">
        <f t="shared" si="2"/>
        <v>Posgrado</v>
      </c>
      <c r="K50" s="98" t="s">
        <v>385</v>
      </c>
      <c r="L50" s="98"/>
    </row>
    <row r="51" spans="3:12" x14ac:dyDescent="0.25">
      <c r="C51" s="109" t="s">
        <v>73</v>
      </c>
      <c r="D51" s="147"/>
      <c r="E51" s="100">
        <v>500</v>
      </c>
      <c r="F51" s="97">
        <f t="shared" si="1"/>
        <v>0</v>
      </c>
      <c r="G51" s="161"/>
      <c r="H51" s="110" t="s">
        <v>944</v>
      </c>
      <c r="I51" s="110" t="str">
        <f>VLOOKUP(H51,Presupuesto!$B$11:$C$565,2,0)</f>
        <v>OTROS RESPUESTOS Y ACCESORIOS MENORES</v>
      </c>
      <c r="J51" s="98" t="str">
        <f t="shared" si="2"/>
        <v>Posgrado</v>
      </c>
      <c r="K51" s="98" t="s">
        <v>385</v>
      </c>
      <c r="L51" s="98"/>
    </row>
    <row r="52" spans="3:12" ht="15.75" thickBot="1" x14ac:dyDescent="0.3">
      <c r="C52" s="102" t="s">
        <v>74</v>
      </c>
      <c r="D52" s="155"/>
      <c r="E52" s="104">
        <v>20</v>
      </c>
      <c r="F52" s="105">
        <f t="shared" si="1"/>
        <v>0</v>
      </c>
      <c r="G52" s="158"/>
      <c r="H52" s="106" t="s">
        <v>944</v>
      </c>
      <c r="I52" s="106" t="str">
        <f>VLOOKUP(H52,Presupuesto!$B$11:$C$565,2,0)</f>
        <v>OTROS RESPUESTOS Y ACCESORIOS MENORES</v>
      </c>
      <c r="J52" s="106" t="str">
        <f t="shared" si="2"/>
        <v>Posgrado</v>
      </c>
      <c r="K52" s="122" t="s">
        <v>384</v>
      </c>
      <c r="L52" s="122"/>
    </row>
    <row r="54" spans="3:12" ht="15.75" thickBot="1" x14ac:dyDescent="0.3"/>
    <row r="55" spans="3:12" ht="15.75" thickBot="1" x14ac:dyDescent="0.3">
      <c r="C55" s="29" t="s">
        <v>42</v>
      </c>
      <c r="D55" s="108">
        <f>SUM(F62:F75)</f>
        <v>0</v>
      </c>
      <c r="F55" s="70"/>
      <c r="G55" s="79"/>
      <c r="H55" s="70"/>
      <c r="I55" s="70"/>
    </row>
    <row r="56" spans="3:12" x14ac:dyDescent="0.25">
      <c r="C56" s="70"/>
      <c r="D56" s="31"/>
      <c r="E56" s="93"/>
      <c r="F56" s="93"/>
      <c r="G56" s="93"/>
      <c r="H56" s="76"/>
      <c r="I56" s="76"/>
      <c r="J56" s="76"/>
      <c r="K56" s="112"/>
    </row>
    <row r="57" spans="3:12" x14ac:dyDescent="0.25">
      <c r="C57" s="70"/>
      <c r="D57" s="31"/>
      <c r="E57" s="93"/>
      <c r="F57" s="93"/>
      <c r="G57" s="93"/>
      <c r="H57" s="76"/>
      <c r="I57" s="76"/>
      <c r="J57" s="76"/>
      <c r="K57" s="112"/>
    </row>
    <row r="58" spans="3:12" ht="15.75" x14ac:dyDescent="0.25">
      <c r="C58" s="197" t="s">
        <v>382</v>
      </c>
      <c r="D58" s="347"/>
      <c r="E58" s="93"/>
      <c r="F58" s="93"/>
      <c r="G58" s="93"/>
      <c r="H58" s="76"/>
      <c r="I58" s="76"/>
      <c r="J58" s="76"/>
      <c r="K58" s="112"/>
    </row>
    <row r="59" spans="3:12" ht="18.75" x14ac:dyDescent="0.25">
      <c r="C59" s="205" t="e">
        <f>IFERROR(VLOOKUP(D58,'1. Desarrollo e Innov. Curricu.'!$E:$F,2,FALSE),IFERROR(VLOOKUP(D58,'2. Investigación Científica'!$E:$F,2,FALSE),IFERROR(VLOOKUP(D58,'3. Vinculación Univ. Sociedad'!$E:$F,2,FALSE),IFERROR(VLOOKUP(D58,'4. Docencia y Profesorado Univ.'!$E:$F,2,FALSE),IFERROR(VLOOKUP(D58,'5. Estudiantes y Graduados'!$E:$F,2,FALSE),IFERROR(VLOOKUP(D58,'11. Gestion Administrativa'!$E:$F,2,FALSE),IFERROR(VLOOKUP(D58,'13. Gestión Académica'!$E:$F,2,FALSE),IFERROR(VLOOKUP(D58,'8. Asegura. de la Calid. y M'!$E:$F,2,FALSE),IFERROR(VLOOKUP(D58,'6. Gestión del Conocimiento'!$E:$F,2,FALSE),IFERROR(VLOOKUP(D58,'15. Gobernabilidad y Proceso...'!$E:$F,2,FALSE),IFERROR(VLOOKUP(D58,'12. Gestión del Talento Humano'!$E:$F,2,FALSE),IFERROR(VLOOKUP(D58,'14. Internacional... de la E.S.'!$E:$F,2,FALSE),IFERROR(VLOOKUP(D58,'10. Posgrado'!$E:$F,2,FALSE),IFERROR(VLOOKUP(D58,'17. Gestión TIC'!$E:$F,2,FALSE),IFERROR(VLOOKUP(D58,'16. Desa. del Sistema Educ.Sup.'!$E:$F,2,FALSE),IFERROR(VLOOKUP(D58,'9. Cultura de Inno. Insti...'!$E:$F,2,FALSE),VLOOKUP(D58,'7. Lo Esencial de la Reforma U.'!$E:$F,2,0)))))))))))))))))</f>
        <v>#N/A</v>
      </c>
      <c r="D59" s="31"/>
      <c r="E59" s="93"/>
      <c r="F59" s="93"/>
      <c r="G59" s="93"/>
      <c r="H59" s="76"/>
      <c r="I59" s="76"/>
      <c r="J59" s="76"/>
      <c r="K59" s="112"/>
    </row>
    <row r="60" spans="3:12" x14ac:dyDescent="0.25">
      <c r="F60" s="93"/>
      <c r="G60" s="76"/>
      <c r="H60" s="76"/>
      <c r="I60" s="76"/>
    </row>
    <row r="61" spans="3:12" ht="30.75" thickBot="1" x14ac:dyDescent="0.3">
      <c r="C61" s="145" t="s">
        <v>43</v>
      </c>
      <c r="D61" s="145" t="s">
        <v>49</v>
      </c>
      <c r="E61" s="145" t="s">
        <v>51</v>
      </c>
      <c r="F61" s="146" t="s">
        <v>27</v>
      </c>
      <c r="G61" s="146" t="s">
        <v>121</v>
      </c>
      <c r="H61" s="145" t="s">
        <v>45</v>
      </c>
      <c r="I61" s="145" t="s">
        <v>122</v>
      </c>
      <c r="J61" s="145" t="s">
        <v>400</v>
      </c>
      <c r="K61" s="145" t="s">
        <v>401</v>
      </c>
      <c r="L61" s="145" t="s">
        <v>453</v>
      </c>
    </row>
    <row r="62" spans="3:12" ht="15.75" thickBot="1" x14ac:dyDescent="0.3">
      <c r="C62" s="287" t="s">
        <v>1327</v>
      </c>
      <c r="D62" s="154"/>
      <c r="E62" s="96">
        <f>HLOOKUP($C62,$CB$2:$CE$3,2,0)</f>
        <v>15000</v>
      </c>
      <c r="F62" s="97">
        <f>D62*E62</f>
        <v>0</v>
      </c>
      <c r="G62" s="161"/>
      <c r="H62" s="98" t="s">
        <v>1003</v>
      </c>
      <c r="I62" s="98" t="str">
        <f>VLOOKUP(H62,Presupuesto!$B$11:$C$565,2,0)</f>
        <v>EQUIPO DE COMPUTACION</v>
      </c>
      <c r="J62" s="212" t="s">
        <v>1440</v>
      </c>
      <c r="K62" s="98" t="s">
        <v>384</v>
      </c>
      <c r="L62" s="98"/>
    </row>
    <row r="63" spans="3:12" x14ac:dyDescent="0.25">
      <c r="C63" s="287" t="s">
        <v>1325</v>
      </c>
      <c r="D63" s="147"/>
      <c r="E63" s="96">
        <f>HLOOKUP($C63,$CB$2:$CE$3,2,0)</f>
        <v>35000</v>
      </c>
      <c r="F63" s="97">
        <f>D63*E63</f>
        <v>0</v>
      </c>
      <c r="G63" s="161"/>
      <c r="H63" s="101" t="s">
        <v>1003</v>
      </c>
      <c r="I63" s="101" t="str">
        <f>VLOOKUP(H63,Presupuesto!$B$11:$C$565,2,0)</f>
        <v>EQUIPO DE COMPUTACION</v>
      </c>
      <c r="J63" s="98" t="str">
        <f>$J$62</f>
        <v>Posgrado</v>
      </c>
      <c r="K63" s="98" t="s">
        <v>402</v>
      </c>
      <c r="L63" s="98"/>
    </row>
    <row r="64" spans="3:12" x14ac:dyDescent="0.25">
      <c r="C64" s="99" t="s">
        <v>65</v>
      </c>
      <c r="D64" s="147"/>
      <c r="E64" s="100">
        <v>4000</v>
      </c>
      <c r="F64" s="97">
        <f t="shared" ref="F64:F75" si="3">D64*E64</f>
        <v>0</v>
      </c>
      <c r="G64" s="161"/>
      <c r="H64" s="101" t="s">
        <v>975</v>
      </c>
      <c r="I64" s="101" t="str">
        <f>VLOOKUP(H64,Presupuesto!$B$11:$C$565,2,0)</f>
        <v>EQUIPOS VARIOS DE OFICINA</v>
      </c>
      <c r="J64" s="98" t="str">
        <f t="shared" ref="J64:J75" si="4">$J$62</f>
        <v>Posgrado</v>
      </c>
      <c r="K64" s="98" t="s">
        <v>385</v>
      </c>
      <c r="L64" s="98"/>
    </row>
    <row r="65" spans="3:12" x14ac:dyDescent="0.25">
      <c r="C65" s="99" t="s">
        <v>66</v>
      </c>
      <c r="D65" s="147"/>
      <c r="E65" s="100">
        <v>8000</v>
      </c>
      <c r="F65" s="97">
        <f t="shared" si="3"/>
        <v>0</v>
      </c>
      <c r="G65" s="161"/>
      <c r="H65" s="101" t="s">
        <v>1003</v>
      </c>
      <c r="I65" s="101" t="str">
        <f>VLOOKUP(H65,Presupuesto!$B$11:$C$565,2,0)</f>
        <v>EQUIPO DE COMPUTACION</v>
      </c>
      <c r="J65" s="98" t="str">
        <f t="shared" si="4"/>
        <v>Posgrado</v>
      </c>
      <c r="K65" s="98" t="s">
        <v>385</v>
      </c>
      <c r="L65" s="98"/>
    </row>
    <row r="66" spans="3:12" x14ac:dyDescent="0.25">
      <c r="C66" s="99" t="s">
        <v>67</v>
      </c>
      <c r="D66" s="147"/>
      <c r="E66" s="100">
        <v>5000</v>
      </c>
      <c r="F66" s="97">
        <f t="shared" si="3"/>
        <v>0</v>
      </c>
      <c r="G66" s="161"/>
      <c r="H66" s="101" t="s">
        <v>1003</v>
      </c>
      <c r="I66" s="101" t="str">
        <f>VLOOKUP(H66,Presupuesto!$B$11:$C$565,2,0)</f>
        <v>EQUIPO DE COMPUTACION</v>
      </c>
      <c r="J66" s="98" t="str">
        <f t="shared" si="4"/>
        <v>Posgrado</v>
      </c>
      <c r="K66" s="98" t="s">
        <v>385</v>
      </c>
      <c r="L66" s="98"/>
    </row>
    <row r="67" spans="3:12" x14ac:dyDescent="0.25">
      <c r="C67" s="99" t="s">
        <v>34</v>
      </c>
      <c r="D67" s="147"/>
      <c r="E67" s="100">
        <v>13000</v>
      </c>
      <c r="F67" s="97">
        <f t="shared" si="3"/>
        <v>0</v>
      </c>
      <c r="G67" s="161"/>
      <c r="H67" s="101" t="s">
        <v>989</v>
      </c>
      <c r="I67" s="101" t="str">
        <f>VLOOKUP(H67,Presupuesto!$B$11:$C$565,2,0)</f>
        <v>EQUIPO DE TRANSPORTE TRACCION Y ELEVACION</v>
      </c>
      <c r="J67" s="98" t="str">
        <f t="shared" si="4"/>
        <v>Posgrado</v>
      </c>
      <c r="K67" s="98" t="s">
        <v>385</v>
      </c>
      <c r="L67" s="98"/>
    </row>
    <row r="68" spans="3:12" x14ac:dyDescent="0.25">
      <c r="C68" s="99" t="s">
        <v>68</v>
      </c>
      <c r="D68" s="147"/>
      <c r="E68" s="100">
        <v>15000</v>
      </c>
      <c r="F68" s="97">
        <f t="shared" si="3"/>
        <v>0</v>
      </c>
      <c r="G68" s="161"/>
      <c r="H68" s="101" t="s">
        <v>989</v>
      </c>
      <c r="I68" s="101" t="str">
        <f>VLOOKUP(H68,Presupuesto!$B$11:$C$565,2,0)</f>
        <v>EQUIPO DE TRANSPORTE TRACCION Y ELEVACION</v>
      </c>
      <c r="J68" s="98" t="str">
        <f t="shared" si="4"/>
        <v>Posgrado</v>
      </c>
      <c r="K68" s="98" t="s">
        <v>385</v>
      </c>
      <c r="L68" s="98"/>
    </row>
    <row r="69" spans="3:12" x14ac:dyDescent="0.25">
      <c r="C69" s="99" t="s">
        <v>69</v>
      </c>
      <c r="D69" s="147"/>
      <c r="E69" s="100">
        <v>10000</v>
      </c>
      <c r="F69" s="97">
        <f t="shared" si="3"/>
        <v>0</v>
      </c>
      <c r="G69" s="161"/>
      <c r="H69" s="101" t="s">
        <v>989</v>
      </c>
      <c r="I69" s="101" t="str">
        <f>VLOOKUP(H69,Presupuesto!$B$11:$C$565,2,0)</f>
        <v>EQUIPO DE TRANSPORTE TRACCION Y ELEVACION</v>
      </c>
      <c r="J69" s="98" t="str">
        <f t="shared" si="4"/>
        <v>Posgrado</v>
      </c>
      <c r="K69" s="98" t="s">
        <v>393</v>
      </c>
      <c r="L69" s="98"/>
    </row>
    <row r="70" spans="3:12" x14ac:dyDescent="0.25">
      <c r="C70" s="99" t="s">
        <v>70</v>
      </c>
      <c r="D70" s="147"/>
      <c r="E70" s="100">
        <v>10000</v>
      </c>
      <c r="F70" s="97">
        <f t="shared" si="3"/>
        <v>0</v>
      </c>
      <c r="G70" s="161"/>
      <c r="H70" s="101" t="s">
        <v>1035</v>
      </c>
      <c r="I70" s="101" t="str">
        <f>VLOOKUP(H70,Presupuesto!$B$11:$C$565,2,0)</f>
        <v>APLICACIONES INFORMATICAS</v>
      </c>
      <c r="J70" s="98" t="str">
        <f t="shared" si="4"/>
        <v>Posgrado</v>
      </c>
      <c r="K70" s="98" t="s">
        <v>389</v>
      </c>
      <c r="L70" s="98"/>
    </row>
    <row r="71" spans="3:12" x14ac:dyDescent="0.25">
      <c r="C71" s="109" t="s">
        <v>71</v>
      </c>
      <c r="D71" s="147"/>
      <c r="E71" s="100">
        <v>2000</v>
      </c>
      <c r="F71" s="97">
        <f t="shared" si="3"/>
        <v>0</v>
      </c>
      <c r="G71" s="161"/>
      <c r="H71" s="110" t="s">
        <v>1003</v>
      </c>
      <c r="I71" s="110" t="str">
        <f>VLOOKUP(H71,Presupuesto!$B$11:$C$565,2,0)</f>
        <v>EQUIPO DE COMPUTACION</v>
      </c>
      <c r="J71" s="98" t="str">
        <f t="shared" si="4"/>
        <v>Posgrado</v>
      </c>
      <c r="K71" s="98" t="s">
        <v>385</v>
      </c>
      <c r="L71" s="98"/>
    </row>
    <row r="72" spans="3:12" x14ac:dyDescent="0.25">
      <c r="C72" s="109" t="s">
        <v>1464</v>
      </c>
      <c r="D72" s="147"/>
      <c r="E72" s="100">
        <v>1500</v>
      </c>
      <c r="F72" s="97">
        <f t="shared" si="3"/>
        <v>0</v>
      </c>
      <c r="G72" s="161"/>
      <c r="H72" s="110" t="s">
        <v>935</v>
      </c>
      <c r="I72" s="110" t="str">
        <f>VLOOKUP(H72,Presupuesto!$B$11:$C$565,2,0)</f>
        <v>UTILES Y MATERIALES ELECTRICOS</v>
      </c>
      <c r="J72" s="98" t="str">
        <f t="shared" si="4"/>
        <v>Posgrado</v>
      </c>
      <c r="K72" s="98" t="s">
        <v>385</v>
      </c>
      <c r="L72" s="98"/>
    </row>
    <row r="73" spans="3:12" x14ac:dyDescent="0.25">
      <c r="C73" s="109" t="s">
        <v>72</v>
      </c>
      <c r="D73" s="147"/>
      <c r="E73" s="100">
        <v>1500</v>
      </c>
      <c r="F73" s="97">
        <f t="shared" si="3"/>
        <v>0</v>
      </c>
      <c r="G73" s="161"/>
      <c r="H73" s="110" t="s">
        <v>1003</v>
      </c>
      <c r="I73" s="110" t="str">
        <f>VLOOKUP(H73,Presupuesto!$B$11:$C$565,2,0)</f>
        <v>EQUIPO DE COMPUTACION</v>
      </c>
      <c r="J73" s="98" t="str">
        <f t="shared" si="4"/>
        <v>Posgrado</v>
      </c>
      <c r="K73" s="98" t="s">
        <v>385</v>
      </c>
      <c r="L73" s="98"/>
    </row>
    <row r="74" spans="3:12" x14ac:dyDescent="0.25">
      <c r="C74" s="109" t="s">
        <v>73</v>
      </c>
      <c r="D74" s="147"/>
      <c r="E74" s="100">
        <v>500</v>
      </c>
      <c r="F74" s="97">
        <f t="shared" si="3"/>
        <v>0</v>
      </c>
      <c r="G74" s="161"/>
      <c r="H74" s="110" t="s">
        <v>944</v>
      </c>
      <c r="I74" s="110" t="str">
        <f>VLOOKUP(H74,Presupuesto!$B$11:$C$565,2,0)</f>
        <v>OTROS RESPUESTOS Y ACCESORIOS MENORES</v>
      </c>
      <c r="J74" s="98" t="str">
        <f t="shared" si="4"/>
        <v>Posgrado</v>
      </c>
      <c r="K74" s="98" t="s">
        <v>385</v>
      </c>
      <c r="L74" s="98"/>
    </row>
    <row r="75" spans="3:12" ht="15.75" thickBot="1" x14ac:dyDescent="0.3">
      <c r="C75" s="102" t="s">
        <v>74</v>
      </c>
      <c r="D75" s="155"/>
      <c r="E75" s="104">
        <v>20</v>
      </c>
      <c r="F75" s="105">
        <f t="shared" si="3"/>
        <v>0</v>
      </c>
      <c r="G75" s="158"/>
      <c r="H75" s="106" t="s">
        <v>944</v>
      </c>
      <c r="I75" s="106" t="str">
        <f>VLOOKUP(H75,Presupuesto!$B$11:$C$565,2,0)</f>
        <v>OTROS RESPUESTOS Y ACCESORIOS MENORES</v>
      </c>
      <c r="J75" s="106" t="str">
        <f t="shared" si="4"/>
        <v>Posgrado</v>
      </c>
      <c r="K75" s="122" t="s">
        <v>384</v>
      </c>
      <c r="L75" s="122"/>
    </row>
    <row r="76" spans="3:12" x14ac:dyDescent="0.25">
      <c r="F76" s="93"/>
      <c r="G76" s="76"/>
      <c r="H76" s="76"/>
      <c r="I76" s="76"/>
    </row>
    <row r="77" spans="3:12" ht="15.75" thickBot="1" x14ac:dyDescent="0.3"/>
    <row r="78" spans="3:12" ht="15.75" thickBot="1" x14ac:dyDescent="0.3">
      <c r="C78" s="29" t="s">
        <v>42</v>
      </c>
      <c r="D78" s="108">
        <f>SUM(F85:F98)</f>
        <v>0</v>
      </c>
      <c r="F78" s="70"/>
      <c r="G78" s="79"/>
      <c r="H78" s="70"/>
      <c r="I78" s="70"/>
    </row>
    <row r="79" spans="3:12" x14ac:dyDescent="0.25">
      <c r="C79" s="70"/>
      <c r="D79" s="31"/>
      <c r="E79" s="93"/>
      <c r="F79" s="93"/>
      <c r="G79" s="93"/>
      <c r="H79" s="76"/>
      <c r="I79" s="76"/>
      <c r="J79" s="76"/>
      <c r="K79" s="112"/>
    </row>
    <row r="80" spans="3:12" x14ac:dyDescent="0.25">
      <c r="C80" s="70"/>
      <c r="D80" s="31"/>
      <c r="E80" s="93"/>
      <c r="F80" s="93"/>
      <c r="G80" s="93"/>
      <c r="H80" s="76"/>
      <c r="I80" s="76"/>
      <c r="J80" s="76"/>
      <c r="K80" s="112"/>
    </row>
    <row r="81" spans="3:12" ht="15.75" x14ac:dyDescent="0.25">
      <c r="C81" s="197" t="s">
        <v>382</v>
      </c>
      <c r="D81" s="347"/>
      <c r="E81" s="93"/>
      <c r="F81" s="93"/>
      <c r="G81" s="93"/>
      <c r="H81" s="76"/>
      <c r="I81" s="76"/>
      <c r="J81" s="76"/>
      <c r="K81" s="112"/>
    </row>
    <row r="82" spans="3:12" ht="18.75" x14ac:dyDescent="0.25">
      <c r="C82" s="205" t="e">
        <f>IFERROR(VLOOKUP(D81,'1. Desarrollo e Innov. Curricu.'!$E:$F,2,FALSE),IFERROR(VLOOKUP(D81,'2. Investigación Científica'!$E:$F,2,FALSE),IFERROR(VLOOKUP(D81,'3. Vinculación Univ. Sociedad'!$E:$F,2,FALSE),IFERROR(VLOOKUP(D81,'4. Docencia y Profesorado Univ.'!$E:$F,2,FALSE),IFERROR(VLOOKUP(D81,'5. Estudiantes y Graduados'!$E:$F,2,FALSE),IFERROR(VLOOKUP(D81,'11. Gestion Administrativa'!$E:$F,2,FALSE),IFERROR(VLOOKUP(D81,'13. Gestión Académica'!$E:$F,2,FALSE),IFERROR(VLOOKUP(D81,'8. Asegura. de la Calid. y M'!$E:$F,2,FALSE),IFERROR(VLOOKUP(D81,'6. Gestión del Conocimiento'!$E:$F,2,FALSE),IFERROR(VLOOKUP(D81,'15. Gobernabilidad y Proceso...'!$E:$F,2,FALSE),IFERROR(VLOOKUP(D81,'12. Gestión del Talento Humano'!$E:$F,2,FALSE),IFERROR(VLOOKUP(D81,'14. Internacional... de la E.S.'!$E:$F,2,FALSE),IFERROR(VLOOKUP(D81,'10. Posgrado'!$E:$F,2,FALSE),IFERROR(VLOOKUP(D81,'17. Gestión TIC'!$E:$F,2,FALSE),IFERROR(VLOOKUP(D81,'16. Desa. del Sistema Educ.Sup.'!$E:$F,2,FALSE),IFERROR(VLOOKUP(D81,'9. Cultura de Inno. Insti...'!$E:$F,2,FALSE),VLOOKUP(D81,'7. Lo Esencial de la Reforma U.'!$E:$F,2,0)))))))))))))))))</f>
        <v>#N/A</v>
      </c>
      <c r="D82" s="31"/>
      <c r="E82" s="93"/>
      <c r="F82" s="93"/>
      <c r="G82" s="93"/>
      <c r="H82" s="76"/>
      <c r="I82" s="76"/>
      <c r="J82" s="76"/>
      <c r="K82" s="112"/>
    </row>
    <row r="83" spans="3:12" x14ac:dyDescent="0.25">
      <c r="F83" s="93"/>
      <c r="G83" s="76"/>
      <c r="H83" s="76"/>
      <c r="I83" s="76"/>
    </row>
    <row r="84" spans="3:12" ht="30.75" thickBot="1" x14ac:dyDescent="0.3">
      <c r="C84" s="145" t="s">
        <v>43</v>
      </c>
      <c r="D84" s="145" t="s">
        <v>49</v>
      </c>
      <c r="E84" s="145" t="s">
        <v>51</v>
      </c>
      <c r="F84" s="146" t="s">
        <v>27</v>
      </c>
      <c r="G84" s="146" t="s">
        <v>121</v>
      </c>
      <c r="H84" s="145" t="s">
        <v>45</v>
      </c>
      <c r="I84" s="145" t="s">
        <v>122</v>
      </c>
      <c r="J84" s="145" t="s">
        <v>400</v>
      </c>
      <c r="K84" s="145" t="s">
        <v>401</v>
      </c>
      <c r="L84" s="145" t="s">
        <v>453</v>
      </c>
    </row>
    <row r="85" spans="3:12" ht="15.75" thickBot="1" x14ac:dyDescent="0.3">
      <c r="C85" s="287" t="s">
        <v>1327</v>
      </c>
      <c r="D85" s="154"/>
      <c r="E85" s="96">
        <f>HLOOKUP($C85,$CB$2:$CE$3,2,0)</f>
        <v>15000</v>
      </c>
      <c r="F85" s="97">
        <f>D85*E85</f>
        <v>0</v>
      </c>
      <c r="G85" s="161"/>
      <c r="H85" s="98" t="s">
        <v>1003</v>
      </c>
      <c r="I85" s="98" t="str">
        <f>VLOOKUP(H85,Presupuesto!$B$11:$C$565,2,0)</f>
        <v>EQUIPO DE COMPUTACION</v>
      </c>
      <c r="J85" s="212" t="s">
        <v>1440</v>
      </c>
      <c r="K85" s="98" t="s">
        <v>384</v>
      </c>
      <c r="L85" s="98"/>
    </row>
    <row r="86" spans="3:12" x14ac:dyDescent="0.25">
      <c r="C86" s="287" t="s">
        <v>1325</v>
      </c>
      <c r="D86" s="147"/>
      <c r="E86" s="96">
        <f>HLOOKUP($C86,$CB$2:$CE$3,2,0)</f>
        <v>35000</v>
      </c>
      <c r="F86" s="97">
        <f>D86*E86</f>
        <v>0</v>
      </c>
      <c r="G86" s="161"/>
      <c r="H86" s="101" t="s">
        <v>1003</v>
      </c>
      <c r="I86" s="101" t="str">
        <f>VLOOKUP(H86,Presupuesto!$B$11:$C$565,2,0)</f>
        <v>EQUIPO DE COMPUTACION</v>
      </c>
      <c r="J86" s="98" t="str">
        <f>$J$85</f>
        <v>Posgrado</v>
      </c>
      <c r="K86" s="98" t="s">
        <v>402</v>
      </c>
      <c r="L86" s="98"/>
    </row>
    <row r="87" spans="3:12" x14ac:dyDescent="0.25">
      <c r="C87" s="99" t="s">
        <v>65</v>
      </c>
      <c r="D87" s="147"/>
      <c r="E87" s="100">
        <v>4000</v>
      </c>
      <c r="F87" s="97">
        <f t="shared" ref="F87:F98" si="5">D87*E87</f>
        <v>0</v>
      </c>
      <c r="G87" s="161"/>
      <c r="H87" s="101" t="s">
        <v>975</v>
      </c>
      <c r="I87" s="101" t="str">
        <f>VLOOKUP(H87,Presupuesto!$B$11:$C$565,2,0)</f>
        <v>EQUIPOS VARIOS DE OFICINA</v>
      </c>
      <c r="J87" s="98" t="str">
        <f t="shared" ref="J87:J98" si="6">$J$85</f>
        <v>Posgrado</v>
      </c>
      <c r="K87" s="98" t="s">
        <v>385</v>
      </c>
      <c r="L87" s="98"/>
    </row>
    <row r="88" spans="3:12" x14ac:dyDescent="0.25">
      <c r="C88" s="99" t="s">
        <v>66</v>
      </c>
      <c r="D88" s="147"/>
      <c r="E88" s="100">
        <v>8000</v>
      </c>
      <c r="F88" s="97">
        <f t="shared" si="5"/>
        <v>0</v>
      </c>
      <c r="G88" s="161"/>
      <c r="H88" s="101" t="s">
        <v>1003</v>
      </c>
      <c r="I88" s="101" t="str">
        <f>VLOOKUP(H88,Presupuesto!$B$11:$C$565,2,0)</f>
        <v>EQUIPO DE COMPUTACION</v>
      </c>
      <c r="J88" s="98" t="str">
        <f t="shared" si="6"/>
        <v>Posgrado</v>
      </c>
      <c r="K88" s="98" t="s">
        <v>385</v>
      </c>
      <c r="L88" s="98"/>
    </row>
    <row r="89" spans="3:12" x14ac:dyDescent="0.25">
      <c r="C89" s="99" t="s">
        <v>67</v>
      </c>
      <c r="D89" s="147"/>
      <c r="E89" s="100">
        <v>5000</v>
      </c>
      <c r="F89" s="97">
        <f t="shared" si="5"/>
        <v>0</v>
      </c>
      <c r="G89" s="161"/>
      <c r="H89" s="101" t="s">
        <v>1003</v>
      </c>
      <c r="I89" s="101" t="str">
        <f>VLOOKUP(H89,Presupuesto!$B$11:$C$565,2,0)</f>
        <v>EQUIPO DE COMPUTACION</v>
      </c>
      <c r="J89" s="98" t="str">
        <f t="shared" si="6"/>
        <v>Posgrado</v>
      </c>
      <c r="K89" s="98" t="s">
        <v>385</v>
      </c>
      <c r="L89" s="98"/>
    </row>
    <row r="90" spans="3:12" x14ac:dyDescent="0.25">
      <c r="C90" s="99" t="s">
        <v>34</v>
      </c>
      <c r="D90" s="147"/>
      <c r="E90" s="100">
        <v>13000</v>
      </c>
      <c r="F90" s="97">
        <f t="shared" si="5"/>
        <v>0</v>
      </c>
      <c r="G90" s="161"/>
      <c r="H90" s="101" t="s">
        <v>989</v>
      </c>
      <c r="I90" s="101" t="str">
        <f>VLOOKUP(H90,Presupuesto!$B$11:$C$565,2,0)</f>
        <v>EQUIPO DE TRANSPORTE TRACCION Y ELEVACION</v>
      </c>
      <c r="J90" s="98" t="str">
        <f t="shared" si="6"/>
        <v>Posgrado</v>
      </c>
      <c r="K90" s="98" t="s">
        <v>385</v>
      </c>
      <c r="L90" s="98"/>
    </row>
    <row r="91" spans="3:12" x14ac:dyDescent="0.25">
      <c r="C91" s="99" t="s">
        <v>68</v>
      </c>
      <c r="D91" s="147"/>
      <c r="E91" s="100">
        <v>15000</v>
      </c>
      <c r="F91" s="97">
        <f t="shared" si="5"/>
        <v>0</v>
      </c>
      <c r="G91" s="161"/>
      <c r="H91" s="101" t="s">
        <v>989</v>
      </c>
      <c r="I91" s="101" t="str">
        <f>VLOOKUP(H91,Presupuesto!$B$11:$C$565,2,0)</f>
        <v>EQUIPO DE TRANSPORTE TRACCION Y ELEVACION</v>
      </c>
      <c r="J91" s="98" t="str">
        <f t="shared" si="6"/>
        <v>Posgrado</v>
      </c>
      <c r="K91" s="98" t="s">
        <v>385</v>
      </c>
      <c r="L91" s="98"/>
    </row>
    <row r="92" spans="3:12" x14ac:dyDescent="0.25">
      <c r="C92" s="99" t="s">
        <v>69</v>
      </c>
      <c r="D92" s="147"/>
      <c r="E92" s="100">
        <v>10000</v>
      </c>
      <c r="F92" s="97">
        <f t="shared" si="5"/>
        <v>0</v>
      </c>
      <c r="G92" s="161"/>
      <c r="H92" s="101" t="s">
        <v>989</v>
      </c>
      <c r="I92" s="101" t="str">
        <f>VLOOKUP(H92,Presupuesto!$B$11:$C$565,2,0)</f>
        <v>EQUIPO DE TRANSPORTE TRACCION Y ELEVACION</v>
      </c>
      <c r="J92" s="98" t="str">
        <f t="shared" si="6"/>
        <v>Posgrado</v>
      </c>
      <c r="K92" s="98" t="s">
        <v>393</v>
      </c>
      <c r="L92" s="98"/>
    </row>
    <row r="93" spans="3:12" x14ac:dyDescent="0.25">
      <c r="C93" s="99" t="s">
        <v>70</v>
      </c>
      <c r="D93" s="147"/>
      <c r="E93" s="100">
        <v>10000</v>
      </c>
      <c r="F93" s="97">
        <f t="shared" si="5"/>
        <v>0</v>
      </c>
      <c r="G93" s="161"/>
      <c r="H93" s="101" t="s">
        <v>1035</v>
      </c>
      <c r="I93" s="101" t="str">
        <f>VLOOKUP(H93,Presupuesto!$B$11:$C$565,2,0)</f>
        <v>APLICACIONES INFORMATICAS</v>
      </c>
      <c r="J93" s="98" t="str">
        <f t="shared" si="6"/>
        <v>Posgrado</v>
      </c>
      <c r="K93" s="98" t="s">
        <v>389</v>
      </c>
      <c r="L93" s="98"/>
    </row>
    <row r="94" spans="3:12" x14ac:dyDescent="0.25">
      <c r="C94" s="109" t="s">
        <v>71</v>
      </c>
      <c r="D94" s="147"/>
      <c r="E94" s="100">
        <v>2000</v>
      </c>
      <c r="F94" s="97">
        <f t="shared" si="5"/>
        <v>0</v>
      </c>
      <c r="G94" s="161"/>
      <c r="H94" s="110" t="s">
        <v>1003</v>
      </c>
      <c r="I94" s="110" t="str">
        <f>VLOOKUP(H94,Presupuesto!$B$11:$C$565,2,0)</f>
        <v>EQUIPO DE COMPUTACION</v>
      </c>
      <c r="J94" s="98" t="str">
        <f t="shared" si="6"/>
        <v>Posgrado</v>
      </c>
      <c r="K94" s="98" t="s">
        <v>385</v>
      </c>
      <c r="L94" s="98"/>
    </row>
    <row r="95" spans="3:12" x14ac:dyDescent="0.25">
      <c r="C95" s="109" t="s">
        <v>1464</v>
      </c>
      <c r="D95" s="147"/>
      <c r="E95" s="100">
        <v>1500</v>
      </c>
      <c r="F95" s="97">
        <f t="shared" si="5"/>
        <v>0</v>
      </c>
      <c r="G95" s="161"/>
      <c r="H95" s="110" t="s">
        <v>935</v>
      </c>
      <c r="I95" s="110" t="str">
        <f>VLOOKUP(H95,Presupuesto!$B$11:$C$565,2,0)</f>
        <v>UTILES Y MATERIALES ELECTRICOS</v>
      </c>
      <c r="J95" s="98" t="str">
        <f t="shared" si="6"/>
        <v>Posgrado</v>
      </c>
      <c r="K95" s="98" t="s">
        <v>385</v>
      </c>
      <c r="L95" s="98"/>
    </row>
    <row r="96" spans="3:12" x14ac:dyDescent="0.25">
      <c r="C96" s="109" t="s">
        <v>72</v>
      </c>
      <c r="D96" s="147"/>
      <c r="E96" s="100">
        <v>1500</v>
      </c>
      <c r="F96" s="97">
        <f t="shared" si="5"/>
        <v>0</v>
      </c>
      <c r="G96" s="161"/>
      <c r="H96" s="110" t="s">
        <v>1003</v>
      </c>
      <c r="I96" s="110" t="str">
        <f>VLOOKUP(H96,Presupuesto!$B$11:$C$565,2,0)</f>
        <v>EQUIPO DE COMPUTACION</v>
      </c>
      <c r="J96" s="98" t="str">
        <f t="shared" si="6"/>
        <v>Posgrado</v>
      </c>
      <c r="K96" s="98" t="s">
        <v>385</v>
      </c>
      <c r="L96" s="98"/>
    </row>
    <row r="97" spans="3:12" x14ac:dyDescent="0.25">
      <c r="C97" s="109" t="s">
        <v>73</v>
      </c>
      <c r="D97" s="147"/>
      <c r="E97" s="100">
        <v>500</v>
      </c>
      <c r="F97" s="97">
        <f t="shared" si="5"/>
        <v>0</v>
      </c>
      <c r="G97" s="161"/>
      <c r="H97" s="110" t="s">
        <v>944</v>
      </c>
      <c r="I97" s="110" t="str">
        <f>VLOOKUP(H97,Presupuesto!$B$11:$C$565,2,0)</f>
        <v>OTROS RESPUESTOS Y ACCESORIOS MENORES</v>
      </c>
      <c r="J97" s="98" t="str">
        <f t="shared" si="6"/>
        <v>Posgrado</v>
      </c>
      <c r="K97" s="98" t="s">
        <v>385</v>
      </c>
      <c r="L97" s="98"/>
    </row>
    <row r="98" spans="3:12" ht="15.75" thickBot="1" x14ac:dyDescent="0.3">
      <c r="C98" s="102" t="s">
        <v>74</v>
      </c>
      <c r="D98" s="155"/>
      <c r="E98" s="104">
        <v>20</v>
      </c>
      <c r="F98" s="105">
        <f t="shared" si="5"/>
        <v>0</v>
      </c>
      <c r="G98" s="158"/>
      <c r="H98" s="106" t="s">
        <v>944</v>
      </c>
      <c r="I98" s="106" t="str">
        <f>VLOOKUP(H98,Presupuesto!$B$11:$C$565,2,0)</f>
        <v>OTROS RESPUESTOS Y ACCESORIOS MENORES</v>
      </c>
      <c r="J98" s="106" t="str">
        <f t="shared" si="6"/>
        <v>Posgrado</v>
      </c>
      <c r="K98" s="122" t="s">
        <v>384</v>
      </c>
      <c r="L98" s="122"/>
    </row>
    <row r="100" spans="3:12" ht="15.75" thickBot="1" x14ac:dyDescent="0.3"/>
    <row r="101" spans="3:12" ht="15.75" thickBot="1" x14ac:dyDescent="0.3">
      <c r="C101" s="29" t="s">
        <v>42</v>
      </c>
      <c r="D101" s="108">
        <f>SUM(F108:F121)</f>
        <v>0</v>
      </c>
      <c r="F101" s="70"/>
      <c r="G101" s="79"/>
      <c r="H101" s="70"/>
      <c r="I101" s="70"/>
    </row>
    <row r="102" spans="3:12" x14ac:dyDescent="0.25">
      <c r="C102" s="70"/>
      <c r="D102" s="31"/>
      <c r="E102" s="93"/>
      <c r="F102" s="93"/>
      <c r="G102" s="93"/>
      <c r="H102" s="76"/>
      <c r="I102" s="76"/>
      <c r="J102" s="76"/>
      <c r="K102" s="112"/>
    </row>
    <row r="103" spans="3:12" x14ac:dyDescent="0.25">
      <c r="C103" s="70"/>
      <c r="D103" s="31"/>
      <c r="E103" s="93"/>
      <c r="F103" s="93"/>
      <c r="G103" s="93"/>
      <c r="H103" s="76"/>
      <c r="I103" s="76"/>
      <c r="J103" s="76"/>
      <c r="K103" s="112"/>
    </row>
    <row r="104" spans="3:12" ht="15.75" x14ac:dyDescent="0.25">
      <c r="C104" s="197" t="s">
        <v>382</v>
      </c>
      <c r="D104" s="347"/>
      <c r="E104" s="93"/>
      <c r="F104" s="93"/>
      <c r="G104" s="93"/>
      <c r="H104" s="76"/>
      <c r="I104" s="76"/>
      <c r="J104" s="76"/>
      <c r="K104" s="112"/>
    </row>
    <row r="105" spans="3:12" ht="18.75" x14ac:dyDescent="0.25">
      <c r="C105" s="205" t="e">
        <f>IFERROR(VLOOKUP(D104,'1. Desarrollo e Innov. Curricu.'!$E:$F,2,FALSE),IFERROR(VLOOKUP(D104,'2. Investigación Científica'!$E:$F,2,FALSE),IFERROR(VLOOKUP(D104,'3. Vinculación Univ. Sociedad'!$E:$F,2,FALSE),IFERROR(VLOOKUP(D104,'4. Docencia y Profesorado Univ.'!$E:$F,2,FALSE),IFERROR(VLOOKUP(D104,'5. Estudiantes y Graduados'!$E:$F,2,FALSE),IFERROR(VLOOKUP(D104,'11. Gestion Administrativa'!$E:$F,2,FALSE),IFERROR(VLOOKUP(D104,'13. Gestión Académica'!$E:$F,2,FALSE),IFERROR(VLOOKUP(D104,'8. Asegura. de la Calid. y M'!$E:$F,2,FALSE),IFERROR(VLOOKUP(D104,'6. Gestión del Conocimiento'!$E:$F,2,FALSE),IFERROR(VLOOKUP(D104,'15. Gobernabilidad y Proceso...'!$E:$F,2,FALSE),IFERROR(VLOOKUP(D104,'12. Gestión del Talento Humano'!$E:$F,2,FALSE),IFERROR(VLOOKUP(D104,'14. Internacional... de la E.S.'!$E:$F,2,FALSE),IFERROR(VLOOKUP(D104,'10. Posgrado'!$E:$F,2,FALSE),IFERROR(VLOOKUP(D104,'17. Gestión TIC'!$E:$F,2,FALSE),IFERROR(VLOOKUP(D104,'16. Desa. del Sistema Educ.Sup.'!$E:$F,2,FALSE),IFERROR(VLOOKUP(D104,'9. Cultura de Inno. Insti...'!$E:$F,2,FALSE),VLOOKUP(D104,'7. Lo Esencial de la Reforma U.'!$E:$F,2,0)))))))))))))))))</f>
        <v>#N/A</v>
      </c>
      <c r="D105" s="31"/>
      <c r="E105" s="93"/>
      <c r="F105" s="93"/>
      <c r="G105" s="93"/>
      <c r="H105" s="76"/>
      <c r="I105" s="76"/>
      <c r="J105" s="76"/>
      <c r="K105" s="112"/>
    </row>
    <row r="106" spans="3:12" x14ac:dyDescent="0.25">
      <c r="F106" s="93"/>
      <c r="G106" s="76"/>
      <c r="H106" s="76"/>
      <c r="I106" s="76"/>
    </row>
    <row r="107" spans="3:12" ht="30.75" thickBot="1" x14ac:dyDescent="0.3">
      <c r="C107" s="145" t="s">
        <v>43</v>
      </c>
      <c r="D107" s="145" t="s">
        <v>49</v>
      </c>
      <c r="E107" s="145" t="s">
        <v>51</v>
      </c>
      <c r="F107" s="146" t="s">
        <v>27</v>
      </c>
      <c r="G107" s="146" t="s">
        <v>121</v>
      </c>
      <c r="H107" s="145" t="s">
        <v>45</v>
      </c>
      <c r="I107" s="145" t="s">
        <v>122</v>
      </c>
      <c r="J107" s="145" t="s">
        <v>400</v>
      </c>
      <c r="K107" s="145" t="s">
        <v>401</v>
      </c>
      <c r="L107" s="145" t="s">
        <v>453</v>
      </c>
    </row>
    <row r="108" spans="3:12" ht="15.75" thickBot="1" x14ac:dyDescent="0.3">
      <c r="C108" s="287" t="s">
        <v>1327</v>
      </c>
      <c r="D108" s="154"/>
      <c r="E108" s="96">
        <f>HLOOKUP($C108,$CB$2:$CE$3,2,0)</f>
        <v>15000</v>
      </c>
      <c r="F108" s="97">
        <f>D108*E108</f>
        <v>0</v>
      </c>
      <c r="G108" s="161"/>
      <c r="H108" s="98" t="s">
        <v>1003</v>
      </c>
      <c r="I108" s="98" t="str">
        <f>VLOOKUP(H108,Presupuesto!$B$11:$C$565,2,0)</f>
        <v>EQUIPO DE COMPUTACION</v>
      </c>
      <c r="J108" s="212" t="s">
        <v>1498</v>
      </c>
      <c r="K108" s="98" t="s">
        <v>384</v>
      </c>
      <c r="L108" s="98"/>
    </row>
    <row r="109" spans="3:12" x14ac:dyDescent="0.25">
      <c r="C109" s="287" t="s">
        <v>1325</v>
      </c>
      <c r="D109" s="147"/>
      <c r="E109" s="96">
        <f>HLOOKUP($C109,$CB$2:$CE$3,2,0)</f>
        <v>35000</v>
      </c>
      <c r="F109" s="97">
        <f>D109*E109</f>
        <v>0</v>
      </c>
      <c r="G109" s="161"/>
      <c r="H109" s="101" t="s">
        <v>1003</v>
      </c>
      <c r="I109" s="101" t="str">
        <f>VLOOKUP(H109,Presupuesto!$B$11:$C$565,2,0)</f>
        <v>EQUIPO DE COMPUTACION</v>
      </c>
      <c r="J109" s="98" t="str">
        <f>$J$108</f>
        <v>Gestión Tecnologías de Información y Comunicación</v>
      </c>
      <c r="K109" s="98" t="s">
        <v>402</v>
      </c>
      <c r="L109" s="98"/>
    </row>
    <row r="110" spans="3:12" x14ac:dyDescent="0.25">
      <c r="C110" s="99" t="s">
        <v>65</v>
      </c>
      <c r="D110" s="147"/>
      <c r="E110" s="100">
        <v>4000</v>
      </c>
      <c r="F110" s="97">
        <f t="shared" ref="F110:F121" si="7">D110*E110</f>
        <v>0</v>
      </c>
      <c r="G110" s="161"/>
      <c r="H110" s="101" t="s">
        <v>975</v>
      </c>
      <c r="I110" s="101" t="str">
        <f>VLOOKUP(H110,Presupuesto!$B$11:$C$565,2,0)</f>
        <v>EQUIPOS VARIOS DE OFICINA</v>
      </c>
      <c r="J110" s="98" t="str">
        <f t="shared" ref="J110:J121" si="8">$J$108</f>
        <v>Gestión Tecnologías de Información y Comunicación</v>
      </c>
      <c r="K110" s="98" t="s">
        <v>385</v>
      </c>
      <c r="L110" s="98"/>
    </row>
    <row r="111" spans="3:12" x14ac:dyDescent="0.25">
      <c r="C111" s="99" t="s">
        <v>66</v>
      </c>
      <c r="D111" s="147"/>
      <c r="E111" s="100">
        <v>8000</v>
      </c>
      <c r="F111" s="97">
        <f t="shared" si="7"/>
        <v>0</v>
      </c>
      <c r="G111" s="161"/>
      <c r="H111" s="101" t="s">
        <v>1003</v>
      </c>
      <c r="I111" s="101" t="str">
        <f>VLOOKUP(H111,Presupuesto!$B$11:$C$565,2,0)</f>
        <v>EQUIPO DE COMPUTACION</v>
      </c>
      <c r="J111" s="98" t="str">
        <f t="shared" si="8"/>
        <v>Gestión Tecnologías de Información y Comunicación</v>
      </c>
      <c r="K111" s="98" t="s">
        <v>385</v>
      </c>
      <c r="L111" s="98"/>
    </row>
    <row r="112" spans="3:12" x14ac:dyDescent="0.25">
      <c r="C112" s="99" t="s">
        <v>67</v>
      </c>
      <c r="D112" s="147"/>
      <c r="E112" s="100">
        <v>5000</v>
      </c>
      <c r="F112" s="97">
        <f t="shared" si="7"/>
        <v>0</v>
      </c>
      <c r="G112" s="161"/>
      <c r="H112" s="101" t="s">
        <v>1003</v>
      </c>
      <c r="I112" s="101" t="str">
        <f>VLOOKUP(H112,Presupuesto!$B$11:$C$565,2,0)</f>
        <v>EQUIPO DE COMPUTACION</v>
      </c>
      <c r="J112" s="98" t="str">
        <f t="shared" si="8"/>
        <v>Gestión Tecnologías de Información y Comunicación</v>
      </c>
      <c r="K112" s="98" t="s">
        <v>385</v>
      </c>
      <c r="L112" s="98"/>
    </row>
    <row r="113" spans="3:12" x14ac:dyDescent="0.25">
      <c r="C113" s="99" t="s">
        <v>34</v>
      </c>
      <c r="D113" s="147"/>
      <c r="E113" s="100">
        <v>13000</v>
      </c>
      <c r="F113" s="97">
        <f t="shared" si="7"/>
        <v>0</v>
      </c>
      <c r="G113" s="161"/>
      <c r="H113" s="101" t="s">
        <v>989</v>
      </c>
      <c r="I113" s="101" t="str">
        <f>VLOOKUP(H113,Presupuesto!$B$11:$C$565,2,0)</f>
        <v>EQUIPO DE TRANSPORTE TRACCION Y ELEVACION</v>
      </c>
      <c r="J113" s="98" t="str">
        <f t="shared" si="8"/>
        <v>Gestión Tecnologías de Información y Comunicación</v>
      </c>
      <c r="K113" s="98" t="s">
        <v>385</v>
      </c>
      <c r="L113" s="98"/>
    </row>
    <row r="114" spans="3:12" x14ac:dyDescent="0.25">
      <c r="C114" s="99" t="s">
        <v>68</v>
      </c>
      <c r="D114" s="147"/>
      <c r="E114" s="100">
        <v>15000</v>
      </c>
      <c r="F114" s="97">
        <f t="shared" si="7"/>
        <v>0</v>
      </c>
      <c r="G114" s="161"/>
      <c r="H114" s="101" t="s">
        <v>989</v>
      </c>
      <c r="I114" s="101" t="str">
        <f>VLOOKUP(H114,Presupuesto!$B$11:$C$565,2,0)</f>
        <v>EQUIPO DE TRANSPORTE TRACCION Y ELEVACION</v>
      </c>
      <c r="J114" s="98" t="str">
        <f t="shared" si="8"/>
        <v>Gestión Tecnologías de Información y Comunicación</v>
      </c>
      <c r="K114" s="98" t="s">
        <v>385</v>
      </c>
      <c r="L114" s="98"/>
    </row>
    <row r="115" spans="3:12" x14ac:dyDescent="0.25">
      <c r="C115" s="99" t="s">
        <v>69</v>
      </c>
      <c r="D115" s="147"/>
      <c r="E115" s="100">
        <v>10000</v>
      </c>
      <c r="F115" s="97">
        <f t="shared" si="7"/>
        <v>0</v>
      </c>
      <c r="G115" s="161"/>
      <c r="H115" s="101" t="s">
        <v>989</v>
      </c>
      <c r="I115" s="101" t="str">
        <f>VLOOKUP(H115,Presupuesto!$B$11:$C$565,2,0)</f>
        <v>EQUIPO DE TRANSPORTE TRACCION Y ELEVACION</v>
      </c>
      <c r="J115" s="98" t="str">
        <f t="shared" si="8"/>
        <v>Gestión Tecnologías de Información y Comunicación</v>
      </c>
      <c r="K115" s="98" t="s">
        <v>393</v>
      </c>
      <c r="L115" s="98"/>
    </row>
    <row r="116" spans="3:12" x14ac:dyDescent="0.25">
      <c r="C116" s="99" t="s">
        <v>70</v>
      </c>
      <c r="D116" s="147"/>
      <c r="E116" s="100">
        <v>10000</v>
      </c>
      <c r="F116" s="97">
        <f t="shared" si="7"/>
        <v>0</v>
      </c>
      <c r="G116" s="161"/>
      <c r="H116" s="101" t="s">
        <v>1035</v>
      </c>
      <c r="I116" s="101" t="str">
        <f>VLOOKUP(H116,Presupuesto!$B$11:$C$565,2,0)</f>
        <v>APLICACIONES INFORMATICAS</v>
      </c>
      <c r="J116" s="98" t="str">
        <f t="shared" si="8"/>
        <v>Gestión Tecnologías de Información y Comunicación</v>
      </c>
      <c r="K116" s="98" t="s">
        <v>389</v>
      </c>
      <c r="L116" s="98"/>
    </row>
    <row r="117" spans="3:12" x14ac:dyDescent="0.25">
      <c r="C117" s="109" t="s">
        <v>71</v>
      </c>
      <c r="D117" s="147"/>
      <c r="E117" s="100">
        <v>2000</v>
      </c>
      <c r="F117" s="97">
        <f t="shared" si="7"/>
        <v>0</v>
      </c>
      <c r="G117" s="161"/>
      <c r="H117" s="110" t="s">
        <v>1003</v>
      </c>
      <c r="I117" s="110" t="str">
        <f>VLOOKUP(H117,Presupuesto!$B$11:$C$565,2,0)</f>
        <v>EQUIPO DE COMPUTACION</v>
      </c>
      <c r="J117" s="98" t="str">
        <f t="shared" si="8"/>
        <v>Gestión Tecnologías de Información y Comunicación</v>
      </c>
      <c r="K117" s="98" t="s">
        <v>385</v>
      </c>
      <c r="L117" s="98"/>
    </row>
    <row r="118" spans="3:12" x14ac:dyDescent="0.25">
      <c r="C118" s="109" t="s">
        <v>1464</v>
      </c>
      <c r="D118" s="147"/>
      <c r="E118" s="100">
        <v>1500</v>
      </c>
      <c r="F118" s="97">
        <f t="shared" si="7"/>
        <v>0</v>
      </c>
      <c r="G118" s="161"/>
      <c r="H118" s="110" t="s">
        <v>935</v>
      </c>
      <c r="I118" s="110" t="str">
        <f>VLOOKUP(H118,Presupuesto!$B$11:$C$565,2,0)</f>
        <v>UTILES Y MATERIALES ELECTRICOS</v>
      </c>
      <c r="J118" s="98" t="str">
        <f t="shared" si="8"/>
        <v>Gestión Tecnologías de Información y Comunicación</v>
      </c>
      <c r="K118" s="98" t="s">
        <v>385</v>
      </c>
      <c r="L118" s="98"/>
    </row>
    <row r="119" spans="3:12" x14ac:dyDescent="0.25">
      <c r="C119" s="109" t="s">
        <v>72</v>
      </c>
      <c r="D119" s="147"/>
      <c r="E119" s="100">
        <v>1500</v>
      </c>
      <c r="F119" s="97">
        <f t="shared" si="7"/>
        <v>0</v>
      </c>
      <c r="G119" s="161"/>
      <c r="H119" s="110" t="s">
        <v>1003</v>
      </c>
      <c r="I119" s="110" t="str">
        <f>VLOOKUP(H119,Presupuesto!$B$11:$C$565,2,0)</f>
        <v>EQUIPO DE COMPUTACION</v>
      </c>
      <c r="J119" s="98" t="str">
        <f t="shared" si="8"/>
        <v>Gestión Tecnologías de Información y Comunicación</v>
      </c>
      <c r="K119" s="98" t="s">
        <v>385</v>
      </c>
      <c r="L119" s="98"/>
    </row>
    <row r="120" spans="3:12" x14ac:dyDescent="0.25">
      <c r="C120" s="109" t="s">
        <v>73</v>
      </c>
      <c r="D120" s="147"/>
      <c r="E120" s="100">
        <v>500</v>
      </c>
      <c r="F120" s="97">
        <f t="shared" si="7"/>
        <v>0</v>
      </c>
      <c r="G120" s="161"/>
      <c r="H120" s="110" t="s">
        <v>944</v>
      </c>
      <c r="I120" s="110" t="str">
        <f>VLOOKUP(H120,Presupuesto!$B$11:$C$565,2,0)</f>
        <v>OTROS RESPUESTOS Y ACCESORIOS MENORES</v>
      </c>
      <c r="J120" s="98" t="str">
        <f t="shared" si="8"/>
        <v>Gestión Tecnologías de Información y Comunicación</v>
      </c>
      <c r="K120" s="98" t="s">
        <v>385</v>
      </c>
      <c r="L120" s="98"/>
    </row>
    <row r="121" spans="3:12" ht="15.75" thickBot="1" x14ac:dyDescent="0.3">
      <c r="C121" s="102" t="s">
        <v>74</v>
      </c>
      <c r="D121" s="155"/>
      <c r="E121" s="104">
        <v>20</v>
      </c>
      <c r="F121" s="105">
        <f t="shared" si="7"/>
        <v>0</v>
      </c>
      <c r="G121" s="158"/>
      <c r="H121" s="106" t="s">
        <v>944</v>
      </c>
      <c r="I121" s="106" t="str">
        <f>VLOOKUP(H121,Presupuesto!$B$11:$C$565,2,0)</f>
        <v>OTROS RESPUESTOS Y ACCESORIOS MENORES</v>
      </c>
      <c r="J121" s="106" t="str">
        <f t="shared" si="8"/>
        <v>Gestión Tecnologías de Información y Comunicación</v>
      </c>
      <c r="K121" s="122" t="s">
        <v>384</v>
      </c>
      <c r="L121" s="122"/>
    </row>
    <row r="122" spans="3:12" x14ac:dyDescent="0.25">
      <c r="F122" s="93"/>
      <c r="G122" s="76"/>
      <c r="H122" s="76"/>
      <c r="I122" s="76"/>
    </row>
    <row r="123" spans="3:12" ht="15.75" thickBot="1" x14ac:dyDescent="0.3"/>
    <row r="124" spans="3:12" ht="15.75" thickBot="1" x14ac:dyDescent="0.3">
      <c r="C124" s="29" t="s">
        <v>42</v>
      </c>
      <c r="D124" s="108">
        <f>SUM(F131:F144)</f>
        <v>0</v>
      </c>
      <c r="F124" s="70"/>
      <c r="G124" s="79"/>
      <c r="H124" s="70"/>
      <c r="I124" s="70"/>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197" t="s">
        <v>382</v>
      </c>
      <c r="D127" s="347"/>
      <c r="E127" s="93"/>
      <c r="F127" s="93"/>
      <c r="G127" s="93"/>
      <c r="H127" s="76"/>
      <c r="I127" s="76"/>
      <c r="J127" s="76"/>
      <c r="K127" s="112"/>
    </row>
    <row r="128" spans="3:12" ht="18.75" x14ac:dyDescent="0.25">
      <c r="C128" s="205"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x14ac:dyDescent="0.25">
      <c r="F129" s="93"/>
      <c r="G129" s="76"/>
      <c r="H129" s="76"/>
      <c r="I129" s="76"/>
    </row>
    <row r="130" spans="3:12" ht="30.75" thickBot="1" x14ac:dyDescent="0.3">
      <c r="C130" s="145" t="s">
        <v>43</v>
      </c>
      <c r="D130" s="145" t="s">
        <v>49</v>
      </c>
      <c r="E130" s="145" t="s">
        <v>51</v>
      </c>
      <c r="F130" s="146" t="s">
        <v>27</v>
      </c>
      <c r="G130" s="146" t="s">
        <v>121</v>
      </c>
      <c r="H130" s="145" t="s">
        <v>45</v>
      </c>
      <c r="I130" s="145" t="s">
        <v>122</v>
      </c>
      <c r="J130" s="145" t="s">
        <v>400</v>
      </c>
      <c r="K130" s="145" t="s">
        <v>401</v>
      </c>
      <c r="L130" s="145" t="s">
        <v>453</v>
      </c>
    </row>
    <row r="131" spans="3:12" ht="15.75" thickBot="1" x14ac:dyDescent="0.3">
      <c r="C131" s="287" t="s">
        <v>1327</v>
      </c>
      <c r="D131" s="154"/>
      <c r="E131" s="96">
        <f>HLOOKUP($C131,$CB$2:$CE$3,2,0)</f>
        <v>15000</v>
      </c>
      <c r="F131" s="97">
        <f>D131*E131</f>
        <v>0</v>
      </c>
      <c r="G131" s="161"/>
      <c r="H131" s="98" t="s">
        <v>1003</v>
      </c>
      <c r="I131" s="98" t="str">
        <f>VLOOKUP(H131,Presupuesto!$B$11:$C$565,2,0)</f>
        <v>EQUIPO DE COMPUTACION</v>
      </c>
      <c r="J131" s="212" t="s">
        <v>1440</v>
      </c>
      <c r="K131" s="98" t="s">
        <v>384</v>
      </c>
      <c r="L131" s="98"/>
    </row>
    <row r="132" spans="3:12" x14ac:dyDescent="0.25">
      <c r="C132" s="287" t="s">
        <v>1325</v>
      </c>
      <c r="D132" s="147"/>
      <c r="E132" s="96">
        <f>HLOOKUP($C132,$CB$2:$CE$3,2,0)</f>
        <v>35000</v>
      </c>
      <c r="F132" s="97">
        <f>D132*E132</f>
        <v>0</v>
      </c>
      <c r="G132" s="161"/>
      <c r="H132" s="101" t="s">
        <v>1003</v>
      </c>
      <c r="I132" s="101" t="str">
        <f>VLOOKUP(H132,Presupuesto!$B$11:$C$565,2,0)</f>
        <v>EQUIPO DE COMPUTACION</v>
      </c>
      <c r="J132" s="98" t="str">
        <f>$J$131</f>
        <v>Posgrado</v>
      </c>
      <c r="K132" s="98" t="s">
        <v>402</v>
      </c>
      <c r="L132" s="98"/>
    </row>
    <row r="133" spans="3:12" x14ac:dyDescent="0.25">
      <c r="C133" s="99" t="s">
        <v>65</v>
      </c>
      <c r="D133" s="147"/>
      <c r="E133" s="100">
        <v>4000</v>
      </c>
      <c r="F133" s="97">
        <f t="shared" ref="F133:F144" si="9">D133*E133</f>
        <v>0</v>
      </c>
      <c r="G133" s="161"/>
      <c r="H133" s="101" t="s">
        <v>975</v>
      </c>
      <c r="I133" s="101" t="str">
        <f>VLOOKUP(H133,Presupuesto!$B$11:$C$565,2,0)</f>
        <v>EQUIPOS VARIOS DE OFICINA</v>
      </c>
      <c r="J133" s="98" t="str">
        <f t="shared" ref="J133:J143" si="10">$J$131</f>
        <v>Posgrado</v>
      </c>
      <c r="K133" s="98" t="s">
        <v>385</v>
      </c>
      <c r="L133" s="98"/>
    </row>
    <row r="134" spans="3:12" x14ac:dyDescent="0.25">
      <c r="C134" s="99" t="s">
        <v>66</v>
      </c>
      <c r="D134" s="147"/>
      <c r="E134" s="100">
        <v>8000</v>
      </c>
      <c r="F134" s="97">
        <f t="shared" si="9"/>
        <v>0</v>
      </c>
      <c r="G134" s="161"/>
      <c r="H134" s="101" t="s">
        <v>1003</v>
      </c>
      <c r="I134" s="101" t="str">
        <f>VLOOKUP(H134,Presupuesto!$B$11:$C$565,2,0)</f>
        <v>EQUIPO DE COMPUTACION</v>
      </c>
      <c r="J134" s="98" t="str">
        <f t="shared" si="10"/>
        <v>Posgrado</v>
      </c>
      <c r="K134" s="98" t="s">
        <v>385</v>
      </c>
      <c r="L134" s="98"/>
    </row>
    <row r="135" spans="3:12" x14ac:dyDescent="0.25">
      <c r="C135" s="99" t="s">
        <v>67</v>
      </c>
      <c r="D135" s="147"/>
      <c r="E135" s="100">
        <v>5000</v>
      </c>
      <c r="F135" s="97">
        <f t="shared" si="9"/>
        <v>0</v>
      </c>
      <c r="G135" s="161"/>
      <c r="H135" s="101" t="s">
        <v>1003</v>
      </c>
      <c r="I135" s="101" t="str">
        <f>VLOOKUP(H135,Presupuesto!$B$11:$C$565,2,0)</f>
        <v>EQUIPO DE COMPUTACION</v>
      </c>
      <c r="J135" s="98" t="str">
        <f t="shared" si="10"/>
        <v>Posgrado</v>
      </c>
      <c r="K135" s="98" t="s">
        <v>385</v>
      </c>
      <c r="L135" s="98"/>
    </row>
    <row r="136" spans="3:12" x14ac:dyDescent="0.25">
      <c r="C136" s="99" t="s">
        <v>34</v>
      </c>
      <c r="D136" s="147"/>
      <c r="E136" s="100">
        <v>13000</v>
      </c>
      <c r="F136" s="97">
        <f t="shared" si="9"/>
        <v>0</v>
      </c>
      <c r="G136" s="161"/>
      <c r="H136" s="101" t="s">
        <v>989</v>
      </c>
      <c r="I136" s="101" t="str">
        <f>VLOOKUP(H136,Presupuesto!$B$11:$C$565,2,0)</f>
        <v>EQUIPO DE TRANSPORTE TRACCION Y ELEVACION</v>
      </c>
      <c r="J136" s="98" t="str">
        <f t="shared" si="10"/>
        <v>Posgrado</v>
      </c>
      <c r="K136" s="98" t="s">
        <v>385</v>
      </c>
      <c r="L136" s="98"/>
    </row>
    <row r="137" spans="3:12" x14ac:dyDescent="0.25">
      <c r="C137" s="99" t="s">
        <v>68</v>
      </c>
      <c r="D137" s="147"/>
      <c r="E137" s="100">
        <v>15000</v>
      </c>
      <c r="F137" s="97">
        <f t="shared" si="9"/>
        <v>0</v>
      </c>
      <c r="G137" s="161"/>
      <c r="H137" s="101" t="s">
        <v>989</v>
      </c>
      <c r="I137" s="101" t="str">
        <f>VLOOKUP(H137,Presupuesto!$B$11:$C$565,2,0)</f>
        <v>EQUIPO DE TRANSPORTE TRACCION Y ELEVACION</v>
      </c>
      <c r="J137" s="98" t="str">
        <f t="shared" si="10"/>
        <v>Posgrado</v>
      </c>
      <c r="K137" s="98" t="s">
        <v>385</v>
      </c>
      <c r="L137" s="98"/>
    </row>
    <row r="138" spans="3:12" x14ac:dyDescent="0.25">
      <c r="C138" s="99" t="s">
        <v>69</v>
      </c>
      <c r="D138" s="147"/>
      <c r="E138" s="100">
        <v>10000</v>
      </c>
      <c r="F138" s="97">
        <f t="shared" si="9"/>
        <v>0</v>
      </c>
      <c r="G138" s="161"/>
      <c r="H138" s="101" t="s">
        <v>989</v>
      </c>
      <c r="I138" s="101" t="str">
        <f>VLOOKUP(H138,Presupuesto!$B$11:$C$565,2,0)</f>
        <v>EQUIPO DE TRANSPORTE TRACCION Y ELEVACION</v>
      </c>
      <c r="J138" s="98" t="str">
        <f t="shared" si="10"/>
        <v>Posgrado</v>
      </c>
      <c r="K138" s="98" t="s">
        <v>393</v>
      </c>
      <c r="L138" s="98"/>
    </row>
    <row r="139" spans="3:12" x14ac:dyDescent="0.25">
      <c r="C139" s="99" t="s">
        <v>70</v>
      </c>
      <c r="D139" s="147"/>
      <c r="E139" s="100">
        <v>10000</v>
      </c>
      <c r="F139" s="97">
        <f t="shared" si="9"/>
        <v>0</v>
      </c>
      <c r="G139" s="161"/>
      <c r="H139" s="101" t="s">
        <v>1035</v>
      </c>
      <c r="I139" s="101" t="str">
        <f>VLOOKUP(H139,Presupuesto!$B$11:$C$565,2,0)</f>
        <v>APLICACIONES INFORMATICAS</v>
      </c>
      <c r="J139" s="98" t="str">
        <f t="shared" si="10"/>
        <v>Posgrado</v>
      </c>
      <c r="K139" s="98" t="s">
        <v>389</v>
      </c>
      <c r="L139" s="98"/>
    </row>
    <row r="140" spans="3:12" x14ac:dyDescent="0.25">
      <c r="C140" s="109" t="s">
        <v>71</v>
      </c>
      <c r="D140" s="147"/>
      <c r="E140" s="100">
        <v>2000</v>
      </c>
      <c r="F140" s="97">
        <f t="shared" si="9"/>
        <v>0</v>
      </c>
      <c r="G140" s="161"/>
      <c r="H140" s="110" t="s">
        <v>1003</v>
      </c>
      <c r="I140" s="110" t="str">
        <f>VLOOKUP(H140,Presupuesto!$B$11:$C$565,2,0)</f>
        <v>EQUIPO DE COMPUTACION</v>
      </c>
      <c r="J140" s="98" t="str">
        <f t="shared" si="10"/>
        <v>Posgrado</v>
      </c>
      <c r="K140" s="98" t="s">
        <v>385</v>
      </c>
      <c r="L140" s="98"/>
    </row>
    <row r="141" spans="3:12" x14ac:dyDescent="0.25">
      <c r="C141" s="109" t="s">
        <v>1464</v>
      </c>
      <c r="D141" s="147"/>
      <c r="E141" s="100">
        <v>1500</v>
      </c>
      <c r="F141" s="97">
        <f t="shared" si="9"/>
        <v>0</v>
      </c>
      <c r="G141" s="161"/>
      <c r="H141" s="110" t="s">
        <v>935</v>
      </c>
      <c r="I141" s="110" t="str">
        <f>VLOOKUP(H141,Presupuesto!$B$11:$C$565,2,0)</f>
        <v>UTILES Y MATERIALES ELECTRICOS</v>
      </c>
      <c r="J141" s="98" t="str">
        <f t="shared" si="10"/>
        <v>Posgrado</v>
      </c>
      <c r="K141" s="98" t="s">
        <v>385</v>
      </c>
      <c r="L141" s="98"/>
    </row>
    <row r="142" spans="3:12" x14ac:dyDescent="0.25">
      <c r="C142" s="109" t="s">
        <v>72</v>
      </c>
      <c r="D142" s="147"/>
      <c r="E142" s="100">
        <v>1500</v>
      </c>
      <c r="F142" s="97">
        <f t="shared" si="9"/>
        <v>0</v>
      </c>
      <c r="G142" s="161"/>
      <c r="H142" s="110" t="s">
        <v>1003</v>
      </c>
      <c r="I142" s="110" t="str">
        <f>VLOOKUP(H142,Presupuesto!$B$11:$C$565,2,0)</f>
        <v>EQUIPO DE COMPUTACION</v>
      </c>
      <c r="J142" s="98" t="str">
        <f t="shared" si="10"/>
        <v>Posgrado</v>
      </c>
      <c r="K142" s="98" t="s">
        <v>385</v>
      </c>
      <c r="L142" s="98"/>
    </row>
    <row r="143" spans="3:12" x14ac:dyDescent="0.25">
      <c r="C143" s="109" t="s">
        <v>73</v>
      </c>
      <c r="D143" s="147"/>
      <c r="E143" s="100">
        <v>500</v>
      </c>
      <c r="F143" s="97">
        <f t="shared" si="9"/>
        <v>0</v>
      </c>
      <c r="G143" s="161"/>
      <c r="H143" s="110" t="s">
        <v>944</v>
      </c>
      <c r="I143" s="110" t="str">
        <f>VLOOKUP(H143,Presupuesto!$B$11:$C$565,2,0)</f>
        <v>OTROS RESPUESTOS Y ACCESORIOS MENORES</v>
      </c>
      <c r="J143" s="98" t="str">
        <f t="shared" si="10"/>
        <v>Posgrado</v>
      </c>
      <c r="K143" s="98" t="s">
        <v>385</v>
      </c>
      <c r="L143" s="98"/>
    </row>
    <row r="144" spans="3:12" ht="15.75" thickBot="1" x14ac:dyDescent="0.3">
      <c r="C144" s="102" t="s">
        <v>74</v>
      </c>
      <c r="D144" s="155"/>
      <c r="E144" s="104">
        <v>20</v>
      </c>
      <c r="F144" s="105">
        <f t="shared" si="9"/>
        <v>0</v>
      </c>
      <c r="G144" s="158"/>
      <c r="H144" s="106" t="s">
        <v>944</v>
      </c>
      <c r="I144" s="106" t="str">
        <f>VLOOKUP(H144,Presupuesto!$B$11:$C$565,2,0)</f>
        <v>OTROS RESPUESTOS Y ACCESORIOS MENORES</v>
      </c>
      <c r="J144" s="106" t="str">
        <f>$J$131</f>
        <v>Posgrado</v>
      </c>
      <c r="K144" s="122" t="s">
        <v>384</v>
      </c>
      <c r="L144" s="122"/>
    </row>
    <row r="146" spans="3:12" ht="15.75" thickBot="1" x14ac:dyDescent="0.3"/>
    <row r="147" spans="3:12" ht="15.75" thickBot="1" x14ac:dyDescent="0.3">
      <c r="C147" s="29" t="s">
        <v>42</v>
      </c>
      <c r="D147" s="108">
        <f>SUM(F154:F167)</f>
        <v>0</v>
      </c>
      <c r="F147" s="70"/>
      <c r="G147" s="79"/>
      <c r="H147" s="70"/>
      <c r="I147" s="70"/>
    </row>
    <row r="148" spans="3:12" x14ac:dyDescent="0.25">
      <c r="C148" s="70"/>
      <c r="D148" s="31"/>
      <c r="E148" s="93"/>
      <c r="F148" s="93"/>
      <c r="G148" s="93"/>
      <c r="H148" s="76"/>
      <c r="I148" s="76"/>
      <c r="J148" s="76"/>
      <c r="K148" s="112"/>
    </row>
    <row r="149" spans="3:12" x14ac:dyDescent="0.25">
      <c r="C149" s="70"/>
      <c r="D149" s="31"/>
      <c r="E149" s="93"/>
      <c r="F149" s="93"/>
      <c r="G149" s="93"/>
      <c r="H149" s="76"/>
      <c r="I149" s="76"/>
      <c r="J149" s="76"/>
      <c r="K149" s="112"/>
    </row>
    <row r="150" spans="3:12" ht="15.75" x14ac:dyDescent="0.25">
      <c r="C150" s="197" t="s">
        <v>382</v>
      </c>
      <c r="D150" s="347"/>
      <c r="E150" s="93"/>
      <c r="F150" s="93"/>
      <c r="G150" s="93"/>
      <c r="H150" s="76"/>
      <c r="I150" s="76"/>
      <c r="J150" s="76"/>
      <c r="K150" s="112"/>
    </row>
    <row r="151" spans="3:12" ht="18.75" x14ac:dyDescent="0.25">
      <c r="C151" s="205" t="e">
        <f>IFERROR(VLOOKUP(D150,'1. Desarrollo e Innov. Curricu.'!$E:$F,2,FALSE),IFERROR(VLOOKUP(D150,'2. Investigación Científica'!$E:$F,2,FALSE),IFERROR(VLOOKUP(D150,'3. Vinculación Univ. Sociedad'!$E:$F,2,FALSE),IFERROR(VLOOKUP(D150,'4. Docencia y Profesorado Univ.'!$E:$F,2,FALSE),IFERROR(VLOOKUP(D150,'5. Estudiantes y Graduados'!$E:$F,2,FALSE),IFERROR(VLOOKUP(D150,'11. Gestion Administrativa'!$E:$F,2,FALSE),IFERROR(VLOOKUP(D150,'13. Gestión Académica'!$E:$F,2,FALSE),IFERROR(VLOOKUP(D150,'8. Asegura. de la Calid. y M'!$E:$F,2,FALSE),IFERROR(VLOOKUP(D150,'6. Gestión del Conocimiento'!$E:$F,2,FALSE),IFERROR(VLOOKUP(D150,'15. Gobernabilidad y Proceso...'!$E:$F,2,FALSE),IFERROR(VLOOKUP(D150,'12. Gestión del Talento Humano'!$E:$F,2,FALSE),IFERROR(VLOOKUP(D150,'14. Internacional... de la E.S.'!$E:$F,2,FALSE),IFERROR(VLOOKUP(D150,'10. Posgrado'!$E:$F,2,FALSE),IFERROR(VLOOKUP(D150,'17. Gestión TIC'!$E:$F,2,FALSE),IFERROR(VLOOKUP(D150,'16. Desa. del Sistema Educ.Sup.'!$E:$F,2,FALSE),IFERROR(VLOOKUP(D150,'9. Cultura de Inno. Insti...'!$E:$F,2,FALSE),VLOOKUP(D150,'7. Lo Esencial de la Reforma U.'!$E:$F,2,0)))))))))))))))))</f>
        <v>#N/A</v>
      </c>
      <c r="D151" s="31"/>
      <c r="E151" s="93"/>
      <c r="F151" s="93"/>
      <c r="G151" s="93"/>
      <c r="H151" s="76"/>
      <c r="I151" s="76"/>
      <c r="J151" s="76"/>
      <c r="K151" s="112"/>
    </row>
    <row r="152" spans="3:12" x14ac:dyDescent="0.25">
      <c r="F152" s="93"/>
      <c r="G152" s="76"/>
      <c r="H152" s="76"/>
      <c r="I152" s="76"/>
    </row>
    <row r="153" spans="3:12" ht="30.75" thickBot="1" x14ac:dyDescent="0.3">
      <c r="C153" s="145" t="s">
        <v>43</v>
      </c>
      <c r="D153" s="145" t="s">
        <v>49</v>
      </c>
      <c r="E153" s="145" t="s">
        <v>51</v>
      </c>
      <c r="F153" s="146" t="s">
        <v>27</v>
      </c>
      <c r="G153" s="146" t="s">
        <v>121</v>
      </c>
      <c r="H153" s="145" t="s">
        <v>45</v>
      </c>
      <c r="I153" s="145" t="s">
        <v>122</v>
      </c>
      <c r="J153" s="145" t="s">
        <v>400</v>
      </c>
      <c r="K153" s="145" t="s">
        <v>401</v>
      </c>
      <c r="L153" s="145" t="s">
        <v>453</v>
      </c>
    </row>
    <row r="154" spans="3:12" ht="15.75" thickBot="1" x14ac:dyDescent="0.3">
      <c r="C154" s="287" t="s">
        <v>1327</v>
      </c>
      <c r="D154" s="154"/>
      <c r="E154" s="96">
        <f>HLOOKUP($C154,$CB$2:$CE$3,2,0)</f>
        <v>15000</v>
      </c>
      <c r="F154" s="97">
        <f>D154*E154</f>
        <v>0</v>
      </c>
      <c r="G154" s="161"/>
      <c r="H154" s="98" t="s">
        <v>1003</v>
      </c>
      <c r="I154" s="98" t="str">
        <f>VLOOKUP(H154,Presupuesto!$B$11:$C$565,2,0)</f>
        <v>EQUIPO DE COMPUTACION</v>
      </c>
      <c r="J154" s="212" t="s">
        <v>1440</v>
      </c>
      <c r="K154" s="98" t="s">
        <v>384</v>
      </c>
      <c r="L154" s="98"/>
    </row>
    <row r="155" spans="3:12" x14ac:dyDescent="0.25">
      <c r="C155" s="287" t="s">
        <v>1325</v>
      </c>
      <c r="D155" s="147"/>
      <c r="E155" s="96">
        <f>HLOOKUP($C155,$CB$2:$CE$3,2,0)</f>
        <v>35000</v>
      </c>
      <c r="F155" s="97">
        <f>D155*E155</f>
        <v>0</v>
      </c>
      <c r="G155" s="161"/>
      <c r="H155" s="101" t="s">
        <v>1003</v>
      </c>
      <c r="I155" s="101" t="str">
        <f>VLOOKUP(H155,Presupuesto!$B$11:$C$565,2,0)</f>
        <v>EQUIPO DE COMPUTACION</v>
      </c>
      <c r="J155" s="98" t="str">
        <f>$J$154</f>
        <v>Posgrado</v>
      </c>
      <c r="K155" s="98" t="s">
        <v>402</v>
      </c>
      <c r="L155" s="98"/>
    </row>
    <row r="156" spans="3:12" x14ac:dyDescent="0.25">
      <c r="C156" s="99" t="s">
        <v>65</v>
      </c>
      <c r="D156" s="147"/>
      <c r="E156" s="100">
        <v>4000</v>
      </c>
      <c r="F156" s="97">
        <f t="shared" ref="F156:F167" si="11">D156*E156</f>
        <v>0</v>
      </c>
      <c r="G156" s="161"/>
      <c r="H156" s="101" t="s">
        <v>975</v>
      </c>
      <c r="I156" s="101" t="str">
        <f>VLOOKUP(H156,Presupuesto!$B$11:$C$565,2,0)</f>
        <v>EQUIPOS VARIOS DE OFICINA</v>
      </c>
      <c r="J156" s="98" t="str">
        <f t="shared" ref="J156:J167" si="12">$J$154</f>
        <v>Posgrado</v>
      </c>
      <c r="K156" s="98" t="s">
        <v>385</v>
      </c>
      <c r="L156" s="98"/>
    </row>
    <row r="157" spans="3:12" x14ac:dyDescent="0.25">
      <c r="C157" s="99" t="s">
        <v>66</v>
      </c>
      <c r="D157" s="147"/>
      <c r="E157" s="100">
        <v>8000</v>
      </c>
      <c r="F157" s="97">
        <f t="shared" si="11"/>
        <v>0</v>
      </c>
      <c r="G157" s="161"/>
      <c r="H157" s="101" t="s">
        <v>1003</v>
      </c>
      <c r="I157" s="101" t="str">
        <f>VLOOKUP(H157,Presupuesto!$B$11:$C$565,2,0)</f>
        <v>EQUIPO DE COMPUTACION</v>
      </c>
      <c r="J157" s="98" t="str">
        <f t="shared" si="12"/>
        <v>Posgrado</v>
      </c>
      <c r="K157" s="98" t="s">
        <v>385</v>
      </c>
      <c r="L157" s="98"/>
    </row>
    <row r="158" spans="3:12" x14ac:dyDescent="0.25">
      <c r="C158" s="99" t="s">
        <v>67</v>
      </c>
      <c r="D158" s="147"/>
      <c r="E158" s="100">
        <v>5000</v>
      </c>
      <c r="F158" s="97">
        <f t="shared" si="11"/>
        <v>0</v>
      </c>
      <c r="G158" s="161"/>
      <c r="H158" s="101" t="s">
        <v>1003</v>
      </c>
      <c r="I158" s="101" t="str">
        <f>VLOOKUP(H158,Presupuesto!$B$11:$C$565,2,0)</f>
        <v>EQUIPO DE COMPUTACION</v>
      </c>
      <c r="J158" s="98" t="str">
        <f t="shared" si="12"/>
        <v>Posgrado</v>
      </c>
      <c r="K158" s="98" t="s">
        <v>385</v>
      </c>
      <c r="L158" s="98"/>
    </row>
    <row r="159" spans="3:12" x14ac:dyDescent="0.25">
      <c r="C159" s="99" t="s">
        <v>34</v>
      </c>
      <c r="D159" s="147"/>
      <c r="E159" s="100">
        <v>13000</v>
      </c>
      <c r="F159" s="97">
        <f t="shared" si="11"/>
        <v>0</v>
      </c>
      <c r="G159" s="161"/>
      <c r="H159" s="101" t="s">
        <v>989</v>
      </c>
      <c r="I159" s="101" t="str">
        <f>VLOOKUP(H159,Presupuesto!$B$11:$C$565,2,0)</f>
        <v>EQUIPO DE TRANSPORTE TRACCION Y ELEVACION</v>
      </c>
      <c r="J159" s="98" t="str">
        <f t="shared" si="12"/>
        <v>Posgrado</v>
      </c>
      <c r="K159" s="98" t="s">
        <v>385</v>
      </c>
      <c r="L159" s="98"/>
    </row>
    <row r="160" spans="3:12" x14ac:dyDescent="0.25">
      <c r="C160" s="99" t="s">
        <v>68</v>
      </c>
      <c r="D160" s="147"/>
      <c r="E160" s="100">
        <v>15000</v>
      </c>
      <c r="F160" s="97">
        <f t="shared" si="11"/>
        <v>0</v>
      </c>
      <c r="G160" s="161"/>
      <c r="H160" s="101" t="s">
        <v>989</v>
      </c>
      <c r="I160" s="101" t="str">
        <f>VLOOKUP(H160,Presupuesto!$B$11:$C$565,2,0)</f>
        <v>EQUIPO DE TRANSPORTE TRACCION Y ELEVACION</v>
      </c>
      <c r="J160" s="98" t="str">
        <f t="shared" si="12"/>
        <v>Posgrado</v>
      </c>
      <c r="K160" s="98" t="s">
        <v>385</v>
      </c>
      <c r="L160" s="98"/>
    </row>
    <row r="161" spans="3:12" x14ac:dyDescent="0.25">
      <c r="C161" s="99" t="s">
        <v>69</v>
      </c>
      <c r="D161" s="147"/>
      <c r="E161" s="100">
        <v>10000</v>
      </c>
      <c r="F161" s="97">
        <f t="shared" si="11"/>
        <v>0</v>
      </c>
      <c r="G161" s="161"/>
      <c r="H161" s="101" t="s">
        <v>989</v>
      </c>
      <c r="I161" s="101" t="str">
        <f>VLOOKUP(H161,Presupuesto!$B$11:$C$565,2,0)</f>
        <v>EQUIPO DE TRANSPORTE TRACCION Y ELEVACION</v>
      </c>
      <c r="J161" s="98" t="str">
        <f t="shared" si="12"/>
        <v>Posgrado</v>
      </c>
      <c r="K161" s="98" t="s">
        <v>393</v>
      </c>
      <c r="L161" s="98"/>
    </row>
    <row r="162" spans="3:12" x14ac:dyDescent="0.25">
      <c r="C162" s="99" t="s">
        <v>70</v>
      </c>
      <c r="D162" s="147"/>
      <c r="E162" s="100">
        <v>10000</v>
      </c>
      <c r="F162" s="97">
        <f t="shared" si="11"/>
        <v>0</v>
      </c>
      <c r="G162" s="161"/>
      <c r="H162" s="101" t="s">
        <v>1035</v>
      </c>
      <c r="I162" s="101" t="str">
        <f>VLOOKUP(H162,Presupuesto!$B$11:$C$565,2,0)</f>
        <v>APLICACIONES INFORMATICAS</v>
      </c>
      <c r="J162" s="98" t="str">
        <f t="shared" si="12"/>
        <v>Posgrado</v>
      </c>
      <c r="K162" s="98" t="s">
        <v>389</v>
      </c>
      <c r="L162" s="98"/>
    </row>
    <row r="163" spans="3:12" x14ac:dyDescent="0.25">
      <c r="C163" s="109" t="s">
        <v>71</v>
      </c>
      <c r="D163" s="147"/>
      <c r="E163" s="100">
        <v>2000</v>
      </c>
      <c r="F163" s="97">
        <f t="shared" si="11"/>
        <v>0</v>
      </c>
      <c r="G163" s="161"/>
      <c r="H163" s="110" t="s">
        <v>1003</v>
      </c>
      <c r="I163" s="110" t="str">
        <f>VLOOKUP(H163,Presupuesto!$B$11:$C$565,2,0)</f>
        <v>EQUIPO DE COMPUTACION</v>
      </c>
      <c r="J163" s="98" t="str">
        <f t="shared" si="12"/>
        <v>Posgrado</v>
      </c>
      <c r="K163" s="98" t="s">
        <v>385</v>
      </c>
      <c r="L163" s="98"/>
    </row>
    <row r="164" spans="3:12" x14ac:dyDescent="0.25">
      <c r="C164" s="109" t="s">
        <v>1464</v>
      </c>
      <c r="D164" s="147"/>
      <c r="E164" s="100">
        <v>1500</v>
      </c>
      <c r="F164" s="97">
        <f t="shared" si="11"/>
        <v>0</v>
      </c>
      <c r="G164" s="161"/>
      <c r="H164" s="110" t="s">
        <v>935</v>
      </c>
      <c r="I164" s="110" t="str">
        <f>VLOOKUP(H164,Presupuesto!$B$11:$C$565,2,0)</f>
        <v>UTILES Y MATERIALES ELECTRICOS</v>
      </c>
      <c r="J164" s="98" t="str">
        <f t="shared" si="12"/>
        <v>Posgrado</v>
      </c>
      <c r="K164" s="98" t="s">
        <v>385</v>
      </c>
      <c r="L164" s="98"/>
    </row>
    <row r="165" spans="3:12" x14ac:dyDescent="0.25">
      <c r="C165" s="109" t="s">
        <v>72</v>
      </c>
      <c r="D165" s="147"/>
      <c r="E165" s="100">
        <v>1500</v>
      </c>
      <c r="F165" s="97">
        <f t="shared" si="11"/>
        <v>0</v>
      </c>
      <c r="G165" s="161"/>
      <c r="H165" s="110" t="s">
        <v>1003</v>
      </c>
      <c r="I165" s="110" t="str">
        <f>VLOOKUP(H165,Presupuesto!$B$11:$C$565,2,0)</f>
        <v>EQUIPO DE COMPUTACION</v>
      </c>
      <c r="J165" s="98" t="str">
        <f t="shared" si="12"/>
        <v>Posgrado</v>
      </c>
      <c r="K165" s="98" t="s">
        <v>385</v>
      </c>
      <c r="L165" s="98"/>
    </row>
    <row r="166" spans="3:12" x14ac:dyDescent="0.25">
      <c r="C166" s="109" t="s">
        <v>73</v>
      </c>
      <c r="D166" s="147"/>
      <c r="E166" s="100">
        <v>500</v>
      </c>
      <c r="F166" s="97">
        <f t="shared" si="11"/>
        <v>0</v>
      </c>
      <c r="G166" s="161"/>
      <c r="H166" s="110" t="s">
        <v>944</v>
      </c>
      <c r="I166" s="110" t="str">
        <f>VLOOKUP(H166,Presupuesto!$B$11:$C$565,2,0)</f>
        <v>OTROS RESPUESTOS Y ACCESORIOS MENORES</v>
      </c>
      <c r="J166" s="98" t="str">
        <f t="shared" si="12"/>
        <v>Posgrado</v>
      </c>
      <c r="K166" s="98" t="s">
        <v>385</v>
      </c>
      <c r="L166" s="98"/>
    </row>
    <row r="167" spans="3:12" ht="15.75" thickBot="1" x14ac:dyDescent="0.3">
      <c r="C167" s="102" t="s">
        <v>74</v>
      </c>
      <c r="D167" s="155"/>
      <c r="E167" s="104">
        <v>20</v>
      </c>
      <c r="F167" s="105">
        <f t="shared" si="11"/>
        <v>0</v>
      </c>
      <c r="G167" s="158"/>
      <c r="H167" s="106" t="s">
        <v>944</v>
      </c>
      <c r="I167" s="106" t="str">
        <f>VLOOKUP(H167,Presupuesto!$B$11:$C$565,2,0)</f>
        <v>OTROS RESPUESTOS Y ACCESORIOS MENORES</v>
      </c>
      <c r="J167" s="106" t="str">
        <f t="shared" si="12"/>
        <v>Posgrado</v>
      </c>
      <c r="K167" s="122" t="s">
        <v>384</v>
      </c>
      <c r="L167" s="122"/>
    </row>
    <row r="168" spans="3:12" x14ac:dyDescent="0.25">
      <c r="F168" s="93"/>
      <c r="G168" s="76"/>
      <c r="H168" s="76"/>
      <c r="I168" s="76"/>
    </row>
    <row r="169" spans="3:12" ht="15.75" thickBot="1" x14ac:dyDescent="0.3"/>
    <row r="170" spans="3:12" ht="15.75" thickBot="1" x14ac:dyDescent="0.3">
      <c r="C170" s="29" t="s">
        <v>42</v>
      </c>
      <c r="D170" s="108">
        <f>SUM(F177:F190)</f>
        <v>0</v>
      </c>
      <c r="F170" s="70"/>
      <c r="G170" s="79"/>
      <c r="H170" s="70"/>
      <c r="I170" s="70"/>
    </row>
    <row r="171" spans="3:12" x14ac:dyDescent="0.25">
      <c r="C171" s="70"/>
      <c r="D171" s="31"/>
      <c r="E171" s="93"/>
      <c r="F171" s="93"/>
      <c r="G171" s="93"/>
      <c r="H171" s="76"/>
      <c r="I171" s="76"/>
      <c r="J171" s="76"/>
      <c r="K171" s="112"/>
    </row>
    <row r="172" spans="3:12" x14ac:dyDescent="0.25">
      <c r="C172" s="70"/>
      <c r="D172" s="31"/>
      <c r="E172" s="93"/>
      <c r="F172" s="93"/>
      <c r="G172" s="93"/>
      <c r="H172" s="76"/>
      <c r="I172" s="76"/>
      <c r="J172" s="76"/>
      <c r="K172" s="112"/>
    </row>
    <row r="173" spans="3:12" ht="15.75" x14ac:dyDescent="0.25">
      <c r="C173" s="197" t="s">
        <v>382</v>
      </c>
      <c r="D173" s="347"/>
      <c r="E173" s="93"/>
      <c r="F173" s="93"/>
      <c r="G173" s="93"/>
      <c r="H173" s="76"/>
      <c r="I173" s="76"/>
      <c r="J173" s="76"/>
      <c r="K173" s="112"/>
    </row>
    <row r="174" spans="3:12" ht="18.75" x14ac:dyDescent="0.25">
      <c r="C174" s="205" t="e">
        <f>IFERROR(VLOOKUP(D173,'1. Desarrollo e Innov. Curricu.'!$E:$F,2,FALSE),IFERROR(VLOOKUP(D173,'2. Investigación Científica'!$E:$F,2,FALSE),IFERROR(VLOOKUP(D173,'3. Vinculación Univ. Sociedad'!$E:$F,2,FALSE),IFERROR(VLOOKUP(D173,'4. Docencia y Profesorado Univ.'!$E:$F,2,FALSE),IFERROR(VLOOKUP(D173,'5. Estudiantes y Graduados'!$E:$F,2,FALSE),IFERROR(VLOOKUP(D173,'11. Gestion Administrativa'!$E:$F,2,FALSE),IFERROR(VLOOKUP(D173,'13. Gestión Académica'!$E:$F,2,FALSE),IFERROR(VLOOKUP(D173,'8. Asegura. de la Calid. y M'!$E:$F,2,FALSE),IFERROR(VLOOKUP(D173,'6. Gestión del Conocimiento'!$E:$F,2,FALSE),IFERROR(VLOOKUP(D173,'15. Gobernabilidad y Proceso...'!$E:$F,2,FALSE),IFERROR(VLOOKUP(D173,'12. Gestión del Talento Humano'!$E:$F,2,FALSE),IFERROR(VLOOKUP(D173,'14. Internacional... de la E.S.'!$E:$F,2,FALSE),IFERROR(VLOOKUP(D173,'10. Posgrado'!$E:$F,2,FALSE),IFERROR(VLOOKUP(D173,'17. Gestión TIC'!$E:$F,2,FALSE),IFERROR(VLOOKUP(D173,'16. Desa. del Sistema Educ.Sup.'!$E:$F,2,FALSE),IFERROR(VLOOKUP(D173,'9. Cultura de Inno. Insti...'!$E:$F,2,FALSE),VLOOKUP(D173,'7. Lo Esencial de la Reforma U.'!$E:$F,2,0)))))))))))))))))</f>
        <v>#N/A</v>
      </c>
      <c r="D174" s="31"/>
      <c r="E174" s="93"/>
      <c r="F174" s="93"/>
      <c r="G174" s="93"/>
      <c r="H174" s="76"/>
      <c r="I174" s="76"/>
      <c r="J174" s="76"/>
      <c r="K174" s="112"/>
    </row>
    <row r="175" spans="3:12" x14ac:dyDescent="0.25">
      <c r="F175" s="93"/>
      <c r="G175" s="76"/>
      <c r="H175" s="76"/>
      <c r="I175" s="76"/>
    </row>
    <row r="176" spans="3:12" ht="30.75" thickBot="1" x14ac:dyDescent="0.3">
      <c r="C176" s="145" t="s">
        <v>43</v>
      </c>
      <c r="D176" s="145" t="s">
        <v>49</v>
      </c>
      <c r="E176" s="145" t="s">
        <v>51</v>
      </c>
      <c r="F176" s="146" t="s">
        <v>27</v>
      </c>
      <c r="G176" s="146" t="s">
        <v>121</v>
      </c>
      <c r="H176" s="145" t="s">
        <v>45</v>
      </c>
      <c r="I176" s="145" t="s">
        <v>122</v>
      </c>
      <c r="J176" s="145" t="s">
        <v>400</v>
      </c>
      <c r="K176" s="145" t="s">
        <v>401</v>
      </c>
      <c r="L176" s="145" t="s">
        <v>453</v>
      </c>
    </row>
    <row r="177" spans="3:12" ht="15.75" thickBot="1" x14ac:dyDescent="0.3">
      <c r="C177" s="287" t="s">
        <v>1327</v>
      </c>
      <c r="D177" s="154"/>
      <c r="E177" s="96">
        <f>HLOOKUP($C177,$CB$2:$CE$3,2,0)</f>
        <v>15000</v>
      </c>
      <c r="F177" s="97">
        <f>D177*E177</f>
        <v>0</v>
      </c>
      <c r="G177" s="161"/>
      <c r="H177" s="98" t="s">
        <v>1003</v>
      </c>
      <c r="I177" s="98" t="str">
        <f>VLOOKUP(H177,Presupuesto!$B$11:$C$565,2,0)</f>
        <v>EQUIPO DE COMPUTACION</v>
      </c>
      <c r="J177" s="212" t="s">
        <v>1440</v>
      </c>
      <c r="K177" s="98" t="s">
        <v>384</v>
      </c>
      <c r="L177" s="98"/>
    </row>
    <row r="178" spans="3:12" x14ac:dyDescent="0.25">
      <c r="C178" s="287" t="s">
        <v>1325</v>
      </c>
      <c r="D178" s="147"/>
      <c r="E178" s="96">
        <f>HLOOKUP($C178,$CB$2:$CE$3,2,0)</f>
        <v>35000</v>
      </c>
      <c r="F178" s="97">
        <f>D178*E178</f>
        <v>0</v>
      </c>
      <c r="G178" s="161"/>
      <c r="H178" s="101" t="s">
        <v>1003</v>
      </c>
      <c r="I178" s="101" t="str">
        <f>VLOOKUP(H178,Presupuesto!$B$11:$C$565,2,0)</f>
        <v>EQUIPO DE COMPUTACION</v>
      </c>
      <c r="J178" s="98" t="str">
        <f>$J$177</f>
        <v>Posgrado</v>
      </c>
      <c r="K178" s="98" t="s">
        <v>402</v>
      </c>
      <c r="L178" s="98"/>
    </row>
    <row r="179" spans="3:12" x14ac:dyDescent="0.25">
      <c r="C179" s="99" t="s">
        <v>65</v>
      </c>
      <c r="D179" s="147"/>
      <c r="E179" s="100">
        <v>4000</v>
      </c>
      <c r="F179" s="97">
        <f t="shared" ref="F179:F190" si="13">D179*E179</f>
        <v>0</v>
      </c>
      <c r="G179" s="161"/>
      <c r="H179" s="101" t="s">
        <v>975</v>
      </c>
      <c r="I179" s="101" t="str">
        <f>VLOOKUP(H179,Presupuesto!$B$11:$C$565,2,0)</f>
        <v>EQUIPOS VARIOS DE OFICINA</v>
      </c>
      <c r="J179" s="98" t="str">
        <f t="shared" ref="J179:J190" si="14">$J$177</f>
        <v>Posgrado</v>
      </c>
      <c r="K179" s="98" t="s">
        <v>385</v>
      </c>
      <c r="L179" s="98"/>
    </row>
    <row r="180" spans="3:12" x14ac:dyDescent="0.25">
      <c r="C180" s="99" t="s">
        <v>66</v>
      </c>
      <c r="D180" s="147"/>
      <c r="E180" s="100">
        <v>8000</v>
      </c>
      <c r="F180" s="97">
        <f t="shared" si="13"/>
        <v>0</v>
      </c>
      <c r="G180" s="161"/>
      <c r="H180" s="101" t="s">
        <v>1003</v>
      </c>
      <c r="I180" s="101" t="str">
        <f>VLOOKUP(H180,Presupuesto!$B$11:$C$565,2,0)</f>
        <v>EQUIPO DE COMPUTACION</v>
      </c>
      <c r="J180" s="98" t="str">
        <f t="shared" si="14"/>
        <v>Posgrado</v>
      </c>
      <c r="K180" s="98" t="s">
        <v>385</v>
      </c>
      <c r="L180" s="98"/>
    </row>
    <row r="181" spans="3:12" x14ac:dyDescent="0.25">
      <c r="C181" s="99" t="s">
        <v>67</v>
      </c>
      <c r="D181" s="147"/>
      <c r="E181" s="100">
        <v>5000</v>
      </c>
      <c r="F181" s="97">
        <f t="shared" si="13"/>
        <v>0</v>
      </c>
      <c r="G181" s="161"/>
      <c r="H181" s="101" t="s">
        <v>1003</v>
      </c>
      <c r="I181" s="101" t="str">
        <f>VLOOKUP(H181,Presupuesto!$B$11:$C$565,2,0)</f>
        <v>EQUIPO DE COMPUTACION</v>
      </c>
      <c r="J181" s="98" t="str">
        <f t="shared" si="14"/>
        <v>Posgrado</v>
      </c>
      <c r="K181" s="98" t="s">
        <v>385</v>
      </c>
      <c r="L181" s="98"/>
    </row>
    <row r="182" spans="3:12" x14ac:dyDescent="0.25">
      <c r="C182" s="99" t="s">
        <v>34</v>
      </c>
      <c r="D182" s="147"/>
      <c r="E182" s="100">
        <v>13000</v>
      </c>
      <c r="F182" s="97">
        <f t="shared" si="13"/>
        <v>0</v>
      </c>
      <c r="G182" s="161"/>
      <c r="H182" s="101" t="s">
        <v>989</v>
      </c>
      <c r="I182" s="101" t="str">
        <f>VLOOKUP(H182,Presupuesto!$B$11:$C$565,2,0)</f>
        <v>EQUIPO DE TRANSPORTE TRACCION Y ELEVACION</v>
      </c>
      <c r="J182" s="98" t="str">
        <f t="shared" si="14"/>
        <v>Posgrado</v>
      </c>
      <c r="K182" s="98" t="s">
        <v>385</v>
      </c>
      <c r="L182" s="98"/>
    </row>
    <row r="183" spans="3:12" x14ac:dyDescent="0.25">
      <c r="C183" s="99" t="s">
        <v>68</v>
      </c>
      <c r="D183" s="147"/>
      <c r="E183" s="100">
        <v>15000</v>
      </c>
      <c r="F183" s="97">
        <f t="shared" si="13"/>
        <v>0</v>
      </c>
      <c r="G183" s="161"/>
      <c r="H183" s="101" t="s">
        <v>989</v>
      </c>
      <c r="I183" s="101" t="str">
        <f>VLOOKUP(H183,Presupuesto!$B$11:$C$565,2,0)</f>
        <v>EQUIPO DE TRANSPORTE TRACCION Y ELEVACION</v>
      </c>
      <c r="J183" s="98" t="str">
        <f t="shared" si="14"/>
        <v>Posgrado</v>
      </c>
      <c r="K183" s="98" t="s">
        <v>385</v>
      </c>
      <c r="L183" s="98"/>
    </row>
    <row r="184" spans="3:12" x14ac:dyDescent="0.25">
      <c r="C184" s="99" t="s">
        <v>69</v>
      </c>
      <c r="D184" s="147"/>
      <c r="E184" s="100">
        <v>10000</v>
      </c>
      <c r="F184" s="97">
        <f t="shared" si="13"/>
        <v>0</v>
      </c>
      <c r="G184" s="161"/>
      <c r="H184" s="101" t="s">
        <v>989</v>
      </c>
      <c r="I184" s="101" t="str">
        <f>VLOOKUP(H184,Presupuesto!$B$11:$C$565,2,0)</f>
        <v>EQUIPO DE TRANSPORTE TRACCION Y ELEVACION</v>
      </c>
      <c r="J184" s="98" t="str">
        <f t="shared" si="14"/>
        <v>Posgrado</v>
      </c>
      <c r="K184" s="98" t="s">
        <v>393</v>
      </c>
      <c r="L184" s="98"/>
    </row>
    <row r="185" spans="3:12" x14ac:dyDescent="0.25">
      <c r="C185" s="99" t="s">
        <v>70</v>
      </c>
      <c r="D185" s="147"/>
      <c r="E185" s="100">
        <v>10000</v>
      </c>
      <c r="F185" s="97">
        <f t="shared" si="13"/>
        <v>0</v>
      </c>
      <c r="G185" s="161"/>
      <c r="H185" s="101" t="s">
        <v>1035</v>
      </c>
      <c r="I185" s="101" t="str">
        <f>VLOOKUP(H185,Presupuesto!$B$11:$C$565,2,0)</f>
        <v>APLICACIONES INFORMATICAS</v>
      </c>
      <c r="J185" s="98" t="str">
        <f t="shared" si="14"/>
        <v>Posgrado</v>
      </c>
      <c r="K185" s="98" t="s">
        <v>389</v>
      </c>
      <c r="L185" s="98"/>
    </row>
    <row r="186" spans="3:12" x14ac:dyDescent="0.25">
      <c r="C186" s="109" t="s">
        <v>71</v>
      </c>
      <c r="D186" s="147"/>
      <c r="E186" s="100">
        <v>2000</v>
      </c>
      <c r="F186" s="97">
        <f t="shared" si="13"/>
        <v>0</v>
      </c>
      <c r="G186" s="161"/>
      <c r="H186" s="110" t="s">
        <v>1003</v>
      </c>
      <c r="I186" s="110" t="str">
        <f>VLOOKUP(H186,Presupuesto!$B$11:$C$565,2,0)</f>
        <v>EQUIPO DE COMPUTACION</v>
      </c>
      <c r="J186" s="98" t="str">
        <f t="shared" si="14"/>
        <v>Posgrado</v>
      </c>
      <c r="K186" s="98" t="s">
        <v>385</v>
      </c>
      <c r="L186" s="98"/>
    </row>
    <row r="187" spans="3:12" x14ac:dyDescent="0.25">
      <c r="C187" s="109" t="s">
        <v>1464</v>
      </c>
      <c r="D187" s="147"/>
      <c r="E187" s="100">
        <v>1500</v>
      </c>
      <c r="F187" s="97">
        <f t="shared" si="13"/>
        <v>0</v>
      </c>
      <c r="G187" s="161"/>
      <c r="H187" s="110" t="s">
        <v>935</v>
      </c>
      <c r="I187" s="110" t="str">
        <f>VLOOKUP(H187,Presupuesto!$B$11:$C$565,2,0)</f>
        <v>UTILES Y MATERIALES ELECTRICOS</v>
      </c>
      <c r="J187" s="98" t="str">
        <f t="shared" si="14"/>
        <v>Posgrado</v>
      </c>
      <c r="K187" s="98" t="s">
        <v>385</v>
      </c>
      <c r="L187" s="98"/>
    </row>
    <row r="188" spans="3:12" x14ac:dyDescent="0.25">
      <c r="C188" s="109" t="s">
        <v>72</v>
      </c>
      <c r="D188" s="147"/>
      <c r="E188" s="100">
        <v>1500</v>
      </c>
      <c r="F188" s="97">
        <f t="shared" si="13"/>
        <v>0</v>
      </c>
      <c r="G188" s="161"/>
      <c r="H188" s="110" t="s">
        <v>1003</v>
      </c>
      <c r="I188" s="110" t="str">
        <f>VLOOKUP(H188,Presupuesto!$B$11:$C$565,2,0)</f>
        <v>EQUIPO DE COMPUTACION</v>
      </c>
      <c r="J188" s="98" t="str">
        <f t="shared" si="14"/>
        <v>Posgrado</v>
      </c>
      <c r="K188" s="98" t="s">
        <v>385</v>
      </c>
      <c r="L188" s="98"/>
    </row>
    <row r="189" spans="3:12" x14ac:dyDescent="0.25">
      <c r="C189" s="109" t="s">
        <v>73</v>
      </c>
      <c r="D189" s="147"/>
      <c r="E189" s="100">
        <v>500</v>
      </c>
      <c r="F189" s="97">
        <f t="shared" si="13"/>
        <v>0</v>
      </c>
      <c r="G189" s="161"/>
      <c r="H189" s="110" t="s">
        <v>944</v>
      </c>
      <c r="I189" s="110" t="str">
        <f>VLOOKUP(H189,Presupuesto!$B$11:$C$565,2,0)</f>
        <v>OTROS RESPUESTOS Y ACCESORIOS MENORES</v>
      </c>
      <c r="J189" s="98" t="str">
        <f t="shared" si="14"/>
        <v>Posgrado</v>
      </c>
      <c r="K189" s="98" t="s">
        <v>385</v>
      </c>
      <c r="L189" s="98"/>
    </row>
    <row r="190" spans="3:12" ht="15.75" thickBot="1" x14ac:dyDescent="0.3">
      <c r="C190" s="102" t="s">
        <v>74</v>
      </c>
      <c r="D190" s="155"/>
      <c r="E190" s="104">
        <v>20</v>
      </c>
      <c r="F190" s="105">
        <f t="shared" si="13"/>
        <v>0</v>
      </c>
      <c r="G190" s="158"/>
      <c r="H190" s="106" t="s">
        <v>944</v>
      </c>
      <c r="I190" s="106" t="str">
        <f>VLOOKUP(H190,Presupuesto!$B$11:$C$565,2,0)</f>
        <v>OTROS RESPUESTOS Y ACCESORIOS MENORES</v>
      </c>
      <c r="J190" s="106" t="str">
        <f t="shared" si="14"/>
        <v>Posgrado</v>
      </c>
      <c r="K190" s="122" t="s">
        <v>384</v>
      </c>
      <c r="L190" s="122"/>
    </row>
    <row r="192" spans="3:12" ht="15.75" thickBot="1" x14ac:dyDescent="0.3"/>
    <row r="193" spans="3:12" ht="15.75" thickBot="1" x14ac:dyDescent="0.3">
      <c r="C193" s="29" t="s">
        <v>42</v>
      </c>
      <c r="D193" s="108">
        <f>SUM(F200:F213)</f>
        <v>0</v>
      </c>
      <c r="F193" s="70"/>
      <c r="G193" s="79"/>
      <c r="H193" s="70"/>
      <c r="I193" s="70"/>
    </row>
    <row r="194" spans="3:12" x14ac:dyDescent="0.25">
      <c r="C194" s="70"/>
      <c r="D194" s="31"/>
      <c r="E194" s="93"/>
      <c r="F194" s="93"/>
      <c r="G194" s="93"/>
      <c r="H194" s="76"/>
      <c r="I194" s="76"/>
      <c r="J194" s="76"/>
      <c r="K194" s="112"/>
    </row>
    <row r="195" spans="3:12" x14ac:dyDescent="0.25">
      <c r="C195" s="70"/>
      <c r="D195" s="31"/>
      <c r="E195" s="93"/>
      <c r="F195" s="93"/>
      <c r="G195" s="93"/>
      <c r="H195" s="76"/>
      <c r="I195" s="76"/>
      <c r="J195" s="76"/>
      <c r="K195" s="112"/>
    </row>
    <row r="196" spans="3:12" ht="15.75" x14ac:dyDescent="0.25">
      <c r="C196" s="197" t="s">
        <v>382</v>
      </c>
      <c r="D196" s="347"/>
      <c r="E196" s="93"/>
      <c r="F196" s="93"/>
      <c r="G196" s="93"/>
      <c r="H196" s="76"/>
      <c r="I196" s="76"/>
      <c r="J196" s="76"/>
      <c r="K196" s="112"/>
    </row>
    <row r="197" spans="3:12" ht="18.75" x14ac:dyDescent="0.25">
      <c r="C197" s="205" t="e">
        <f>IFERROR(VLOOKUP(D196,'1. Desarrollo e Innov. Curricu.'!$E:$F,2,FALSE),IFERROR(VLOOKUP(D196,'2. Investigación Científica'!$E:$F,2,FALSE),IFERROR(VLOOKUP(D196,'3. Vinculación Univ. Sociedad'!$E:$F,2,FALSE),IFERROR(VLOOKUP(D196,'4. Docencia y Profesorado Univ.'!$E:$F,2,FALSE),IFERROR(VLOOKUP(D196,'5. Estudiantes y Graduados'!$E:$F,2,FALSE),IFERROR(VLOOKUP(D196,'11. Gestion Administrativa'!$E:$F,2,FALSE),IFERROR(VLOOKUP(D196,'13. Gestión Académica'!$E:$F,2,FALSE),IFERROR(VLOOKUP(D196,'8. Asegura. de la Calid. y M'!$E:$F,2,FALSE),IFERROR(VLOOKUP(D196,'6. Gestión del Conocimiento'!$E:$F,2,FALSE),IFERROR(VLOOKUP(D196,'15. Gobernabilidad y Proceso...'!$E:$F,2,FALSE),IFERROR(VLOOKUP(D196,'12. Gestión del Talento Humano'!$E:$F,2,FALSE),IFERROR(VLOOKUP(D196,'14. Internacional... de la E.S.'!$E:$F,2,FALSE),IFERROR(VLOOKUP(D196,'10. Posgrado'!$E:$F,2,FALSE),IFERROR(VLOOKUP(D196,'17. Gestión TIC'!$E:$F,2,FALSE),IFERROR(VLOOKUP(D196,'16. Desa. del Sistema Educ.Sup.'!$E:$F,2,FALSE),IFERROR(VLOOKUP(D196,'9. Cultura de Inno. Insti...'!$E:$F,2,FALSE),VLOOKUP(D196,'7. Lo Esencial de la Reforma U.'!$E:$F,2,0)))))))))))))))))</f>
        <v>#N/A</v>
      </c>
      <c r="D197" s="31"/>
      <c r="E197" s="93"/>
      <c r="F197" s="93"/>
      <c r="G197" s="93"/>
      <c r="H197" s="76"/>
      <c r="I197" s="76"/>
      <c r="J197" s="76"/>
      <c r="K197" s="112"/>
    </row>
    <row r="198" spans="3:12" x14ac:dyDescent="0.25">
      <c r="F198" s="93"/>
      <c r="G198" s="76"/>
      <c r="H198" s="76"/>
      <c r="I198" s="76"/>
    </row>
    <row r="199" spans="3:12" ht="30.75" thickBot="1" x14ac:dyDescent="0.3">
      <c r="C199" s="145" t="s">
        <v>43</v>
      </c>
      <c r="D199" s="145" t="s">
        <v>49</v>
      </c>
      <c r="E199" s="145" t="s">
        <v>51</v>
      </c>
      <c r="F199" s="146" t="s">
        <v>27</v>
      </c>
      <c r="G199" s="146" t="s">
        <v>121</v>
      </c>
      <c r="H199" s="145" t="s">
        <v>45</v>
      </c>
      <c r="I199" s="145" t="s">
        <v>122</v>
      </c>
      <c r="J199" s="145" t="s">
        <v>400</v>
      </c>
      <c r="K199" s="145" t="s">
        <v>401</v>
      </c>
      <c r="L199" s="145" t="s">
        <v>453</v>
      </c>
    </row>
    <row r="200" spans="3:12" ht="15.75" thickBot="1" x14ac:dyDescent="0.3">
      <c r="C200" s="287" t="s">
        <v>1327</v>
      </c>
      <c r="D200" s="154"/>
      <c r="E200" s="96">
        <f>HLOOKUP($C200,$CB$2:$CE$3,2,0)</f>
        <v>15000</v>
      </c>
      <c r="F200" s="97">
        <f>D200*E200</f>
        <v>0</v>
      </c>
      <c r="G200" s="161"/>
      <c r="H200" s="98" t="s">
        <v>1003</v>
      </c>
      <c r="I200" s="98" t="str">
        <f>VLOOKUP(H200,Presupuesto!$B$11:$C$565,2,0)</f>
        <v>EQUIPO DE COMPUTACION</v>
      </c>
      <c r="J200" s="212" t="s">
        <v>1440</v>
      </c>
      <c r="K200" s="98" t="s">
        <v>384</v>
      </c>
      <c r="L200" s="98"/>
    </row>
    <row r="201" spans="3:12" x14ac:dyDescent="0.25">
      <c r="C201" s="287" t="s">
        <v>1325</v>
      </c>
      <c r="D201" s="147"/>
      <c r="E201" s="96">
        <f>HLOOKUP($C201,$CB$2:$CE$3,2,0)</f>
        <v>35000</v>
      </c>
      <c r="F201" s="97">
        <f>D201*E201</f>
        <v>0</v>
      </c>
      <c r="G201" s="161"/>
      <c r="H201" s="101" t="s">
        <v>1003</v>
      </c>
      <c r="I201" s="101" t="str">
        <f>VLOOKUP(H201,Presupuesto!$B$11:$C$565,2,0)</f>
        <v>EQUIPO DE COMPUTACION</v>
      </c>
      <c r="J201" s="98" t="str">
        <f>$J$200</f>
        <v>Posgrado</v>
      </c>
      <c r="K201" s="98" t="s">
        <v>402</v>
      </c>
      <c r="L201" s="98"/>
    </row>
    <row r="202" spans="3:12" x14ac:dyDescent="0.25">
      <c r="C202" s="99" t="s">
        <v>65</v>
      </c>
      <c r="D202" s="147"/>
      <c r="E202" s="100">
        <v>4000</v>
      </c>
      <c r="F202" s="97">
        <f t="shared" ref="F202:F213" si="15">D202*E202</f>
        <v>0</v>
      </c>
      <c r="G202" s="161"/>
      <c r="H202" s="101" t="s">
        <v>975</v>
      </c>
      <c r="I202" s="101" t="str">
        <f>VLOOKUP(H202,Presupuesto!$B$11:$C$565,2,0)</f>
        <v>EQUIPOS VARIOS DE OFICINA</v>
      </c>
      <c r="J202" s="98" t="str">
        <f t="shared" ref="J202:J213" si="16">$J$200</f>
        <v>Posgrado</v>
      </c>
      <c r="K202" s="98" t="s">
        <v>385</v>
      </c>
      <c r="L202" s="98"/>
    </row>
    <row r="203" spans="3:12" x14ac:dyDescent="0.25">
      <c r="C203" s="99" t="s">
        <v>66</v>
      </c>
      <c r="D203" s="147"/>
      <c r="E203" s="100">
        <v>8000</v>
      </c>
      <c r="F203" s="97">
        <f t="shared" si="15"/>
        <v>0</v>
      </c>
      <c r="G203" s="161"/>
      <c r="H203" s="101" t="s">
        <v>1003</v>
      </c>
      <c r="I203" s="101" t="str">
        <f>VLOOKUP(H203,Presupuesto!$B$11:$C$565,2,0)</f>
        <v>EQUIPO DE COMPUTACION</v>
      </c>
      <c r="J203" s="98" t="str">
        <f t="shared" si="16"/>
        <v>Posgrado</v>
      </c>
      <c r="K203" s="98" t="s">
        <v>385</v>
      </c>
      <c r="L203" s="98"/>
    </row>
    <row r="204" spans="3:12" x14ac:dyDescent="0.25">
      <c r="C204" s="99" t="s">
        <v>67</v>
      </c>
      <c r="D204" s="147"/>
      <c r="E204" s="100">
        <v>5000</v>
      </c>
      <c r="F204" s="97">
        <f t="shared" si="15"/>
        <v>0</v>
      </c>
      <c r="G204" s="161"/>
      <c r="H204" s="101" t="s">
        <v>1003</v>
      </c>
      <c r="I204" s="101" t="str">
        <f>VLOOKUP(H204,Presupuesto!$B$11:$C$565,2,0)</f>
        <v>EQUIPO DE COMPUTACION</v>
      </c>
      <c r="J204" s="98" t="str">
        <f t="shared" si="16"/>
        <v>Posgrado</v>
      </c>
      <c r="K204" s="98" t="s">
        <v>385</v>
      </c>
      <c r="L204" s="98"/>
    </row>
    <row r="205" spans="3:12" x14ac:dyDescent="0.25">
      <c r="C205" s="99" t="s">
        <v>34</v>
      </c>
      <c r="D205" s="147"/>
      <c r="E205" s="100">
        <v>13000</v>
      </c>
      <c r="F205" s="97">
        <f t="shared" si="15"/>
        <v>0</v>
      </c>
      <c r="G205" s="161"/>
      <c r="H205" s="101" t="s">
        <v>989</v>
      </c>
      <c r="I205" s="101" t="str">
        <f>VLOOKUP(H205,Presupuesto!$B$11:$C$565,2,0)</f>
        <v>EQUIPO DE TRANSPORTE TRACCION Y ELEVACION</v>
      </c>
      <c r="J205" s="98" t="str">
        <f t="shared" si="16"/>
        <v>Posgrado</v>
      </c>
      <c r="K205" s="98" t="s">
        <v>385</v>
      </c>
      <c r="L205" s="98"/>
    </row>
    <row r="206" spans="3:12" x14ac:dyDescent="0.25">
      <c r="C206" s="99" t="s">
        <v>68</v>
      </c>
      <c r="D206" s="147"/>
      <c r="E206" s="100">
        <v>15000</v>
      </c>
      <c r="F206" s="97">
        <f t="shared" si="15"/>
        <v>0</v>
      </c>
      <c r="G206" s="161"/>
      <c r="H206" s="101" t="s">
        <v>989</v>
      </c>
      <c r="I206" s="101" t="str">
        <f>VLOOKUP(H206,Presupuesto!$B$11:$C$565,2,0)</f>
        <v>EQUIPO DE TRANSPORTE TRACCION Y ELEVACION</v>
      </c>
      <c r="J206" s="98" t="str">
        <f t="shared" si="16"/>
        <v>Posgrado</v>
      </c>
      <c r="K206" s="98" t="s">
        <v>385</v>
      </c>
      <c r="L206" s="98"/>
    </row>
    <row r="207" spans="3:12" x14ac:dyDescent="0.25">
      <c r="C207" s="99" t="s">
        <v>69</v>
      </c>
      <c r="D207" s="147"/>
      <c r="E207" s="100">
        <v>10000</v>
      </c>
      <c r="F207" s="97">
        <f t="shared" si="15"/>
        <v>0</v>
      </c>
      <c r="G207" s="161"/>
      <c r="H207" s="101" t="s">
        <v>989</v>
      </c>
      <c r="I207" s="101" t="str">
        <f>VLOOKUP(H207,Presupuesto!$B$11:$C$565,2,0)</f>
        <v>EQUIPO DE TRANSPORTE TRACCION Y ELEVACION</v>
      </c>
      <c r="J207" s="98" t="str">
        <f t="shared" si="16"/>
        <v>Posgrado</v>
      </c>
      <c r="K207" s="98" t="s">
        <v>393</v>
      </c>
      <c r="L207" s="98"/>
    </row>
    <row r="208" spans="3:12" x14ac:dyDescent="0.25">
      <c r="C208" s="99" t="s">
        <v>70</v>
      </c>
      <c r="D208" s="147"/>
      <c r="E208" s="100">
        <v>10000</v>
      </c>
      <c r="F208" s="97">
        <f t="shared" si="15"/>
        <v>0</v>
      </c>
      <c r="G208" s="161"/>
      <c r="H208" s="101" t="s">
        <v>1035</v>
      </c>
      <c r="I208" s="101" t="str">
        <f>VLOOKUP(H208,Presupuesto!$B$11:$C$565,2,0)</f>
        <v>APLICACIONES INFORMATICAS</v>
      </c>
      <c r="J208" s="98" t="str">
        <f t="shared" si="16"/>
        <v>Posgrado</v>
      </c>
      <c r="K208" s="98" t="s">
        <v>389</v>
      </c>
      <c r="L208" s="98"/>
    </row>
    <row r="209" spans="3:12" x14ac:dyDescent="0.25">
      <c r="C209" s="109" t="s">
        <v>71</v>
      </c>
      <c r="D209" s="147"/>
      <c r="E209" s="100">
        <v>2000</v>
      </c>
      <c r="F209" s="97">
        <f t="shared" si="15"/>
        <v>0</v>
      </c>
      <c r="G209" s="161"/>
      <c r="H209" s="110" t="s">
        <v>1003</v>
      </c>
      <c r="I209" s="110" t="str">
        <f>VLOOKUP(H209,Presupuesto!$B$11:$C$565,2,0)</f>
        <v>EQUIPO DE COMPUTACION</v>
      </c>
      <c r="J209" s="98" t="str">
        <f t="shared" si="16"/>
        <v>Posgrado</v>
      </c>
      <c r="K209" s="98" t="s">
        <v>385</v>
      </c>
      <c r="L209" s="98"/>
    </row>
    <row r="210" spans="3:12" x14ac:dyDescent="0.25">
      <c r="C210" s="109" t="s">
        <v>1464</v>
      </c>
      <c r="D210" s="147"/>
      <c r="E210" s="100">
        <v>1500</v>
      </c>
      <c r="F210" s="97">
        <f t="shared" si="15"/>
        <v>0</v>
      </c>
      <c r="G210" s="161"/>
      <c r="H210" s="110" t="s">
        <v>935</v>
      </c>
      <c r="I210" s="110" t="str">
        <f>VLOOKUP(H210,Presupuesto!$B$11:$C$565,2,0)</f>
        <v>UTILES Y MATERIALES ELECTRICOS</v>
      </c>
      <c r="J210" s="98" t="str">
        <f t="shared" si="16"/>
        <v>Posgrado</v>
      </c>
      <c r="K210" s="98" t="s">
        <v>385</v>
      </c>
      <c r="L210" s="98"/>
    </row>
    <row r="211" spans="3:12" x14ac:dyDescent="0.25">
      <c r="C211" s="109" t="s">
        <v>72</v>
      </c>
      <c r="D211" s="147"/>
      <c r="E211" s="100">
        <v>1500</v>
      </c>
      <c r="F211" s="97">
        <f t="shared" si="15"/>
        <v>0</v>
      </c>
      <c r="G211" s="161"/>
      <c r="H211" s="110" t="s">
        <v>1003</v>
      </c>
      <c r="I211" s="110" t="str">
        <f>VLOOKUP(H211,Presupuesto!$B$11:$C$565,2,0)</f>
        <v>EQUIPO DE COMPUTACION</v>
      </c>
      <c r="J211" s="98" t="str">
        <f t="shared" si="16"/>
        <v>Posgrado</v>
      </c>
      <c r="K211" s="98" t="s">
        <v>385</v>
      </c>
      <c r="L211" s="98"/>
    </row>
    <row r="212" spans="3:12" x14ac:dyDescent="0.25">
      <c r="C212" s="109" t="s">
        <v>73</v>
      </c>
      <c r="D212" s="147"/>
      <c r="E212" s="100">
        <v>500</v>
      </c>
      <c r="F212" s="97">
        <f t="shared" si="15"/>
        <v>0</v>
      </c>
      <c r="G212" s="161"/>
      <c r="H212" s="110" t="s">
        <v>944</v>
      </c>
      <c r="I212" s="110" t="str">
        <f>VLOOKUP(H212,Presupuesto!$B$11:$C$565,2,0)</f>
        <v>OTROS RESPUESTOS Y ACCESORIOS MENORES</v>
      </c>
      <c r="J212" s="98" t="str">
        <f t="shared" si="16"/>
        <v>Posgrado</v>
      </c>
      <c r="K212" s="98" t="s">
        <v>385</v>
      </c>
      <c r="L212" s="98"/>
    </row>
    <row r="213" spans="3:12" ht="15.75" thickBot="1" x14ac:dyDescent="0.3">
      <c r="C213" s="102" t="s">
        <v>74</v>
      </c>
      <c r="D213" s="155"/>
      <c r="E213" s="104">
        <v>20</v>
      </c>
      <c r="F213" s="105">
        <f t="shared" si="15"/>
        <v>0</v>
      </c>
      <c r="G213" s="158"/>
      <c r="H213" s="106" t="s">
        <v>944</v>
      </c>
      <c r="I213" s="106" t="str">
        <f>VLOOKUP(H213,Presupuesto!$B$11:$C$565,2,0)</f>
        <v>OTROS RESPUESTOS Y ACCESORIOS MENORES</v>
      </c>
      <c r="J213" s="106" t="str">
        <f t="shared" si="16"/>
        <v>Posgrado</v>
      </c>
      <c r="K213" s="122" t="s">
        <v>384</v>
      </c>
      <c r="L213" s="122"/>
    </row>
    <row r="214" spans="3:12" x14ac:dyDescent="0.25">
      <c r="F214" s="93"/>
      <c r="G214" s="76"/>
      <c r="H214" s="76"/>
      <c r="I214" s="76"/>
    </row>
    <row r="215" spans="3:12" ht="15.75" thickBot="1" x14ac:dyDescent="0.3"/>
    <row r="216" spans="3:12" ht="15.75" thickBot="1" x14ac:dyDescent="0.3">
      <c r="C216" s="29" t="s">
        <v>42</v>
      </c>
      <c r="D216" s="108">
        <f>SUM(F223:F236)</f>
        <v>0</v>
      </c>
      <c r="F216" s="70"/>
      <c r="G216" s="79"/>
      <c r="H216" s="70"/>
      <c r="I216" s="70"/>
    </row>
    <row r="217" spans="3:12" x14ac:dyDescent="0.25">
      <c r="C217" s="70"/>
      <c r="D217" s="31"/>
      <c r="E217" s="93"/>
      <c r="F217" s="93"/>
      <c r="G217" s="93"/>
      <c r="H217" s="76"/>
      <c r="I217" s="76"/>
      <c r="J217" s="76"/>
      <c r="K217" s="112"/>
    </row>
    <row r="218" spans="3:12" x14ac:dyDescent="0.25">
      <c r="C218" s="70"/>
      <c r="D218" s="31"/>
      <c r="E218" s="93"/>
      <c r="F218" s="93"/>
      <c r="G218" s="93"/>
      <c r="H218" s="76"/>
      <c r="I218" s="76"/>
      <c r="J218" s="76"/>
      <c r="K218" s="112"/>
    </row>
    <row r="219" spans="3:12" ht="15.75" x14ac:dyDescent="0.25">
      <c r="C219" s="197" t="s">
        <v>382</v>
      </c>
      <c r="D219" s="347"/>
      <c r="E219" s="93"/>
      <c r="F219" s="93"/>
      <c r="G219" s="93"/>
      <c r="H219" s="76"/>
      <c r="I219" s="76"/>
      <c r="J219" s="76"/>
      <c r="K219" s="112"/>
    </row>
    <row r="220" spans="3:12" ht="18.75" x14ac:dyDescent="0.25">
      <c r="C220" s="205" t="e">
        <f>IFERROR(VLOOKUP(D219,'1. Desarrollo e Innov. Curricu.'!$E:$F,2,FALSE),IFERROR(VLOOKUP(D219,'2. Investigación Científica'!$E:$F,2,FALSE),IFERROR(VLOOKUP(D219,'3. Vinculación Univ. Sociedad'!$E:$F,2,FALSE),IFERROR(VLOOKUP(D219,'4. Docencia y Profesorado Univ.'!$E:$F,2,FALSE),IFERROR(VLOOKUP(D219,'5. Estudiantes y Graduados'!$E:$F,2,FALSE),IFERROR(VLOOKUP(D219,'11. Gestion Administrativa'!$E:$F,2,FALSE),IFERROR(VLOOKUP(D219,'13. Gestión Académica'!$E:$F,2,FALSE),IFERROR(VLOOKUP(D219,'8. Asegura. de la Calid. y M'!$E:$F,2,FALSE),IFERROR(VLOOKUP(D219,'6. Gestión del Conocimiento'!$E:$F,2,FALSE),IFERROR(VLOOKUP(D219,'15. Gobernabilidad y Proceso...'!$E:$F,2,FALSE),IFERROR(VLOOKUP(D219,'12. Gestión del Talento Humano'!$E:$F,2,FALSE),IFERROR(VLOOKUP(D219,'14. Internacional... de la E.S.'!$E:$F,2,FALSE),IFERROR(VLOOKUP(D219,'10. Posgrado'!$E:$F,2,FALSE),IFERROR(VLOOKUP(D219,'17. Gestión TIC'!$E:$F,2,FALSE),IFERROR(VLOOKUP(D219,'16. Desa. del Sistema Educ.Sup.'!$E:$F,2,FALSE),IFERROR(VLOOKUP(D219,'9. Cultura de Inno. Insti...'!$E:$F,2,FALSE),VLOOKUP(D219,'7. Lo Esencial de la Reforma U.'!$E:$F,2,0)))))))))))))))))</f>
        <v>#N/A</v>
      </c>
      <c r="D220" s="31"/>
      <c r="E220" s="93"/>
      <c r="F220" s="93"/>
      <c r="G220" s="93"/>
      <c r="H220" s="76"/>
      <c r="I220" s="76"/>
      <c r="J220" s="76"/>
      <c r="K220" s="112"/>
    </row>
    <row r="221" spans="3:12" x14ac:dyDescent="0.25">
      <c r="F221" s="93"/>
      <c r="G221" s="76"/>
      <c r="H221" s="76"/>
      <c r="I221" s="76"/>
    </row>
    <row r="222" spans="3:12" ht="30.75" thickBot="1" x14ac:dyDescent="0.3">
      <c r="C222" s="145" t="s">
        <v>43</v>
      </c>
      <c r="D222" s="145" t="s">
        <v>49</v>
      </c>
      <c r="E222" s="145" t="s">
        <v>51</v>
      </c>
      <c r="F222" s="146" t="s">
        <v>27</v>
      </c>
      <c r="G222" s="146" t="s">
        <v>121</v>
      </c>
      <c r="H222" s="145" t="s">
        <v>45</v>
      </c>
      <c r="I222" s="145" t="s">
        <v>122</v>
      </c>
      <c r="J222" s="145" t="s">
        <v>400</v>
      </c>
      <c r="K222" s="145" t="s">
        <v>401</v>
      </c>
      <c r="L222" s="145" t="s">
        <v>453</v>
      </c>
    </row>
    <row r="223" spans="3:12" ht="15.75" thickBot="1" x14ac:dyDescent="0.3">
      <c r="C223" s="287" t="s">
        <v>1327</v>
      </c>
      <c r="D223" s="154"/>
      <c r="E223" s="96">
        <f>HLOOKUP($C223,$CB$2:$CE$3,2,0)</f>
        <v>15000</v>
      </c>
      <c r="F223" s="97">
        <f>D223*E223</f>
        <v>0</v>
      </c>
      <c r="G223" s="161"/>
      <c r="H223" s="98" t="s">
        <v>1003</v>
      </c>
      <c r="I223" s="98" t="str">
        <f>VLOOKUP(H223,Presupuesto!$B$11:$C$565,2,0)</f>
        <v>EQUIPO DE COMPUTACION</v>
      </c>
      <c r="J223" s="212" t="s">
        <v>1440</v>
      </c>
      <c r="K223" s="98" t="s">
        <v>384</v>
      </c>
      <c r="L223" s="98"/>
    </row>
    <row r="224" spans="3:12" x14ac:dyDescent="0.25">
      <c r="C224" s="287" t="s">
        <v>1325</v>
      </c>
      <c r="D224" s="147"/>
      <c r="E224" s="96">
        <f>HLOOKUP($C224,$CB$2:$CE$3,2,0)</f>
        <v>35000</v>
      </c>
      <c r="F224" s="97">
        <f>D224*E224</f>
        <v>0</v>
      </c>
      <c r="G224" s="161"/>
      <c r="H224" s="101" t="s">
        <v>1003</v>
      </c>
      <c r="I224" s="101" t="str">
        <f>VLOOKUP(H224,Presupuesto!$B$11:$C$565,2,0)</f>
        <v>EQUIPO DE COMPUTACION</v>
      </c>
      <c r="J224" s="98" t="str">
        <f>$J$223</f>
        <v>Posgrado</v>
      </c>
      <c r="K224" s="98" t="s">
        <v>402</v>
      </c>
      <c r="L224" s="98"/>
    </row>
    <row r="225" spans="3:12" x14ac:dyDescent="0.25">
      <c r="C225" s="99" t="s">
        <v>65</v>
      </c>
      <c r="D225" s="147"/>
      <c r="E225" s="100">
        <v>4000</v>
      </c>
      <c r="F225" s="97">
        <f t="shared" ref="F225:F236" si="17">D225*E225</f>
        <v>0</v>
      </c>
      <c r="G225" s="161"/>
      <c r="H225" s="101" t="s">
        <v>975</v>
      </c>
      <c r="I225" s="101" t="str">
        <f>VLOOKUP(H225,Presupuesto!$B$11:$C$565,2,0)</f>
        <v>EQUIPOS VARIOS DE OFICINA</v>
      </c>
      <c r="J225" s="98" t="str">
        <f t="shared" ref="J225:J236" si="18">$J$223</f>
        <v>Posgrado</v>
      </c>
      <c r="K225" s="98" t="s">
        <v>385</v>
      </c>
      <c r="L225" s="98"/>
    </row>
    <row r="226" spans="3:12" x14ac:dyDescent="0.25">
      <c r="C226" s="99" t="s">
        <v>66</v>
      </c>
      <c r="D226" s="147"/>
      <c r="E226" s="100">
        <v>8000</v>
      </c>
      <c r="F226" s="97">
        <f t="shared" si="17"/>
        <v>0</v>
      </c>
      <c r="G226" s="161"/>
      <c r="H226" s="101" t="s">
        <v>1003</v>
      </c>
      <c r="I226" s="101" t="str">
        <f>VLOOKUP(H226,Presupuesto!$B$11:$C$565,2,0)</f>
        <v>EQUIPO DE COMPUTACION</v>
      </c>
      <c r="J226" s="98" t="str">
        <f t="shared" si="18"/>
        <v>Posgrado</v>
      </c>
      <c r="K226" s="98" t="s">
        <v>385</v>
      </c>
      <c r="L226" s="98"/>
    </row>
    <row r="227" spans="3:12" x14ac:dyDescent="0.25">
      <c r="C227" s="99" t="s">
        <v>67</v>
      </c>
      <c r="D227" s="147"/>
      <c r="E227" s="100">
        <v>5000</v>
      </c>
      <c r="F227" s="97">
        <f t="shared" si="17"/>
        <v>0</v>
      </c>
      <c r="G227" s="161"/>
      <c r="H227" s="101" t="s">
        <v>1003</v>
      </c>
      <c r="I227" s="101" t="str">
        <f>VLOOKUP(H227,Presupuesto!$B$11:$C$565,2,0)</f>
        <v>EQUIPO DE COMPUTACION</v>
      </c>
      <c r="J227" s="98" t="str">
        <f t="shared" si="18"/>
        <v>Posgrado</v>
      </c>
      <c r="K227" s="98" t="s">
        <v>385</v>
      </c>
      <c r="L227" s="98"/>
    </row>
    <row r="228" spans="3:12" x14ac:dyDescent="0.25">
      <c r="C228" s="99" t="s">
        <v>34</v>
      </c>
      <c r="D228" s="147"/>
      <c r="E228" s="100">
        <v>13000</v>
      </c>
      <c r="F228" s="97">
        <f t="shared" si="17"/>
        <v>0</v>
      </c>
      <c r="G228" s="161"/>
      <c r="H228" s="101" t="s">
        <v>989</v>
      </c>
      <c r="I228" s="101" t="str">
        <f>VLOOKUP(H228,Presupuesto!$B$11:$C$565,2,0)</f>
        <v>EQUIPO DE TRANSPORTE TRACCION Y ELEVACION</v>
      </c>
      <c r="J228" s="98" t="str">
        <f t="shared" si="18"/>
        <v>Posgrado</v>
      </c>
      <c r="K228" s="98" t="s">
        <v>385</v>
      </c>
      <c r="L228" s="98"/>
    </row>
    <row r="229" spans="3:12" x14ac:dyDescent="0.25">
      <c r="C229" s="99" t="s">
        <v>68</v>
      </c>
      <c r="D229" s="147"/>
      <c r="E229" s="100">
        <v>15000</v>
      </c>
      <c r="F229" s="97">
        <f t="shared" si="17"/>
        <v>0</v>
      </c>
      <c r="G229" s="161"/>
      <c r="H229" s="101" t="s">
        <v>989</v>
      </c>
      <c r="I229" s="101" t="str">
        <f>VLOOKUP(H229,Presupuesto!$B$11:$C$565,2,0)</f>
        <v>EQUIPO DE TRANSPORTE TRACCION Y ELEVACION</v>
      </c>
      <c r="J229" s="98" t="str">
        <f t="shared" si="18"/>
        <v>Posgrado</v>
      </c>
      <c r="K229" s="98" t="s">
        <v>385</v>
      </c>
      <c r="L229" s="98"/>
    </row>
    <row r="230" spans="3:12" x14ac:dyDescent="0.25">
      <c r="C230" s="99" t="s">
        <v>69</v>
      </c>
      <c r="D230" s="147"/>
      <c r="E230" s="100">
        <v>10000</v>
      </c>
      <c r="F230" s="97">
        <f t="shared" si="17"/>
        <v>0</v>
      </c>
      <c r="G230" s="161"/>
      <c r="H230" s="101" t="s">
        <v>989</v>
      </c>
      <c r="I230" s="101" t="str">
        <f>VLOOKUP(H230,Presupuesto!$B$11:$C$565,2,0)</f>
        <v>EQUIPO DE TRANSPORTE TRACCION Y ELEVACION</v>
      </c>
      <c r="J230" s="98" t="str">
        <f t="shared" si="18"/>
        <v>Posgrado</v>
      </c>
      <c r="K230" s="98" t="s">
        <v>393</v>
      </c>
      <c r="L230" s="98"/>
    </row>
    <row r="231" spans="3:12" x14ac:dyDescent="0.25">
      <c r="C231" s="99" t="s">
        <v>70</v>
      </c>
      <c r="D231" s="147"/>
      <c r="E231" s="100">
        <v>10000</v>
      </c>
      <c r="F231" s="97">
        <f t="shared" si="17"/>
        <v>0</v>
      </c>
      <c r="G231" s="161"/>
      <c r="H231" s="101" t="s">
        <v>1035</v>
      </c>
      <c r="I231" s="101" t="str">
        <f>VLOOKUP(H231,Presupuesto!$B$11:$C$565,2,0)</f>
        <v>APLICACIONES INFORMATICAS</v>
      </c>
      <c r="J231" s="98" t="str">
        <f t="shared" si="18"/>
        <v>Posgrado</v>
      </c>
      <c r="K231" s="98" t="s">
        <v>389</v>
      </c>
      <c r="L231" s="98"/>
    </row>
    <row r="232" spans="3:12" x14ac:dyDescent="0.25">
      <c r="C232" s="109" t="s">
        <v>71</v>
      </c>
      <c r="D232" s="147"/>
      <c r="E232" s="100">
        <v>2000</v>
      </c>
      <c r="F232" s="97">
        <f t="shared" si="17"/>
        <v>0</v>
      </c>
      <c r="G232" s="161"/>
      <c r="H232" s="110" t="s">
        <v>1003</v>
      </c>
      <c r="I232" s="110" t="str">
        <f>VLOOKUP(H232,Presupuesto!$B$11:$C$565,2,0)</f>
        <v>EQUIPO DE COMPUTACION</v>
      </c>
      <c r="J232" s="98" t="str">
        <f t="shared" si="18"/>
        <v>Posgrado</v>
      </c>
      <c r="K232" s="98" t="s">
        <v>385</v>
      </c>
      <c r="L232" s="98"/>
    </row>
    <row r="233" spans="3:12" x14ac:dyDescent="0.25">
      <c r="C233" s="109" t="s">
        <v>1464</v>
      </c>
      <c r="D233" s="147"/>
      <c r="E233" s="100">
        <v>1500</v>
      </c>
      <c r="F233" s="97">
        <f t="shared" si="17"/>
        <v>0</v>
      </c>
      <c r="G233" s="161"/>
      <c r="H233" s="110" t="s">
        <v>935</v>
      </c>
      <c r="I233" s="110" t="str">
        <f>VLOOKUP(H233,Presupuesto!$B$11:$C$565,2,0)</f>
        <v>UTILES Y MATERIALES ELECTRICOS</v>
      </c>
      <c r="J233" s="98" t="str">
        <f t="shared" si="18"/>
        <v>Posgrado</v>
      </c>
      <c r="K233" s="98" t="s">
        <v>385</v>
      </c>
      <c r="L233" s="98"/>
    </row>
    <row r="234" spans="3:12" x14ac:dyDescent="0.25">
      <c r="C234" s="109" t="s">
        <v>72</v>
      </c>
      <c r="D234" s="147"/>
      <c r="E234" s="100">
        <v>1500</v>
      </c>
      <c r="F234" s="97">
        <f t="shared" si="17"/>
        <v>0</v>
      </c>
      <c r="G234" s="161"/>
      <c r="H234" s="110" t="s">
        <v>1003</v>
      </c>
      <c r="I234" s="110" t="str">
        <f>VLOOKUP(H234,Presupuesto!$B$11:$C$565,2,0)</f>
        <v>EQUIPO DE COMPUTACION</v>
      </c>
      <c r="J234" s="98" t="str">
        <f t="shared" si="18"/>
        <v>Posgrado</v>
      </c>
      <c r="K234" s="98" t="s">
        <v>385</v>
      </c>
      <c r="L234" s="98"/>
    </row>
    <row r="235" spans="3:12" x14ac:dyDescent="0.25">
      <c r="C235" s="109" t="s">
        <v>73</v>
      </c>
      <c r="D235" s="147"/>
      <c r="E235" s="100">
        <v>500</v>
      </c>
      <c r="F235" s="97">
        <f t="shared" si="17"/>
        <v>0</v>
      </c>
      <c r="G235" s="161"/>
      <c r="H235" s="110" t="s">
        <v>944</v>
      </c>
      <c r="I235" s="110" t="str">
        <f>VLOOKUP(H235,Presupuesto!$B$11:$C$565,2,0)</f>
        <v>OTROS RESPUESTOS Y ACCESORIOS MENORES</v>
      </c>
      <c r="J235" s="98" t="str">
        <f t="shared" si="18"/>
        <v>Posgrado</v>
      </c>
      <c r="K235" s="98" t="s">
        <v>385</v>
      </c>
      <c r="L235" s="98"/>
    </row>
    <row r="236" spans="3:12" ht="15.75" thickBot="1" x14ac:dyDescent="0.3">
      <c r="C236" s="102" t="s">
        <v>74</v>
      </c>
      <c r="D236" s="155"/>
      <c r="E236" s="104">
        <v>20</v>
      </c>
      <c r="F236" s="105">
        <f t="shared" si="17"/>
        <v>0</v>
      </c>
      <c r="G236" s="158"/>
      <c r="H236" s="106" t="s">
        <v>944</v>
      </c>
      <c r="I236" s="106" t="str">
        <f>VLOOKUP(H236,Presupuesto!$B$11:$C$565,2,0)</f>
        <v>OTROS RESPUESTOS Y ACCESORIOS MENORES</v>
      </c>
      <c r="J236" s="106" t="str">
        <f t="shared" si="18"/>
        <v>Posgrado</v>
      </c>
      <c r="K236" s="122" t="s">
        <v>384</v>
      </c>
      <c r="L236" s="122"/>
    </row>
    <row r="238" spans="3:12" ht="15.75" thickBot="1" x14ac:dyDescent="0.3"/>
    <row r="239" spans="3:12" ht="15.75" thickBot="1" x14ac:dyDescent="0.3">
      <c r="C239" s="29" t="s">
        <v>42</v>
      </c>
      <c r="D239" s="108">
        <f>SUM(F246:F259)</f>
        <v>0</v>
      </c>
      <c r="F239" s="70"/>
      <c r="G239" s="79"/>
      <c r="H239" s="70"/>
      <c r="I239" s="70"/>
    </row>
    <row r="240" spans="3:12" x14ac:dyDescent="0.25">
      <c r="C240" s="70"/>
      <c r="D240" s="31"/>
      <c r="E240" s="93"/>
      <c r="F240" s="93"/>
      <c r="G240" s="93"/>
      <c r="H240" s="76"/>
      <c r="I240" s="76"/>
      <c r="J240" s="76"/>
      <c r="K240" s="112"/>
    </row>
    <row r="241" spans="3:12" x14ac:dyDescent="0.25">
      <c r="C241" s="70"/>
      <c r="D241" s="31"/>
      <c r="E241" s="93"/>
      <c r="F241" s="93"/>
      <c r="G241" s="93"/>
      <c r="H241" s="76"/>
      <c r="I241" s="76"/>
      <c r="J241" s="76"/>
      <c r="K241" s="112"/>
    </row>
    <row r="242" spans="3:12" ht="15.75" x14ac:dyDescent="0.25">
      <c r="C242" s="197" t="s">
        <v>382</v>
      </c>
      <c r="D242" s="347"/>
      <c r="E242" s="93"/>
      <c r="F242" s="93"/>
      <c r="G242" s="93"/>
      <c r="H242" s="76"/>
      <c r="I242" s="76"/>
      <c r="J242" s="76"/>
      <c r="K242" s="112"/>
    </row>
    <row r="243" spans="3:12" ht="18.75" x14ac:dyDescent="0.25">
      <c r="C243" s="205" t="e">
        <f>IFERROR(VLOOKUP(D242,'1. Desarrollo e Innov. Curricu.'!$E:$F,2,FALSE),IFERROR(VLOOKUP(D242,'2. Investigación Científica'!$E:$F,2,FALSE),IFERROR(VLOOKUP(D242,'3. Vinculación Univ. Sociedad'!$E:$F,2,FALSE),IFERROR(VLOOKUP(D242,'4. Docencia y Profesorado Univ.'!$E:$F,2,FALSE),IFERROR(VLOOKUP(D242,'5. Estudiantes y Graduados'!$E:$F,2,FALSE),IFERROR(VLOOKUP(D242,'11. Gestion Administrativa'!$E:$F,2,FALSE),IFERROR(VLOOKUP(D242,'13. Gestión Académica'!$E:$F,2,FALSE),IFERROR(VLOOKUP(D242,'8. Asegura. de la Calid. y M'!$E:$F,2,FALSE),IFERROR(VLOOKUP(D242,'6. Gestión del Conocimiento'!$E:$F,2,FALSE),IFERROR(VLOOKUP(D242,'15. Gobernabilidad y Proceso...'!$E:$F,2,FALSE),IFERROR(VLOOKUP(D242,'12. Gestión del Talento Humano'!$E:$F,2,FALSE),IFERROR(VLOOKUP(D242,'14. Internacional... de la E.S.'!$E:$F,2,FALSE),IFERROR(VLOOKUP(D242,'10. Posgrado'!$E:$F,2,FALSE),IFERROR(VLOOKUP(D242,'17. Gestión TIC'!$E:$F,2,FALSE),IFERROR(VLOOKUP(D242,'16. Desa. del Sistema Educ.Sup.'!$E:$F,2,FALSE),IFERROR(VLOOKUP(D242,'9. Cultura de Inno. Insti...'!$E:$F,2,FALSE),VLOOKUP(D242,'7. Lo Esencial de la Reforma U.'!$E:$F,2,0)))))))))))))))))</f>
        <v>#N/A</v>
      </c>
      <c r="D243" s="31"/>
      <c r="E243" s="93"/>
      <c r="F243" s="93"/>
      <c r="G243" s="93"/>
      <c r="H243" s="76"/>
      <c r="I243" s="76"/>
      <c r="J243" s="76"/>
      <c r="K243" s="112"/>
    </row>
    <row r="244" spans="3:12" x14ac:dyDescent="0.25">
      <c r="F244" s="93"/>
      <c r="G244" s="76"/>
      <c r="H244" s="76"/>
      <c r="I244" s="76"/>
    </row>
    <row r="245" spans="3:12" ht="30.75" thickBot="1" x14ac:dyDescent="0.3">
      <c r="C245" s="145" t="s">
        <v>43</v>
      </c>
      <c r="D245" s="145" t="s">
        <v>49</v>
      </c>
      <c r="E245" s="145" t="s">
        <v>51</v>
      </c>
      <c r="F245" s="146" t="s">
        <v>27</v>
      </c>
      <c r="G245" s="146" t="s">
        <v>121</v>
      </c>
      <c r="H245" s="145" t="s">
        <v>45</v>
      </c>
      <c r="I245" s="145" t="s">
        <v>122</v>
      </c>
      <c r="J245" s="145" t="s">
        <v>400</v>
      </c>
      <c r="K245" s="145" t="s">
        <v>401</v>
      </c>
      <c r="L245" s="145" t="s">
        <v>453</v>
      </c>
    </row>
    <row r="246" spans="3:12" ht="15.75" thickBot="1" x14ac:dyDescent="0.3">
      <c r="C246" s="287" t="s">
        <v>1327</v>
      </c>
      <c r="D246" s="154"/>
      <c r="E246" s="96">
        <f>HLOOKUP($C246,$CB$2:$CE$3,2,0)</f>
        <v>15000</v>
      </c>
      <c r="F246" s="97">
        <f>D246*E246</f>
        <v>0</v>
      </c>
      <c r="G246" s="161"/>
      <c r="H246" s="98" t="s">
        <v>1003</v>
      </c>
      <c r="I246" s="98" t="str">
        <f>VLOOKUP(H246,Presupuesto!$B$11:$C$565,2,0)</f>
        <v>EQUIPO DE COMPUTACION</v>
      </c>
      <c r="J246" s="212" t="s">
        <v>1440</v>
      </c>
      <c r="K246" s="98" t="s">
        <v>384</v>
      </c>
      <c r="L246" s="98"/>
    </row>
    <row r="247" spans="3:12" x14ac:dyDescent="0.25">
      <c r="C247" s="287" t="s">
        <v>1325</v>
      </c>
      <c r="D247" s="147"/>
      <c r="E247" s="96">
        <f>HLOOKUP($C247,$CB$2:$CE$3,2,0)</f>
        <v>35000</v>
      </c>
      <c r="F247" s="97">
        <f>D247*E247</f>
        <v>0</v>
      </c>
      <c r="G247" s="161"/>
      <c r="H247" s="101" t="s">
        <v>1003</v>
      </c>
      <c r="I247" s="101" t="str">
        <f>VLOOKUP(H247,Presupuesto!$B$11:$C$565,2,0)</f>
        <v>EQUIPO DE COMPUTACION</v>
      </c>
      <c r="J247" s="98" t="str">
        <f>$J$246</f>
        <v>Posgrado</v>
      </c>
      <c r="K247" s="98" t="s">
        <v>402</v>
      </c>
      <c r="L247" s="98"/>
    </row>
    <row r="248" spans="3:12" x14ac:dyDescent="0.25">
      <c r="C248" s="99" t="s">
        <v>65</v>
      </c>
      <c r="D248" s="147"/>
      <c r="E248" s="100">
        <v>4000</v>
      </c>
      <c r="F248" s="97">
        <f t="shared" ref="F248:F259" si="19">D248*E248</f>
        <v>0</v>
      </c>
      <c r="G248" s="161"/>
      <c r="H248" s="101" t="s">
        <v>975</v>
      </c>
      <c r="I248" s="101" t="str">
        <f>VLOOKUP(H248,Presupuesto!$B$11:$C$565,2,0)</f>
        <v>EQUIPOS VARIOS DE OFICINA</v>
      </c>
      <c r="J248" s="98" t="str">
        <f t="shared" ref="J248:J259" si="20">$J$246</f>
        <v>Posgrado</v>
      </c>
      <c r="K248" s="98" t="s">
        <v>385</v>
      </c>
      <c r="L248" s="98"/>
    </row>
    <row r="249" spans="3:12" x14ac:dyDescent="0.25">
      <c r="C249" s="99" t="s">
        <v>66</v>
      </c>
      <c r="D249" s="147"/>
      <c r="E249" s="100">
        <v>8000</v>
      </c>
      <c r="F249" s="97">
        <f t="shared" si="19"/>
        <v>0</v>
      </c>
      <c r="G249" s="161"/>
      <c r="H249" s="101" t="s">
        <v>1003</v>
      </c>
      <c r="I249" s="101" t="str">
        <f>VLOOKUP(H249,Presupuesto!$B$11:$C$565,2,0)</f>
        <v>EQUIPO DE COMPUTACION</v>
      </c>
      <c r="J249" s="98" t="str">
        <f t="shared" si="20"/>
        <v>Posgrado</v>
      </c>
      <c r="K249" s="98" t="s">
        <v>385</v>
      </c>
      <c r="L249" s="98"/>
    </row>
    <row r="250" spans="3:12" x14ac:dyDescent="0.25">
      <c r="C250" s="99" t="s">
        <v>67</v>
      </c>
      <c r="D250" s="147"/>
      <c r="E250" s="100">
        <v>5000</v>
      </c>
      <c r="F250" s="97">
        <f t="shared" si="19"/>
        <v>0</v>
      </c>
      <c r="G250" s="161"/>
      <c r="H250" s="101" t="s">
        <v>1003</v>
      </c>
      <c r="I250" s="101" t="str">
        <f>VLOOKUP(H250,Presupuesto!$B$11:$C$565,2,0)</f>
        <v>EQUIPO DE COMPUTACION</v>
      </c>
      <c r="J250" s="98" t="str">
        <f t="shared" si="20"/>
        <v>Posgrado</v>
      </c>
      <c r="K250" s="98" t="s">
        <v>385</v>
      </c>
      <c r="L250" s="98"/>
    </row>
    <row r="251" spans="3:12" x14ac:dyDescent="0.25">
      <c r="C251" s="99" t="s">
        <v>34</v>
      </c>
      <c r="D251" s="147"/>
      <c r="E251" s="100">
        <v>13000</v>
      </c>
      <c r="F251" s="97">
        <f t="shared" si="19"/>
        <v>0</v>
      </c>
      <c r="G251" s="161"/>
      <c r="H251" s="101" t="s">
        <v>989</v>
      </c>
      <c r="I251" s="101" t="str">
        <f>VLOOKUP(H251,Presupuesto!$B$11:$C$565,2,0)</f>
        <v>EQUIPO DE TRANSPORTE TRACCION Y ELEVACION</v>
      </c>
      <c r="J251" s="98" t="str">
        <f t="shared" si="20"/>
        <v>Posgrado</v>
      </c>
      <c r="K251" s="98" t="s">
        <v>385</v>
      </c>
      <c r="L251" s="98"/>
    </row>
    <row r="252" spans="3:12" x14ac:dyDescent="0.25">
      <c r="C252" s="99" t="s">
        <v>68</v>
      </c>
      <c r="D252" s="147"/>
      <c r="E252" s="100">
        <v>15000</v>
      </c>
      <c r="F252" s="97">
        <f t="shared" si="19"/>
        <v>0</v>
      </c>
      <c r="G252" s="161"/>
      <c r="H252" s="101" t="s">
        <v>989</v>
      </c>
      <c r="I252" s="101" t="str">
        <f>VLOOKUP(H252,Presupuesto!$B$11:$C$565,2,0)</f>
        <v>EQUIPO DE TRANSPORTE TRACCION Y ELEVACION</v>
      </c>
      <c r="J252" s="98" t="str">
        <f t="shared" si="20"/>
        <v>Posgrado</v>
      </c>
      <c r="K252" s="98" t="s">
        <v>385</v>
      </c>
      <c r="L252" s="98"/>
    </row>
    <row r="253" spans="3:12" x14ac:dyDescent="0.25">
      <c r="C253" s="99" t="s">
        <v>69</v>
      </c>
      <c r="D253" s="147"/>
      <c r="E253" s="100">
        <v>10000</v>
      </c>
      <c r="F253" s="97">
        <f t="shared" si="19"/>
        <v>0</v>
      </c>
      <c r="G253" s="161"/>
      <c r="H253" s="101" t="s">
        <v>989</v>
      </c>
      <c r="I253" s="101" t="str">
        <f>VLOOKUP(H253,Presupuesto!$B$11:$C$565,2,0)</f>
        <v>EQUIPO DE TRANSPORTE TRACCION Y ELEVACION</v>
      </c>
      <c r="J253" s="98" t="str">
        <f t="shared" si="20"/>
        <v>Posgrado</v>
      </c>
      <c r="K253" s="98" t="s">
        <v>393</v>
      </c>
      <c r="L253" s="98"/>
    </row>
    <row r="254" spans="3:12" x14ac:dyDescent="0.25">
      <c r="C254" s="99" t="s">
        <v>70</v>
      </c>
      <c r="D254" s="147"/>
      <c r="E254" s="100">
        <v>10000</v>
      </c>
      <c r="F254" s="97">
        <f t="shared" si="19"/>
        <v>0</v>
      </c>
      <c r="G254" s="161"/>
      <c r="H254" s="101" t="s">
        <v>1035</v>
      </c>
      <c r="I254" s="101" t="str">
        <f>VLOOKUP(H254,Presupuesto!$B$11:$C$565,2,0)</f>
        <v>APLICACIONES INFORMATICAS</v>
      </c>
      <c r="J254" s="98" t="str">
        <f t="shared" si="20"/>
        <v>Posgrado</v>
      </c>
      <c r="K254" s="98" t="s">
        <v>389</v>
      </c>
      <c r="L254" s="98"/>
    </row>
    <row r="255" spans="3:12" x14ac:dyDescent="0.25">
      <c r="C255" s="109" t="s">
        <v>71</v>
      </c>
      <c r="D255" s="147"/>
      <c r="E255" s="100">
        <v>2000</v>
      </c>
      <c r="F255" s="97">
        <f t="shared" si="19"/>
        <v>0</v>
      </c>
      <c r="G255" s="161"/>
      <c r="H255" s="110" t="s">
        <v>1003</v>
      </c>
      <c r="I255" s="110" t="str">
        <f>VLOOKUP(H255,Presupuesto!$B$11:$C$565,2,0)</f>
        <v>EQUIPO DE COMPUTACION</v>
      </c>
      <c r="J255" s="98" t="str">
        <f t="shared" si="20"/>
        <v>Posgrado</v>
      </c>
      <c r="K255" s="98" t="s">
        <v>385</v>
      </c>
      <c r="L255" s="98"/>
    </row>
    <row r="256" spans="3:12" x14ac:dyDescent="0.25">
      <c r="C256" s="109" t="s">
        <v>1464</v>
      </c>
      <c r="D256" s="147"/>
      <c r="E256" s="100">
        <v>1500</v>
      </c>
      <c r="F256" s="97">
        <f t="shared" si="19"/>
        <v>0</v>
      </c>
      <c r="G256" s="161"/>
      <c r="H256" s="110" t="s">
        <v>935</v>
      </c>
      <c r="I256" s="110" t="str">
        <f>VLOOKUP(H256,Presupuesto!$B$11:$C$565,2,0)</f>
        <v>UTILES Y MATERIALES ELECTRICOS</v>
      </c>
      <c r="J256" s="98" t="str">
        <f t="shared" si="20"/>
        <v>Posgrado</v>
      </c>
      <c r="K256" s="98" t="s">
        <v>385</v>
      </c>
      <c r="L256" s="98"/>
    </row>
    <row r="257" spans="3:12" x14ac:dyDescent="0.25">
      <c r="C257" s="109" t="s">
        <v>72</v>
      </c>
      <c r="D257" s="147"/>
      <c r="E257" s="100">
        <v>1500</v>
      </c>
      <c r="F257" s="97">
        <f t="shared" si="19"/>
        <v>0</v>
      </c>
      <c r="G257" s="161"/>
      <c r="H257" s="110" t="s">
        <v>1003</v>
      </c>
      <c r="I257" s="110" t="str">
        <f>VLOOKUP(H257,Presupuesto!$B$11:$C$565,2,0)</f>
        <v>EQUIPO DE COMPUTACION</v>
      </c>
      <c r="J257" s="98" t="str">
        <f t="shared" si="20"/>
        <v>Posgrado</v>
      </c>
      <c r="K257" s="98" t="s">
        <v>385</v>
      </c>
      <c r="L257" s="98"/>
    </row>
    <row r="258" spans="3:12" x14ac:dyDescent="0.25">
      <c r="C258" s="109" t="s">
        <v>73</v>
      </c>
      <c r="D258" s="147"/>
      <c r="E258" s="100">
        <v>500</v>
      </c>
      <c r="F258" s="97">
        <f t="shared" si="19"/>
        <v>0</v>
      </c>
      <c r="G258" s="161"/>
      <c r="H258" s="110" t="s">
        <v>944</v>
      </c>
      <c r="I258" s="110" t="str">
        <f>VLOOKUP(H258,Presupuesto!$B$11:$C$565,2,0)</f>
        <v>OTROS RESPUESTOS Y ACCESORIOS MENORES</v>
      </c>
      <c r="J258" s="98" t="str">
        <f t="shared" si="20"/>
        <v>Posgrado</v>
      </c>
      <c r="K258" s="98" t="s">
        <v>385</v>
      </c>
      <c r="L258" s="98"/>
    </row>
    <row r="259" spans="3:12" ht="15.75" thickBot="1" x14ac:dyDescent="0.3">
      <c r="C259" s="102" t="s">
        <v>74</v>
      </c>
      <c r="D259" s="155"/>
      <c r="E259" s="104">
        <v>20</v>
      </c>
      <c r="F259" s="105">
        <f t="shared" si="19"/>
        <v>0</v>
      </c>
      <c r="G259" s="158"/>
      <c r="H259" s="106" t="s">
        <v>944</v>
      </c>
      <c r="I259" s="106" t="str">
        <f>VLOOKUP(H259,Presupuesto!$B$11:$C$565,2,0)</f>
        <v>OTROS RESPUESTOS Y ACCESORIOS MENORES</v>
      </c>
      <c r="J259" s="106" t="str">
        <f t="shared" si="20"/>
        <v>Posgrado</v>
      </c>
      <c r="K259" s="122" t="s">
        <v>384</v>
      </c>
      <c r="L259" s="122"/>
    </row>
    <row r="260" spans="3:12" x14ac:dyDescent="0.25">
      <c r="F260" s="93"/>
      <c r="G260" s="76"/>
      <c r="H260" s="76"/>
      <c r="I260" s="76"/>
    </row>
    <row r="261" spans="3:12" ht="15.75" thickBot="1" x14ac:dyDescent="0.3"/>
    <row r="262" spans="3:12" ht="15.75" thickBot="1" x14ac:dyDescent="0.3">
      <c r="C262" s="29" t="s">
        <v>42</v>
      </c>
      <c r="D262" s="108">
        <f>SUM(F269:F282)</f>
        <v>0</v>
      </c>
      <c r="F262" s="70"/>
      <c r="G262" s="79"/>
      <c r="H262" s="70"/>
      <c r="I262" s="70"/>
    </row>
    <row r="263" spans="3:12" x14ac:dyDescent="0.25">
      <c r="C263" s="70"/>
      <c r="D263" s="31"/>
      <c r="E263" s="93"/>
      <c r="F263" s="93"/>
      <c r="G263" s="93"/>
      <c r="H263" s="76"/>
      <c r="I263" s="76"/>
      <c r="J263" s="76"/>
      <c r="K263" s="112"/>
    </row>
    <row r="264" spans="3:12" x14ac:dyDescent="0.25">
      <c r="C264" s="70"/>
      <c r="D264" s="31"/>
      <c r="E264" s="93"/>
      <c r="F264" s="93"/>
      <c r="G264" s="93"/>
      <c r="H264" s="76"/>
      <c r="I264" s="76"/>
      <c r="J264" s="76"/>
      <c r="K264" s="112"/>
    </row>
    <row r="265" spans="3:12" ht="15.75" x14ac:dyDescent="0.25">
      <c r="C265" s="197" t="s">
        <v>382</v>
      </c>
      <c r="D265" s="347"/>
      <c r="E265" s="93"/>
      <c r="F265" s="93"/>
      <c r="G265" s="93"/>
      <c r="H265" s="76"/>
      <c r="I265" s="76"/>
      <c r="J265" s="76"/>
      <c r="K265" s="112"/>
    </row>
    <row r="266" spans="3:12" ht="18.75" x14ac:dyDescent="0.25">
      <c r="C266" s="205" t="e">
        <f>IFERROR(VLOOKUP(D265,'1. Desarrollo e Innov. Curricu.'!$E:$F,2,FALSE),IFERROR(VLOOKUP(D265,'2. Investigación Científica'!$E:$F,2,FALSE),IFERROR(VLOOKUP(D265,'3. Vinculación Univ. Sociedad'!$E:$F,2,FALSE),IFERROR(VLOOKUP(D265,'4. Docencia y Profesorado Univ.'!$E:$F,2,FALSE),IFERROR(VLOOKUP(D265,'5. Estudiantes y Graduados'!$E:$F,2,FALSE),IFERROR(VLOOKUP(D265,'11. Gestion Administrativa'!$E:$F,2,FALSE),IFERROR(VLOOKUP(D265,'13. Gestión Académica'!$E:$F,2,FALSE),IFERROR(VLOOKUP(D265,'8. Asegura. de la Calid. y M'!$E:$F,2,FALSE),IFERROR(VLOOKUP(D265,'6. Gestión del Conocimiento'!$E:$F,2,FALSE),IFERROR(VLOOKUP(D265,'15. Gobernabilidad y Proceso...'!$E:$F,2,FALSE),IFERROR(VLOOKUP(D265,'12. Gestión del Talento Humano'!$E:$F,2,FALSE),IFERROR(VLOOKUP(D265,'14. Internacional... de la E.S.'!$E:$F,2,FALSE),IFERROR(VLOOKUP(D265,'10. Posgrado'!$E:$F,2,FALSE),IFERROR(VLOOKUP(D265,'17. Gestión TIC'!$E:$F,2,FALSE),IFERROR(VLOOKUP(D265,'16. Desa. del Sistema Educ.Sup.'!$E:$F,2,FALSE),IFERROR(VLOOKUP(D265,'9. Cultura de Inno. Insti...'!$E:$F,2,FALSE),VLOOKUP(D265,'7. Lo Esencial de la Reforma U.'!$E:$F,2,0)))))))))))))))))</f>
        <v>#N/A</v>
      </c>
      <c r="D266" s="31"/>
      <c r="E266" s="93"/>
      <c r="F266" s="93"/>
      <c r="G266" s="93"/>
      <c r="H266" s="76"/>
      <c r="I266" s="76"/>
      <c r="J266" s="76"/>
      <c r="K266" s="112"/>
    </row>
    <row r="267" spans="3:12" x14ac:dyDescent="0.25">
      <c r="F267" s="93"/>
      <c r="G267" s="76"/>
      <c r="H267" s="76"/>
      <c r="I267" s="76"/>
    </row>
    <row r="268" spans="3:12" ht="30.75" thickBot="1" x14ac:dyDescent="0.3">
      <c r="C268" s="145" t="s">
        <v>43</v>
      </c>
      <c r="D268" s="145" t="s">
        <v>49</v>
      </c>
      <c r="E268" s="145" t="s">
        <v>51</v>
      </c>
      <c r="F268" s="146" t="s">
        <v>27</v>
      </c>
      <c r="G268" s="146" t="s">
        <v>121</v>
      </c>
      <c r="H268" s="145" t="s">
        <v>45</v>
      </c>
      <c r="I268" s="145" t="s">
        <v>122</v>
      </c>
      <c r="J268" s="145" t="s">
        <v>400</v>
      </c>
      <c r="K268" s="145" t="s">
        <v>401</v>
      </c>
      <c r="L268" s="145" t="s">
        <v>453</v>
      </c>
    </row>
    <row r="269" spans="3:12" ht="15.75" thickBot="1" x14ac:dyDescent="0.3">
      <c r="C269" s="287" t="s">
        <v>1327</v>
      </c>
      <c r="D269" s="154"/>
      <c r="E269" s="96">
        <f>HLOOKUP($C269,$CB$2:$CE$3,2,0)</f>
        <v>15000</v>
      </c>
      <c r="F269" s="97">
        <f>D269*E269</f>
        <v>0</v>
      </c>
      <c r="G269" s="161"/>
      <c r="H269" s="98" t="s">
        <v>1003</v>
      </c>
      <c r="I269" s="98" t="str">
        <f>VLOOKUP(H269,Presupuesto!$B$11:$C$565,2,0)</f>
        <v>EQUIPO DE COMPUTACION</v>
      </c>
      <c r="J269" s="212" t="s">
        <v>1461</v>
      </c>
      <c r="K269" s="98" t="s">
        <v>384</v>
      </c>
      <c r="L269" s="98"/>
    </row>
    <row r="270" spans="3:12" x14ac:dyDescent="0.25">
      <c r="C270" s="287" t="s">
        <v>1325</v>
      </c>
      <c r="D270" s="147"/>
      <c r="E270" s="96">
        <f>HLOOKUP($C270,$CB$2:$CE$3,2,0)</f>
        <v>35000</v>
      </c>
      <c r="F270" s="97">
        <f>D270*E270</f>
        <v>0</v>
      </c>
      <c r="G270" s="161"/>
      <c r="H270" s="101" t="s">
        <v>1003</v>
      </c>
      <c r="I270" s="101" t="str">
        <f>VLOOKUP(H270,Presupuesto!$B$11:$C$565,2,0)</f>
        <v>EQUIPO DE COMPUTACION</v>
      </c>
      <c r="J270" s="98" t="str">
        <f>$J$269</f>
        <v>Desarrollo del Sistema de Educación Superior</v>
      </c>
      <c r="K270" s="98" t="s">
        <v>402</v>
      </c>
      <c r="L270" s="98"/>
    </row>
    <row r="271" spans="3:12" x14ac:dyDescent="0.25">
      <c r="C271" s="99" t="s">
        <v>65</v>
      </c>
      <c r="D271" s="147"/>
      <c r="E271" s="100">
        <v>4000</v>
      </c>
      <c r="F271" s="97">
        <f t="shared" ref="F271:F282" si="21">D271*E271</f>
        <v>0</v>
      </c>
      <c r="G271" s="161"/>
      <c r="H271" s="101" t="s">
        <v>975</v>
      </c>
      <c r="I271" s="101" t="str">
        <f>VLOOKUP(H271,Presupuesto!$B$11:$C$565,2,0)</f>
        <v>EQUIPOS VARIOS DE OFICINA</v>
      </c>
      <c r="J271" s="98" t="str">
        <f t="shared" ref="J271:J282" si="22">$J$269</f>
        <v>Desarrollo del Sistema de Educación Superior</v>
      </c>
      <c r="K271" s="98" t="s">
        <v>385</v>
      </c>
      <c r="L271" s="98"/>
    </row>
    <row r="272" spans="3:12" x14ac:dyDescent="0.25">
      <c r="C272" s="99" t="s">
        <v>66</v>
      </c>
      <c r="D272" s="147"/>
      <c r="E272" s="100">
        <v>8000</v>
      </c>
      <c r="F272" s="97">
        <f t="shared" si="21"/>
        <v>0</v>
      </c>
      <c r="G272" s="161"/>
      <c r="H272" s="101" t="s">
        <v>1003</v>
      </c>
      <c r="I272" s="101" t="str">
        <f>VLOOKUP(H272,Presupuesto!$B$11:$C$565,2,0)</f>
        <v>EQUIPO DE COMPUTACION</v>
      </c>
      <c r="J272" s="98" t="str">
        <f t="shared" si="22"/>
        <v>Desarrollo del Sistema de Educación Superior</v>
      </c>
      <c r="K272" s="98" t="s">
        <v>385</v>
      </c>
      <c r="L272" s="98"/>
    </row>
    <row r="273" spans="3:12" x14ac:dyDescent="0.25">
      <c r="C273" s="99" t="s">
        <v>67</v>
      </c>
      <c r="D273" s="147"/>
      <c r="E273" s="100">
        <v>5000</v>
      </c>
      <c r="F273" s="97">
        <f t="shared" si="21"/>
        <v>0</v>
      </c>
      <c r="G273" s="161"/>
      <c r="H273" s="101" t="s">
        <v>1003</v>
      </c>
      <c r="I273" s="101" t="str">
        <f>VLOOKUP(H273,Presupuesto!$B$11:$C$565,2,0)</f>
        <v>EQUIPO DE COMPUTACION</v>
      </c>
      <c r="J273" s="98" t="str">
        <f t="shared" si="22"/>
        <v>Desarrollo del Sistema de Educación Superior</v>
      </c>
      <c r="K273" s="98" t="s">
        <v>385</v>
      </c>
      <c r="L273" s="98"/>
    </row>
    <row r="274" spans="3:12" x14ac:dyDescent="0.25">
      <c r="C274" s="99" t="s">
        <v>34</v>
      </c>
      <c r="D274" s="147"/>
      <c r="E274" s="100">
        <v>13000</v>
      </c>
      <c r="F274" s="97">
        <f t="shared" si="21"/>
        <v>0</v>
      </c>
      <c r="G274" s="161"/>
      <c r="H274" s="101" t="s">
        <v>989</v>
      </c>
      <c r="I274" s="101" t="str">
        <f>VLOOKUP(H274,Presupuesto!$B$11:$C$565,2,0)</f>
        <v>EQUIPO DE TRANSPORTE TRACCION Y ELEVACION</v>
      </c>
      <c r="J274" s="98" t="str">
        <f t="shared" si="22"/>
        <v>Desarrollo del Sistema de Educación Superior</v>
      </c>
      <c r="K274" s="98" t="s">
        <v>385</v>
      </c>
      <c r="L274" s="98"/>
    </row>
    <row r="275" spans="3:12" x14ac:dyDescent="0.25">
      <c r="C275" s="99" t="s">
        <v>68</v>
      </c>
      <c r="D275" s="147"/>
      <c r="E275" s="100">
        <v>15000</v>
      </c>
      <c r="F275" s="97">
        <f t="shared" si="21"/>
        <v>0</v>
      </c>
      <c r="G275" s="161"/>
      <c r="H275" s="101" t="s">
        <v>989</v>
      </c>
      <c r="I275" s="101" t="str">
        <f>VLOOKUP(H275,Presupuesto!$B$11:$C$565,2,0)</f>
        <v>EQUIPO DE TRANSPORTE TRACCION Y ELEVACION</v>
      </c>
      <c r="J275" s="98" t="str">
        <f t="shared" si="22"/>
        <v>Desarrollo del Sistema de Educación Superior</v>
      </c>
      <c r="K275" s="98" t="s">
        <v>385</v>
      </c>
      <c r="L275" s="98"/>
    </row>
    <row r="276" spans="3:12" x14ac:dyDescent="0.25">
      <c r="C276" s="99" t="s">
        <v>69</v>
      </c>
      <c r="D276" s="147"/>
      <c r="E276" s="100">
        <v>10000</v>
      </c>
      <c r="F276" s="97">
        <f t="shared" si="21"/>
        <v>0</v>
      </c>
      <c r="G276" s="161"/>
      <c r="H276" s="101" t="s">
        <v>989</v>
      </c>
      <c r="I276" s="101" t="str">
        <f>VLOOKUP(H276,Presupuesto!$B$11:$C$565,2,0)</f>
        <v>EQUIPO DE TRANSPORTE TRACCION Y ELEVACION</v>
      </c>
      <c r="J276" s="98" t="str">
        <f t="shared" si="22"/>
        <v>Desarrollo del Sistema de Educación Superior</v>
      </c>
      <c r="K276" s="98" t="s">
        <v>393</v>
      </c>
      <c r="L276" s="98"/>
    </row>
    <row r="277" spans="3:12" x14ac:dyDescent="0.25">
      <c r="C277" s="99" t="s">
        <v>70</v>
      </c>
      <c r="D277" s="147"/>
      <c r="E277" s="100">
        <v>10000</v>
      </c>
      <c r="F277" s="97">
        <f t="shared" si="21"/>
        <v>0</v>
      </c>
      <c r="G277" s="161"/>
      <c r="H277" s="101" t="s">
        <v>1035</v>
      </c>
      <c r="I277" s="101" t="str">
        <f>VLOOKUP(H277,Presupuesto!$B$11:$C$565,2,0)</f>
        <v>APLICACIONES INFORMATICAS</v>
      </c>
      <c r="J277" s="98" t="str">
        <f t="shared" si="22"/>
        <v>Desarrollo del Sistema de Educación Superior</v>
      </c>
      <c r="K277" s="98" t="s">
        <v>389</v>
      </c>
      <c r="L277" s="98"/>
    </row>
    <row r="278" spans="3:12" x14ac:dyDescent="0.25">
      <c r="C278" s="109" t="s">
        <v>71</v>
      </c>
      <c r="D278" s="147"/>
      <c r="E278" s="100">
        <v>2000</v>
      </c>
      <c r="F278" s="97">
        <f t="shared" si="21"/>
        <v>0</v>
      </c>
      <c r="G278" s="161"/>
      <c r="H278" s="110" t="s">
        <v>1003</v>
      </c>
      <c r="I278" s="110" t="str">
        <f>VLOOKUP(H278,Presupuesto!$B$11:$C$565,2,0)</f>
        <v>EQUIPO DE COMPUTACION</v>
      </c>
      <c r="J278" s="98" t="str">
        <f t="shared" si="22"/>
        <v>Desarrollo del Sistema de Educación Superior</v>
      </c>
      <c r="K278" s="98" t="s">
        <v>385</v>
      </c>
      <c r="L278" s="98"/>
    </row>
    <row r="279" spans="3:12" x14ac:dyDescent="0.25">
      <c r="C279" s="109" t="s">
        <v>1464</v>
      </c>
      <c r="D279" s="147"/>
      <c r="E279" s="100">
        <v>1500</v>
      </c>
      <c r="F279" s="97">
        <f t="shared" si="21"/>
        <v>0</v>
      </c>
      <c r="G279" s="161"/>
      <c r="H279" s="110" t="s">
        <v>935</v>
      </c>
      <c r="I279" s="110" t="str">
        <f>VLOOKUP(H279,Presupuesto!$B$11:$C$565,2,0)</f>
        <v>UTILES Y MATERIALES ELECTRICOS</v>
      </c>
      <c r="J279" s="98" t="str">
        <f t="shared" si="22"/>
        <v>Desarrollo del Sistema de Educación Superior</v>
      </c>
      <c r="K279" s="98" t="s">
        <v>385</v>
      </c>
      <c r="L279" s="98"/>
    </row>
    <row r="280" spans="3:12" x14ac:dyDescent="0.25">
      <c r="C280" s="109" t="s">
        <v>72</v>
      </c>
      <c r="D280" s="147"/>
      <c r="E280" s="100">
        <v>1500</v>
      </c>
      <c r="F280" s="97">
        <f t="shared" si="21"/>
        <v>0</v>
      </c>
      <c r="G280" s="161"/>
      <c r="H280" s="110" t="s">
        <v>1003</v>
      </c>
      <c r="I280" s="110" t="str">
        <f>VLOOKUP(H280,Presupuesto!$B$11:$C$565,2,0)</f>
        <v>EQUIPO DE COMPUTACION</v>
      </c>
      <c r="J280" s="98" t="str">
        <f t="shared" si="22"/>
        <v>Desarrollo del Sistema de Educación Superior</v>
      </c>
      <c r="K280" s="98" t="s">
        <v>385</v>
      </c>
      <c r="L280" s="98"/>
    </row>
    <row r="281" spans="3:12" x14ac:dyDescent="0.25">
      <c r="C281" s="109" t="s">
        <v>73</v>
      </c>
      <c r="D281" s="147"/>
      <c r="E281" s="100">
        <v>500</v>
      </c>
      <c r="F281" s="97">
        <f t="shared" si="21"/>
        <v>0</v>
      </c>
      <c r="G281" s="161"/>
      <c r="H281" s="110" t="s">
        <v>944</v>
      </c>
      <c r="I281" s="110" t="str">
        <f>VLOOKUP(H281,Presupuesto!$B$11:$C$565,2,0)</f>
        <v>OTROS RESPUESTOS Y ACCESORIOS MENORES</v>
      </c>
      <c r="J281" s="98" t="str">
        <f t="shared" si="22"/>
        <v>Desarrollo del Sistema de Educación Superior</v>
      </c>
      <c r="K281" s="98" t="s">
        <v>385</v>
      </c>
      <c r="L281" s="98"/>
    </row>
    <row r="282" spans="3:12" ht="15.75" thickBot="1" x14ac:dyDescent="0.3">
      <c r="C282" s="102" t="s">
        <v>74</v>
      </c>
      <c r="D282" s="155"/>
      <c r="E282" s="104">
        <v>20</v>
      </c>
      <c r="F282" s="105">
        <f t="shared" si="21"/>
        <v>0</v>
      </c>
      <c r="G282" s="158"/>
      <c r="H282" s="106" t="s">
        <v>944</v>
      </c>
      <c r="I282" s="106" t="str">
        <f>VLOOKUP(H282,Presupuesto!$B$11:$C$565,2,0)</f>
        <v>OTROS RESPUESTOS Y ACCESORIOS MENORES</v>
      </c>
      <c r="J282" s="106" t="str">
        <f t="shared" si="22"/>
        <v>Desarrollo del Sistema de Educación Superior</v>
      </c>
      <c r="K282" s="122" t="s">
        <v>384</v>
      </c>
      <c r="L282" s="122"/>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39:G52 G62:G75 G85:G98 G108:G121 G131:G144 G154:G167 G177:G190 G200:G213 G223:G236 G246:G259 G269:G282 G17:G29">
      <formula1>$R$2:$S$2</formula1>
    </dataValidation>
    <dataValidation type="list" allowBlank="1" showInputMessage="1" showErrorMessage="1" errorTitle="¡Ingreso Inválido!" error="Seleccione una opción de la lista" promptTitle="Mes Requerido" prompt="Seleccione el mes en el que requiere el recurso." sqref="K39:K52 K62:K75 K85:K98 K108:K121 K131:K144 K154:K167 K177:K190 K200:K213 K223:K236 K246:K259 K269:K282 K17:K29">
      <formula1>$U$2:$AF$2</formula1>
    </dataValidation>
    <dataValidation type="list" allowBlank="1" showInputMessage="1" showErrorMessage="1" sqref="C17:C19 C39:C40 C62:C63 C85:C86 C108:C109 C131:C132 C154:C155 C177:C178 C200:C201 C223:C224 C246:C247 C269:C270">
      <formula1>$CB$2:$CE$2</formula1>
    </dataValidation>
    <dataValidation type="list" allowBlank="1" showInputMessage="1" showErrorMessage="1" errorTitle="¡Ingreso Inválido!" error="Verifique el valor ingresado" promptTitle="Objeto de Gasto" prompt="Ingrese el Objeto de Gasto" sqref="H39:H52 H62:H75 H85:H98 H108:H121 H131:H144 H154:H167 H177:H190 H200:H213 H223:H236 H246:H259 H269:H282 H17:H29">
      <formula1>#REF!</formula1>
    </dataValidation>
    <dataValidation type="list" allowBlank="1" showInputMessage="1" showErrorMessage="1" errorTitle="¡Ingreso Inválido!" error="Seleccione una opción de la lista." promptTitle="Dimensión Estratégica" prompt="Seleccione una opción de la lista." sqref="J40:J52 J63:J75 J86:J98 J109:J121 J132:J144 J155:J167 J178:J190 J201:J213 J224:J236 J247:J259 J270:J282">
      <formula1>$A$2:$P$2</formula1>
    </dataValidation>
    <dataValidation type="list" allowBlank="1" showInputMessage="1" showErrorMessage="1" errorTitle="¡Ingreso Inválido!" error="Seleccione una opción de la lista." promptTitle="Dimensión Estratégica" prompt="Seleccione una opción de la lista." sqref="J269 J39 J62 J85 J108 J131 J154 J177 J200 J223 J246 J17:J29">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IV224"/>
  <sheetViews>
    <sheetView showGridLines="0" topLeftCell="A200" zoomScale="86" zoomScaleNormal="86" workbookViewId="0">
      <selection activeCell="A200" sqref="A200"/>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21.710937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256" ht="14.45" hidden="1" x14ac:dyDescent="0.3">
      <c r="A1" s="441" t="s">
        <v>241</v>
      </c>
      <c r="B1" s="442" t="s">
        <v>242</v>
      </c>
      <c r="C1" s="440" t="s">
        <v>243</v>
      </c>
      <c r="D1" s="440" t="s">
        <v>485</v>
      </c>
      <c r="E1" s="440" t="s">
        <v>487</v>
      </c>
      <c r="F1" s="440" t="s">
        <v>489</v>
      </c>
      <c r="G1" s="440" t="s">
        <v>491</v>
      </c>
      <c r="H1" s="440" t="s">
        <v>493</v>
      </c>
      <c r="I1" s="440" t="s">
        <v>495</v>
      </c>
      <c r="J1" s="440" t="s">
        <v>244</v>
      </c>
      <c r="K1" s="440" t="s">
        <v>498</v>
      </c>
      <c r="L1" s="440" t="s">
        <v>245</v>
      </c>
      <c r="M1" s="440" t="s">
        <v>500</v>
      </c>
      <c r="N1" s="440" t="s">
        <v>502</v>
      </c>
      <c r="O1" s="440" t="s">
        <v>504</v>
      </c>
      <c r="P1" s="440" t="s">
        <v>246</v>
      </c>
      <c r="Q1" s="440" t="s">
        <v>505</v>
      </c>
      <c r="R1" s="440" t="s">
        <v>508</v>
      </c>
      <c r="S1" s="440" t="s">
        <v>247</v>
      </c>
      <c r="T1" s="440" t="s">
        <v>510</v>
      </c>
      <c r="U1" s="440" t="s">
        <v>248</v>
      </c>
      <c r="V1" s="440" t="s">
        <v>511</v>
      </c>
      <c r="W1" s="440" t="s">
        <v>512</v>
      </c>
      <c r="X1" s="440" t="s">
        <v>516</v>
      </c>
      <c r="Y1" s="440" t="s">
        <v>264</v>
      </c>
      <c r="Z1" s="440" t="s">
        <v>517</v>
      </c>
      <c r="AA1" s="440" t="s">
        <v>519</v>
      </c>
      <c r="AB1" s="440" t="s">
        <v>521</v>
      </c>
      <c r="AC1" s="440" t="s">
        <v>265</v>
      </c>
      <c r="AD1" s="440" t="s">
        <v>523</v>
      </c>
      <c r="AE1" s="440" t="s">
        <v>525</v>
      </c>
      <c r="AF1" s="440" t="s">
        <v>527</v>
      </c>
      <c r="AG1" s="440" t="s">
        <v>529</v>
      </c>
      <c r="AH1" s="440" t="s">
        <v>240</v>
      </c>
      <c r="AI1" s="440" t="s">
        <v>531</v>
      </c>
      <c r="AJ1" s="442" t="s">
        <v>249</v>
      </c>
      <c r="AK1" s="440" t="s">
        <v>533</v>
      </c>
      <c r="AL1" s="440" t="s">
        <v>250</v>
      </c>
      <c r="AM1" s="440" t="s">
        <v>535</v>
      </c>
      <c r="AN1" s="440" t="s">
        <v>537</v>
      </c>
      <c r="AO1" s="440" t="s">
        <v>251</v>
      </c>
      <c r="AP1" s="440" t="s">
        <v>539</v>
      </c>
      <c r="AQ1" s="440" t="s">
        <v>541</v>
      </c>
      <c r="AR1" s="440" t="s">
        <v>252</v>
      </c>
      <c r="AS1" s="440" t="s">
        <v>542</v>
      </c>
      <c r="AT1" s="440" t="s">
        <v>544</v>
      </c>
      <c r="AU1" s="440" t="s">
        <v>545</v>
      </c>
      <c r="AV1" s="440" t="s">
        <v>546</v>
      </c>
      <c r="AW1" s="440" t="s">
        <v>548</v>
      </c>
      <c r="AX1" s="440" t="s">
        <v>550</v>
      </c>
      <c r="AY1" s="440" t="s">
        <v>551</v>
      </c>
      <c r="AZ1" s="440" t="s">
        <v>253</v>
      </c>
      <c r="BA1" s="440" t="s">
        <v>553</v>
      </c>
      <c r="BB1" s="440" t="s">
        <v>555</v>
      </c>
      <c r="BC1" s="440" t="s">
        <v>557</v>
      </c>
      <c r="BD1" s="440" t="s">
        <v>559</v>
      </c>
      <c r="BE1" s="440" t="s">
        <v>561</v>
      </c>
      <c r="BF1" s="440" t="s">
        <v>563</v>
      </c>
      <c r="BG1" s="440" t="s">
        <v>565</v>
      </c>
      <c r="BH1" s="440" t="s">
        <v>567</v>
      </c>
      <c r="BI1" s="440" t="s">
        <v>266</v>
      </c>
      <c r="BJ1" s="440" t="s">
        <v>569</v>
      </c>
      <c r="BK1" s="440" t="s">
        <v>571</v>
      </c>
      <c r="BL1" s="440" t="s">
        <v>573</v>
      </c>
      <c r="BM1" s="440" t="s">
        <v>575</v>
      </c>
      <c r="BN1" s="440" t="s">
        <v>577</v>
      </c>
      <c r="BO1" s="440" t="s">
        <v>579</v>
      </c>
      <c r="BP1" s="440" t="s">
        <v>581</v>
      </c>
      <c r="BQ1" s="440" t="s">
        <v>583</v>
      </c>
      <c r="BR1" s="440" t="s">
        <v>585</v>
      </c>
      <c r="BS1" s="440" t="s">
        <v>587</v>
      </c>
      <c r="BT1" s="442" t="s">
        <v>254</v>
      </c>
      <c r="BU1" s="440" t="s">
        <v>255</v>
      </c>
      <c r="BV1" s="440" t="s">
        <v>589</v>
      </c>
      <c r="BW1" s="440" t="s">
        <v>256</v>
      </c>
      <c r="BX1" s="440" t="s">
        <v>591</v>
      </c>
      <c r="BY1" s="440" t="s">
        <v>593</v>
      </c>
      <c r="BZ1" s="442" t="s">
        <v>257</v>
      </c>
      <c r="CA1" s="440" t="s">
        <v>258</v>
      </c>
      <c r="CB1" s="440" t="s">
        <v>595</v>
      </c>
      <c r="CC1" s="440" t="s">
        <v>259</v>
      </c>
      <c r="CD1" s="440" t="s">
        <v>597</v>
      </c>
      <c r="CE1" s="440" t="s">
        <v>599</v>
      </c>
      <c r="CF1" s="440" t="s">
        <v>601</v>
      </c>
      <c r="CG1" s="442" t="s">
        <v>260</v>
      </c>
      <c r="CH1" s="440" t="s">
        <v>607</v>
      </c>
      <c r="CI1" s="440" t="s">
        <v>609</v>
      </c>
      <c r="CJ1" s="440" t="s">
        <v>261</v>
      </c>
      <c r="CK1" s="440" t="s">
        <v>603</v>
      </c>
      <c r="CL1" s="440" t="s">
        <v>605</v>
      </c>
      <c r="CM1" s="440" t="s">
        <v>262</v>
      </c>
      <c r="CN1" s="440" t="s">
        <v>611</v>
      </c>
      <c r="CO1" s="440" t="s">
        <v>263</v>
      </c>
      <c r="CP1" s="440" t="s">
        <v>612</v>
      </c>
      <c r="CQ1" s="439" t="s">
        <v>267</v>
      </c>
      <c r="CR1" s="442" t="s">
        <v>268</v>
      </c>
      <c r="CS1" s="440" t="s">
        <v>613</v>
      </c>
      <c r="CT1" s="440" t="s">
        <v>614</v>
      </c>
      <c r="CU1" s="440" t="s">
        <v>616</v>
      </c>
      <c r="CV1" s="440" t="s">
        <v>269</v>
      </c>
      <c r="CW1" s="440" t="s">
        <v>618</v>
      </c>
      <c r="CX1" s="440" t="s">
        <v>620</v>
      </c>
      <c r="CY1" s="440" t="s">
        <v>622</v>
      </c>
      <c r="CZ1" s="440" t="s">
        <v>624</v>
      </c>
      <c r="DA1" s="440" t="s">
        <v>626</v>
      </c>
      <c r="DB1" s="440" t="s">
        <v>628</v>
      </c>
      <c r="DC1" s="442" t="s">
        <v>270</v>
      </c>
      <c r="DD1" s="440" t="s">
        <v>271</v>
      </c>
      <c r="DE1" s="440" t="s">
        <v>630</v>
      </c>
      <c r="DF1" s="440" t="s">
        <v>272</v>
      </c>
      <c r="DG1" s="440" t="s">
        <v>632</v>
      </c>
      <c r="DH1" s="440" t="s">
        <v>634</v>
      </c>
      <c r="DI1" s="440" t="s">
        <v>636</v>
      </c>
      <c r="DJ1" s="440" t="s">
        <v>638</v>
      </c>
      <c r="DK1" s="440" t="s">
        <v>640</v>
      </c>
      <c r="DL1" s="440" t="s">
        <v>642</v>
      </c>
      <c r="DM1" s="440" t="s">
        <v>644</v>
      </c>
      <c r="DN1" s="440" t="s">
        <v>273</v>
      </c>
      <c r="DO1" s="440" t="s">
        <v>646</v>
      </c>
      <c r="DP1" s="440" t="s">
        <v>648</v>
      </c>
      <c r="DQ1" s="440" t="s">
        <v>650</v>
      </c>
      <c r="DR1" s="442" t="s">
        <v>274</v>
      </c>
      <c r="DS1" s="440" t="s">
        <v>652</v>
      </c>
      <c r="DT1" s="440" t="s">
        <v>275</v>
      </c>
      <c r="DU1" s="440" t="s">
        <v>654</v>
      </c>
      <c r="DV1" s="440" t="s">
        <v>276</v>
      </c>
      <c r="DW1" s="440" t="s">
        <v>656</v>
      </c>
      <c r="DX1" s="440" t="s">
        <v>658</v>
      </c>
      <c r="DY1" s="440" t="s">
        <v>660</v>
      </c>
      <c r="DZ1" s="440" t="s">
        <v>662</v>
      </c>
      <c r="EA1" s="440" t="s">
        <v>664</v>
      </c>
      <c r="EB1" s="440" t="s">
        <v>666</v>
      </c>
      <c r="EC1" s="440" t="s">
        <v>668</v>
      </c>
      <c r="ED1" s="440" t="s">
        <v>670</v>
      </c>
      <c r="EE1" s="440" t="s">
        <v>672</v>
      </c>
      <c r="EF1" s="440" t="s">
        <v>674</v>
      </c>
      <c r="EG1" s="440" t="s">
        <v>676</v>
      </c>
      <c r="EH1" s="442" t="s">
        <v>277</v>
      </c>
      <c r="EI1" s="440" t="s">
        <v>678</v>
      </c>
      <c r="EJ1" s="440" t="s">
        <v>278</v>
      </c>
      <c r="EK1" s="440" t="s">
        <v>680</v>
      </c>
      <c r="EL1" s="440" t="s">
        <v>682</v>
      </c>
      <c r="EM1" s="440" t="s">
        <v>279</v>
      </c>
      <c r="EN1" s="440" t="s">
        <v>684</v>
      </c>
      <c r="EO1" s="440" t="s">
        <v>686</v>
      </c>
      <c r="EP1" s="440" t="s">
        <v>280</v>
      </c>
      <c r="EQ1" s="440" t="s">
        <v>688</v>
      </c>
      <c r="ER1" s="440" t="s">
        <v>690</v>
      </c>
      <c r="ES1" s="440" t="s">
        <v>692</v>
      </c>
      <c r="ET1" s="440" t="s">
        <v>281</v>
      </c>
      <c r="EU1" s="440" t="s">
        <v>694</v>
      </c>
      <c r="EV1" s="440" t="s">
        <v>696</v>
      </c>
      <c r="EW1" s="442" t="s">
        <v>282</v>
      </c>
      <c r="EX1" s="440" t="s">
        <v>283</v>
      </c>
      <c r="EY1" s="440" t="s">
        <v>698</v>
      </c>
      <c r="EZ1" s="440" t="s">
        <v>700</v>
      </c>
      <c r="FA1" s="440" t="s">
        <v>702</v>
      </c>
      <c r="FB1" s="440" t="s">
        <v>704</v>
      </c>
      <c r="FC1" s="440" t="s">
        <v>284</v>
      </c>
      <c r="FD1" s="440" t="s">
        <v>706</v>
      </c>
      <c r="FE1" s="440" t="s">
        <v>708</v>
      </c>
      <c r="FF1" s="440" t="s">
        <v>710</v>
      </c>
      <c r="FG1" s="440" t="s">
        <v>712</v>
      </c>
      <c r="FH1" s="440" t="s">
        <v>714</v>
      </c>
      <c r="FI1" s="440" t="s">
        <v>285</v>
      </c>
      <c r="FJ1" s="440" t="s">
        <v>717</v>
      </c>
      <c r="FK1" s="440" t="s">
        <v>286</v>
      </c>
      <c r="FL1" s="440" t="s">
        <v>720</v>
      </c>
      <c r="FM1" s="440" t="s">
        <v>721</v>
      </c>
      <c r="FN1" s="440" t="s">
        <v>723</v>
      </c>
      <c r="FO1" s="440" t="s">
        <v>287</v>
      </c>
      <c r="FP1" s="440" t="s">
        <v>726</v>
      </c>
      <c r="FQ1" s="440" t="s">
        <v>727</v>
      </c>
      <c r="FR1" s="440" t="s">
        <v>729</v>
      </c>
      <c r="FS1" s="440" t="s">
        <v>288</v>
      </c>
      <c r="FT1" s="440" t="s">
        <v>732</v>
      </c>
      <c r="FU1" s="440" t="s">
        <v>734</v>
      </c>
      <c r="FV1" s="440" t="s">
        <v>736</v>
      </c>
      <c r="FW1" s="442" t="s">
        <v>289</v>
      </c>
      <c r="FX1" s="442" t="s">
        <v>290</v>
      </c>
      <c r="FY1" s="440" t="s">
        <v>296</v>
      </c>
      <c r="FZ1" s="440" t="s">
        <v>738</v>
      </c>
      <c r="GA1" s="440" t="s">
        <v>740</v>
      </c>
      <c r="GB1" s="440" t="s">
        <v>742</v>
      </c>
      <c r="GC1" s="440" t="s">
        <v>744</v>
      </c>
      <c r="GD1" s="440" t="s">
        <v>746</v>
      </c>
      <c r="GE1" s="440" t="s">
        <v>748</v>
      </c>
      <c r="GF1" s="442" t="s">
        <v>291</v>
      </c>
      <c r="GG1" s="440" t="s">
        <v>297</v>
      </c>
      <c r="GH1" s="440" t="s">
        <v>750</v>
      </c>
      <c r="GI1" s="440" t="s">
        <v>752</v>
      </c>
      <c r="GJ1" s="440" t="s">
        <v>753</v>
      </c>
      <c r="GK1" s="440" t="s">
        <v>298</v>
      </c>
      <c r="GL1" s="440" t="s">
        <v>756</v>
      </c>
      <c r="GM1" s="440" t="s">
        <v>757</v>
      </c>
      <c r="GN1" s="442" t="s">
        <v>292</v>
      </c>
      <c r="GO1" s="440" t="s">
        <v>293</v>
      </c>
      <c r="GP1" s="440" t="s">
        <v>759</v>
      </c>
      <c r="GQ1" s="440" t="s">
        <v>761</v>
      </c>
      <c r="GR1" s="440" t="s">
        <v>763</v>
      </c>
      <c r="GS1" s="440" t="s">
        <v>765</v>
      </c>
      <c r="GT1" s="440" t="s">
        <v>767</v>
      </c>
      <c r="GU1" s="442" t="s">
        <v>294</v>
      </c>
      <c r="GV1" s="440" t="s">
        <v>295</v>
      </c>
      <c r="GW1" s="440" t="s">
        <v>769</v>
      </c>
      <c r="GX1" s="440" t="s">
        <v>771</v>
      </c>
      <c r="GY1" s="440" t="s">
        <v>773</v>
      </c>
      <c r="GZ1" s="440" t="s">
        <v>775</v>
      </c>
      <c r="HA1" s="440" t="s">
        <v>777</v>
      </c>
      <c r="HB1" s="440" t="s">
        <v>779</v>
      </c>
      <c r="HC1" s="439" t="s">
        <v>299</v>
      </c>
      <c r="HD1" s="442" t="s">
        <v>300</v>
      </c>
      <c r="HE1" s="440" t="s">
        <v>301</v>
      </c>
      <c r="HF1" s="440" t="s">
        <v>781</v>
      </c>
      <c r="HG1" s="440" t="s">
        <v>783</v>
      </c>
      <c r="HH1" s="440" t="s">
        <v>785</v>
      </c>
      <c r="HI1" s="440" t="s">
        <v>787</v>
      </c>
      <c r="HJ1" s="440" t="s">
        <v>302</v>
      </c>
      <c r="HK1" s="440" t="s">
        <v>790</v>
      </c>
      <c r="HL1" s="440" t="s">
        <v>319</v>
      </c>
      <c r="HM1" s="440" t="s">
        <v>828</v>
      </c>
      <c r="HN1" s="440" t="s">
        <v>830</v>
      </c>
      <c r="HO1" s="440" t="s">
        <v>832</v>
      </c>
      <c r="HP1" s="442" t="s">
        <v>303</v>
      </c>
      <c r="HQ1" s="440" t="s">
        <v>792</v>
      </c>
      <c r="HR1" s="440" t="s">
        <v>794</v>
      </c>
      <c r="HS1" s="440" t="s">
        <v>304</v>
      </c>
      <c r="HT1" s="440" t="s">
        <v>797</v>
      </c>
      <c r="HU1" s="440" t="s">
        <v>799</v>
      </c>
      <c r="HV1" s="440" t="s">
        <v>800</v>
      </c>
      <c r="HW1" s="440" t="s">
        <v>802</v>
      </c>
      <c r="HX1" s="442" t="s">
        <v>305</v>
      </c>
      <c r="HY1" s="440" t="s">
        <v>804</v>
      </c>
      <c r="HZ1" s="440" t="s">
        <v>806</v>
      </c>
      <c r="IA1" s="440" t="s">
        <v>808</v>
      </c>
      <c r="IB1" s="440" t="s">
        <v>306</v>
      </c>
      <c r="IC1" s="440" t="s">
        <v>810</v>
      </c>
      <c r="ID1" s="440" t="s">
        <v>812</v>
      </c>
      <c r="IE1" s="440" t="s">
        <v>307</v>
      </c>
      <c r="IF1" s="440" t="s">
        <v>814</v>
      </c>
      <c r="IG1" s="440" t="s">
        <v>816</v>
      </c>
      <c r="IH1" s="440" t="s">
        <v>308</v>
      </c>
      <c r="II1" s="440" t="s">
        <v>818</v>
      </c>
      <c r="IJ1" s="440" t="s">
        <v>820</v>
      </c>
      <c r="IK1" s="440" t="s">
        <v>822</v>
      </c>
      <c r="IL1" s="440" t="s">
        <v>824</v>
      </c>
      <c r="IM1" s="440" t="s">
        <v>309</v>
      </c>
      <c r="IN1" s="440" t="s">
        <v>826</v>
      </c>
      <c r="IO1" s="442" t="s">
        <v>310</v>
      </c>
      <c r="IP1" s="440" t="s">
        <v>834</v>
      </c>
      <c r="IQ1" s="440" t="s">
        <v>836</v>
      </c>
      <c r="IR1" s="440" t="s">
        <v>311</v>
      </c>
      <c r="IS1" s="440" t="s">
        <v>838</v>
      </c>
      <c r="IT1" s="440" t="s">
        <v>840</v>
      </c>
      <c r="IU1" s="440" t="s">
        <v>842</v>
      </c>
      <c r="IV1" s="442" t="s">
        <v>312</v>
      </c>
    </row>
    <row r="2" spans="1:256" s="120" customFormat="1" ht="14.45" hidden="1" x14ac:dyDescent="0.3">
      <c r="A2" s="437" t="s">
        <v>1345</v>
      </c>
      <c r="B2" s="437" t="s">
        <v>1347</v>
      </c>
      <c r="C2" s="437" t="s">
        <v>460</v>
      </c>
      <c r="D2" s="437" t="s">
        <v>1346</v>
      </c>
      <c r="E2" s="437" t="s">
        <v>1348</v>
      </c>
      <c r="F2" s="437" t="s">
        <v>461</v>
      </c>
      <c r="G2" s="438" t="s">
        <v>1349</v>
      </c>
      <c r="H2" s="437" t="s">
        <v>1350</v>
      </c>
      <c r="I2" s="437" t="s">
        <v>1351</v>
      </c>
      <c r="J2" s="437" t="s">
        <v>1440</v>
      </c>
      <c r="K2" s="437" t="s">
        <v>1352</v>
      </c>
      <c r="L2" s="437" t="s">
        <v>1353</v>
      </c>
      <c r="M2" s="437" t="s">
        <v>1354</v>
      </c>
      <c r="N2" s="437" t="s">
        <v>1355</v>
      </c>
      <c r="O2" s="437" t="s">
        <v>1356</v>
      </c>
      <c r="P2" s="437" t="s">
        <v>1461</v>
      </c>
      <c r="Q2" s="437" t="s">
        <v>1498</v>
      </c>
      <c r="R2" s="432" t="str">
        <f>+Presupuesto!D11</f>
        <v>Recurrente</v>
      </c>
      <c r="S2" s="432" t="str">
        <f>+Presupuesto!E11</f>
        <v>Programa / Proyecto 2016</v>
      </c>
      <c r="T2" s="437"/>
      <c r="U2" s="437" t="s">
        <v>384</v>
      </c>
      <c r="V2" s="437" t="s">
        <v>402</v>
      </c>
      <c r="W2" s="437" t="s">
        <v>385</v>
      </c>
      <c r="X2" s="437" t="s">
        <v>386</v>
      </c>
      <c r="Y2" s="437" t="s">
        <v>387</v>
      </c>
      <c r="Z2" s="437" t="s">
        <v>388</v>
      </c>
      <c r="AA2" s="437" t="s">
        <v>389</v>
      </c>
      <c r="AB2" s="437" t="s">
        <v>390</v>
      </c>
      <c r="AC2" s="437" t="s">
        <v>391</v>
      </c>
      <c r="AD2" s="437" t="s">
        <v>392</v>
      </c>
      <c r="AE2" s="437" t="s">
        <v>393</v>
      </c>
      <c r="AF2" s="437" t="s">
        <v>394</v>
      </c>
      <c r="AG2" s="437"/>
      <c r="AH2" s="437" t="s">
        <v>409</v>
      </c>
      <c r="AI2" s="437" t="s">
        <v>410</v>
      </c>
      <c r="AJ2" s="437" t="s">
        <v>411</v>
      </c>
      <c r="AK2" s="437" t="s">
        <v>412</v>
      </c>
      <c r="AL2" s="437" t="s">
        <v>413</v>
      </c>
      <c r="AM2" s="437" t="s">
        <v>416</v>
      </c>
      <c r="AN2" s="437" t="s">
        <v>414</v>
      </c>
      <c r="AO2" s="437" t="s">
        <v>415</v>
      </c>
      <c r="AP2" s="437" t="s">
        <v>417</v>
      </c>
      <c r="AQ2" s="437" t="s">
        <v>418</v>
      </c>
      <c r="AR2" s="437" t="s">
        <v>419</v>
      </c>
      <c r="AS2" s="437" t="s">
        <v>420</v>
      </c>
      <c r="AT2" s="437" t="s">
        <v>421</v>
      </c>
      <c r="AU2" s="437" t="s">
        <v>422</v>
      </c>
      <c r="AV2" s="437" t="s">
        <v>423</v>
      </c>
      <c r="AW2" s="437" t="s">
        <v>424</v>
      </c>
      <c r="AX2" s="437" t="s">
        <v>425</v>
      </c>
      <c r="AY2" s="437" t="s">
        <v>426</v>
      </c>
      <c r="AZ2" s="437" t="s">
        <v>427</v>
      </c>
      <c r="BA2" s="437" t="s">
        <v>428</v>
      </c>
      <c r="BB2" s="437" t="s">
        <v>429</v>
      </c>
      <c r="BC2" s="437" t="s">
        <v>430</v>
      </c>
      <c r="BD2" s="437" t="s">
        <v>431</v>
      </c>
      <c r="BE2" s="437" t="s">
        <v>432</v>
      </c>
      <c r="BF2" s="437" t="s">
        <v>433</v>
      </c>
      <c r="BG2" s="437" t="s">
        <v>434</v>
      </c>
      <c r="BH2" s="437" t="s">
        <v>435</v>
      </c>
      <c r="BI2" s="437" t="s">
        <v>436</v>
      </c>
      <c r="BJ2" s="437" t="s">
        <v>437</v>
      </c>
      <c r="BK2" s="437" t="s">
        <v>438</v>
      </c>
      <c r="BL2" s="437" t="s">
        <v>439</v>
      </c>
      <c r="BM2" s="437" t="s">
        <v>440</v>
      </c>
      <c r="BN2" s="437" t="s">
        <v>441</v>
      </c>
      <c r="BO2" s="437" t="s">
        <v>442</v>
      </c>
      <c r="BP2" s="437" t="s">
        <v>443</v>
      </c>
      <c r="BQ2" s="437" t="s">
        <v>444</v>
      </c>
      <c r="BR2" s="437" t="s">
        <v>445</v>
      </c>
      <c r="BS2" s="437" t="s">
        <v>446</v>
      </c>
      <c r="BT2" s="437" t="s">
        <v>447</v>
      </c>
      <c r="BU2" s="437" t="s">
        <v>448</v>
      </c>
      <c r="BV2" s="437"/>
      <c r="BW2" s="437"/>
      <c r="BX2" s="437"/>
      <c r="BY2" s="437"/>
      <c r="BZ2" s="437"/>
      <c r="CA2" s="437"/>
      <c r="CB2" s="437"/>
      <c r="CC2" s="437"/>
      <c r="CD2" s="437"/>
      <c r="CE2" s="437"/>
      <c r="CF2" s="437"/>
      <c r="CG2" s="437"/>
      <c r="CH2" s="437"/>
      <c r="CI2" s="437"/>
      <c r="CJ2" s="437"/>
      <c r="CK2" s="437"/>
      <c r="CL2" s="437"/>
      <c r="CM2" s="437"/>
      <c r="CN2" s="437"/>
      <c r="CO2" s="437"/>
      <c r="CP2" s="437"/>
      <c r="CQ2" s="437"/>
      <c r="CR2" s="437"/>
      <c r="CS2" s="437"/>
      <c r="CT2" s="437"/>
      <c r="CU2" s="437"/>
      <c r="CV2" s="437"/>
      <c r="CW2" s="437"/>
      <c r="CX2" s="437"/>
      <c r="CY2" s="437"/>
      <c r="CZ2" s="437"/>
      <c r="DA2" s="437"/>
      <c r="DB2" s="437"/>
      <c r="DC2" s="437"/>
      <c r="DD2" s="437"/>
      <c r="DE2" s="437"/>
      <c r="DF2" s="437"/>
      <c r="DG2" s="437"/>
      <c r="DH2" s="437"/>
      <c r="DI2" s="437"/>
      <c r="DJ2" s="437"/>
      <c r="DK2" s="437"/>
      <c r="DL2" s="437"/>
      <c r="DM2" s="437"/>
      <c r="DN2" s="437"/>
      <c r="DO2" s="437"/>
      <c r="DP2" s="437"/>
      <c r="DQ2" s="437"/>
      <c r="DR2" s="437"/>
      <c r="DS2" s="437"/>
      <c r="DT2" s="437"/>
      <c r="DU2" s="437"/>
      <c r="DV2" s="437"/>
      <c r="DW2" s="437"/>
      <c r="DX2" s="437"/>
      <c r="DY2" s="437"/>
      <c r="DZ2" s="437"/>
      <c r="EA2" s="437"/>
      <c r="EB2" s="437"/>
      <c r="EC2" s="437"/>
      <c r="ED2" s="437"/>
      <c r="EE2" s="437"/>
      <c r="EF2" s="437"/>
      <c r="EG2" s="437"/>
      <c r="EH2" s="437"/>
      <c r="EI2" s="437"/>
      <c r="EJ2" s="437"/>
      <c r="EK2" s="437"/>
      <c r="EL2" s="437"/>
      <c r="EM2" s="437"/>
      <c r="EN2" s="437"/>
      <c r="EO2" s="437"/>
      <c r="EP2" s="437"/>
      <c r="EQ2" s="437"/>
      <c r="ER2" s="437"/>
      <c r="ES2" s="437"/>
      <c r="ET2" s="437"/>
      <c r="EU2" s="437"/>
      <c r="EV2" s="437"/>
      <c r="EW2" s="437"/>
      <c r="EX2" s="437"/>
      <c r="EY2" s="437"/>
      <c r="EZ2" s="437"/>
      <c r="FA2" s="437"/>
      <c r="FB2" s="437"/>
      <c r="FC2" s="437"/>
      <c r="FD2" s="437"/>
      <c r="FE2" s="437"/>
      <c r="FF2" s="437"/>
      <c r="FG2" s="437"/>
      <c r="FH2" s="437"/>
      <c r="FI2" s="437"/>
      <c r="FJ2" s="437"/>
      <c r="FK2" s="437"/>
      <c r="FL2" s="437"/>
      <c r="FM2" s="437"/>
      <c r="FN2" s="437"/>
      <c r="FO2" s="437"/>
      <c r="FP2" s="437"/>
      <c r="FQ2" s="437"/>
      <c r="FR2" s="437"/>
      <c r="FS2" s="437"/>
      <c r="FT2" s="437"/>
      <c r="FU2" s="437"/>
      <c r="FV2" s="437"/>
      <c r="FW2" s="437"/>
      <c r="FX2" s="437"/>
      <c r="FY2" s="437"/>
      <c r="FZ2" s="437"/>
      <c r="GA2" s="437"/>
      <c r="GB2" s="437"/>
      <c r="GC2" s="437"/>
      <c r="GD2" s="437"/>
      <c r="GE2" s="437"/>
      <c r="GF2" s="437"/>
      <c r="GG2" s="437"/>
      <c r="GH2" s="437"/>
      <c r="GI2" s="437"/>
      <c r="GJ2" s="437"/>
      <c r="GK2" s="437"/>
      <c r="GL2" s="437"/>
      <c r="GM2" s="437"/>
      <c r="GN2" s="437"/>
      <c r="GO2" s="437"/>
      <c r="GP2" s="437"/>
      <c r="GQ2" s="437"/>
      <c r="GR2" s="437"/>
      <c r="GS2" s="437"/>
      <c r="GT2" s="437"/>
      <c r="GU2" s="437"/>
      <c r="GV2" s="437"/>
      <c r="GW2" s="437"/>
      <c r="GX2" s="437"/>
      <c r="GY2" s="437"/>
      <c r="GZ2" s="437"/>
      <c r="HA2" s="437"/>
      <c r="HB2" s="437"/>
      <c r="HC2" s="437"/>
      <c r="HD2" s="437"/>
      <c r="HE2" s="437"/>
      <c r="HF2" s="437"/>
      <c r="HG2" s="437"/>
      <c r="HH2" s="437"/>
      <c r="HI2" s="437"/>
      <c r="HJ2" s="437"/>
      <c r="HK2" s="437"/>
      <c r="HL2" s="437"/>
      <c r="HM2" s="437"/>
      <c r="HN2" s="437"/>
      <c r="HO2" s="437"/>
      <c r="HP2" s="437"/>
      <c r="HQ2" s="437"/>
      <c r="HR2" s="437"/>
      <c r="HS2" s="437"/>
      <c r="HT2" s="437"/>
      <c r="HU2" s="437"/>
      <c r="HV2" s="437"/>
      <c r="HW2" s="437"/>
      <c r="HX2" s="437"/>
      <c r="HY2" s="437"/>
      <c r="HZ2" s="437"/>
      <c r="IA2" s="437"/>
      <c r="IB2" s="437"/>
      <c r="IC2" s="437"/>
      <c r="ID2" s="437"/>
      <c r="IE2" s="437"/>
      <c r="IF2" s="437"/>
      <c r="IG2" s="437"/>
      <c r="IH2" s="437"/>
      <c r="II2" s="437"/>
      <c r="IJ2" s="437"/>
      <c r="IK2" s="437"/>
      <c r="IL2" s="437"/>
      <c r="IM2" s="437"/>
      <c r="IN2" s="437"/>
      <c r="IO2" s="437"/>
      <c r="IP2" s="437"/>
      <c r="IQ2" s="437"/>
      <c r="IR2" s="437"/>
      <c r="IS2" s="437"/>
      <c r="IT2" s="437"/>
      <c r="IU2" s="437"/>
      <c r="IV2" s="437"/>
    </row>
    <row r="3" spans="1:256" s="120" customFormat="1" ht="14.45" hidden="1" x14ac:dyDescent="0.3">
      <c r="A3" s="435"/>
      <c r="B3" s="435"/>
      <c r="C3" s="435"/>
      <c r="D3" s="435"/>
      <c r="E3" s="435"/>
      <c r="F3" s="435"/>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6">
        <v>2500</v>
      </c>
      <c r="AI3" s="436">
        <v>1900</v>
      </c>
      <c r="AJ3" s="436">
        <v>1650</v>
      </c>
      <c r="AK3" s="436">
        <v>1580</v>
      </c>
      <c r="AL3" s="436">
        <v>2250</v>
      </c>
      <c r="AM3" s="436">
        <v>1650</v>
      </c>
      <c r="AN3" s="436">
        <v>1400</v>
      </c>
      <c r="AO3" s="436">
        <v>1340</v>
      </c>
      <c r="AP3" s="436">
        <v>2000</v>
      </c>
      <c r="AQ3" s="436">
        <v>1400</v>
      </c>
      <c r="AR3" s="436">
        <v>1150</v>
      </c>
      <c r="AS3" s="436">
        <v>1100</v>
      </c>
      <c r="AT3" s="436">
        <v>1750</v>
      </c>
      <c r="AU3" s="436">
        <v>1150</v>
      </c>
      <c r="AV3" s="436">
        <v>900</v>
      </c>
      <c r="AW3" s="436">
        <v>860</v>
      </c>
      <c r="AX3" s="436">
        <v>1200</v>
      </c>
      <c r="AY3" s="436">
        <v>900</v>
      </c>
      <c r="AZ3" s="436">
        <v>650</v>
      </c>
      <c r="BA3" s="436">
        <v>620</v>
      </c>
      <c r="BB3" s="434">
        <f>+'Cuadro Resumen'!C213</f>
        <v>5605.2314999999999</v>
      </c>
      <c r="BC3" s="434">
        <f>+'Cuadro Resumen'!D213</f>
        <v>5165.6055000000006</v>
      </c>
      <c r="BD3" s="434">
        <f>+'Cuadro Resumen'!E213</f>
        <v>6594.39</v>
      </c>
      <c r="BE3" s="434">
        <f>+'Cuadro Resumen'!F213</f>
        <v>6154.7640000000001</v>
      </c>
      <c r="BF3" s="434">
        <f>+'Cuadro Resumen'!C214</f>
        <v>4945.7925000000005</v>
      </c>
      <c r="BG3" s="434">
        <f>+'Cuadro Resumen'!D214</f>
        <v>4506.1665000000003</v>
      </c>
      <c r="BH3" s="434">
        <f>+'Cuadro Resumen'!E214</f>
        <v>5934.951</v>
      </c>
      <c r="BI3" s="434">
        <f>+'Cuadro Resumen'!F214</f>
        <v>5495.3249999999998</v>
      </c>
      <c r="BJ3" s="434">
        <f>+'Cuadro Resumen'!C215</f>
        <v>4286.3535000000002</v>
      </c>
      <c r="BK3" s="434">
        <f>+'Cuadro Resumen'!D215</f>
        <v>3956.634</v>
      </c>
      <c r="BL3" s="434">
        <f>+'Cuadro Resumen'!E215</f>
        <v>5275.5120000000006</v>
      </c>
      <c r="BM3" s="434">
        <f>+'Cuadro Resumen'!F215</f>
        <v>4835.8860000000004</v>
      </c>
      <c r="BN3" s="434">
        <f>+'Cuadro Resumen'!C216</f>
        <v>3626.9145000000003</v>
      </c>
      <c r="BO3" s="434">
        <f>+'Cuadro Resumen'!D216</f>
        <v>3297.1950000000002</v>
      </c>
      <c r="BP3" s="434">
        <f>+'Cuadro Resumen'!E216</f>
        <v>4616.0730000000003</v>
      </c>
      <c r="BQ3" s="434">
        <f>+'Cuadro Resumen'!F216</f>
        <v>4286.3535000000002</v>
      </c>
      <c r="BR3" s="434">
        <f>+'Cuadro Resumen'!C217</f>
        <v>3187.2885000000001</v>
      </c>
      <c r="BS3" s="434">
        <f>+'Cuadro Resumen'!D217</f>
        <v>2967.4755</v>
      </c>
      <c r="BT3" s="434">
        <f>+'Cuadro Resumen'!E217</f>
        <v>4066.5405000000001</v>
      </c>
      <c r="BU3" s="434">
        <f>+'Cuadro Resumen'!F217</f>
        <v>3736.8210000000004</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row>
    <row r="4" spans="1:256" thickBot="1" x14ac:dyDescent="0.35"/>
    <row r="5" spans="1:256" ht="52.15" thickBot="1" x14ac:dyDescent="0.35">
      <c r="C5" s="87" t="s">
        <v>375</v>
      </c>
      <c r="D5" s="194">
        <f>SUMIF(C:C,$C$10,D:D)</f>
        <v>4363145.6660000002</v>
      </c>
    </row>
    <row r="6" spans="1:256" ht="14.45" x14ac:dyDescent="0.3">
      <c r="C6" s="107"/>
      <c r="D6" s="107"/>
      <c r="E6" s="107"/>
      <c r="F6" s="107"/>
      <c r="G6" s="78"/>
      <c r="H6" s="107"/>
      <c r="I6" s="107"/>
    </row>
    <row r="7" spans="1:256" ht="14.45" x14ac:dyDescent="0.3">
      <c r="C7" s="107"/>
      <c r="D7" s="107"/>
      <c r="E7" s="107"/>
      <c r="F7" s="107"/>
      <c r="G7" s="78"/>
      <c r="H7" s="107"/>
      <c r="I7" s="107"/>
    </row>
    <row r="8" spans="1:256" ht="14.45" x14ac:dyDescent="0.3">
      <c r="C8" s="107"/>
      <c r="D8" s="107"/>
      <c r="E8" s="107"/>
      <c r="F8" s="107"/>
      <c r="G8" s="78"/>
      <c r="H8" s="107"/>
      <c r="I8" s="107"/>
    </row>
    <row r="9" spans="1:256" thickBot="1" x14ac:dyDescent="0.35">
      <c r="C9" s="107"/>
      <c r="D9" s="107"/>
      <c r="E9" s="107"/>
      <c r="F9" s="107"/>
      <c r="G9" s="78"/>
      <c r="H9" s="107"/>
      <c r="I9" s="107"/>
      <c r="K9" s="172"/>
    </row>
    <row r="10" spans="1:256" thickBot="1" x14ac:dyDescent="0.35">
      <c r="C10" s="153" t="s">
        <v>47</v>
      </c>
      <c r="D10" s="350">
        <f>SUM(F18:F19)</f>
        <v>180000</v>
      </c>
      <c r="F10" s="70"/>
      <c r="G10" s="79"/>
      <c r="H10" s="70"/>
      <c r="I10" s="70"/>
    </row>
    <row r="11" spans="1:256" ht="14.45" x14ac:dyDescent="0.3">
      <c r="B11" s="93"/>
      <c r="C11" s="70"/>
      <c r="D11" s="31"/>
      <c r="E11" s="93"/>
      <c r="F11" s="93"/>
      <c r="G11" s="93"/>
      <c r="H11" s="76"/>
      <c r="I11" s="76"/>
      <c r="J11" s="76"/>
      <c r="K11" s="112"/>
    </row>
    <row r="12" spans="1:256" ht="14.45" x14ac:dyDescent="0.3">
      <c r="B12" s="93"/>
      <c r="C12" s="70"/>
      <c r="D12" s="31"/>
      <c r="E12" s="93"/>
      <c r="F12" s="93"/>
      <c r="G12" s="93"/>
      <c r="H12" s="76"/>
      <c r="I12" s="76"/>
      <c r="J12" s="76"/>
      <c r="K12" s="112"/>
    </row>
    <row r="13" spans="1:256" ht="15.6" x14ac:dyDescent="0.3">
      <c r="B13" s="93"/>
      <c r="C13" s="197" t="s">
        <v>382</v>
      </c>
      <c r="D13" s="347" t="str">
        <f>'2. Investigación Científica'!E13</f>
        <v>b.1</v>
      </c>
      <c r="E13" s="93"/>
      <c r="F13" s="93"/>
      <c r="G13" s="93"/>
      <c r="H13" s="76"/>
      <c r="I13" s="76"/>
      <c r="J13" s="76"/>
      <c r="K13" s="112"/>
    </row>
    <row r="14" spans="1:256" ht="18" x14ac:dyDescent="0.3">
      <c r="B14" s="93"/>
      <c r="C14" s="20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7) Elaborar 2 números de la revista “Ciencia y Tecnología” y 2 de la revista "Portal de la Ciencia". Con 8 artículos para cada una.</v>
      </c>
      <c r="D14" s="31"/>
      <c r="E14" s="93"/>
      <c r="F14" s="93"/>
      <c r="G14" s="93"/>
      <c r="H14" s="76"/>
      <c r="I14" s="76"/>
      <c r="J14" s="76"/>
      <c r="K14" s="112"/>
    </row>
    <row r="15" spans="1:256" thickBot="1" x14ac:dyDescent="0.35">
      <c r="F15" s="93"/>
      <c r="G15" s="76"/>
      <c r="H15" s="76"/>
      <c r="I15" s="76"/>
    </row>
    <row r="16" spans="1:256" ht="15.75" thickBot="1" x14ac:dyDescent="0.3">
      <c r="C16" s="127" t="s">
        <v>43</v>
      </c>
      <c r="D16" s="127" t="s">
        <v>49</v>
      </c>
      <c r="E16" s="134" t="s">
        <v>51</v>
      </c>
      <c r="F16" s="133" t="s">
        <v>27</v>
      </c>
      <c r="G16" s="131" t="s">
        <v>121</v>
      </c>
      <c r="H16" s="134" t="s">
        <v>45</v>
      </c>
      <c r="I16" s="131" t="s">
        <v>122</v>
      </c>
      <c r="J16" s="131" t="s">
        <v>400</v>
      </c>
      <c r="K16" s="131" t="s">
        <v>401</v>
      </c>
    </row>
    <row r="17" spans="3:11" s="436" customFormat="1" ht="15.75" thickBot="1" x14ac:dyDescent="0.3">
      <c r="C17" s="214" t="s">
        <v>428</v>
      </c>
      <c r="D17" s="215"/>
      <c r="E17" s="213"/>
      <c r="F17" s="97">
        <f>D17*E17</f>
        <v>0</v>
      </c>
      <c r="G17" s="157"/>
      <c r="H17" s="138"/>
      <c r="I17" s="128" t="e">
        <f>VLOOKUP(H17,Presupuesto!$B$11:$C$565,2,0)</f>
        <v>#N/A</v>
      </c>
      <c r="J17" s="212" t="s">
        <v>1347</v>
      </c>
      <c r="K17" s="98"/>
    </row>
    <row r="18" spans="3:11" ht="15.75" thickBot="1" x14ac:dyDescent="0.3">
      <c r="C18" s="657" t="s">
        <v>1737</v>
      </c>
      <c r="D18" s="590">
        <v>1000</v>
      </c>
      <c r="E18" s="591">
        <v>120</v>
      </c>
      <c r="F18" s="658">
        <f>D18*E18</f>
        <v>120000</v>
      </c>
      <c r="G18" s="659" t="s">
        <v>119</v>
      </c>
      <c r="H18" s="660" t="s">
        <v>706</v>
      </c>
      <c r="I18" s="661" t="str">
        <f>VLOOKUP(H18,Presupuesto!$B$11:$C$565,2,0)</f>
        <v>SERVICIOS DE IMPRENTA PUBLIC.Y REPRODUCCION</v>
      </c>
      <c r="J18" s="662" t="str">
        <f>$J$29</f>
        <v>Investigación Científica</v>
      </c>
      <c r="K18" s="663" t="s">
        <v>402</v>
      </c>
    </row>
    <row r="19" spans="3:11" x14ac:dyDescent="0.25">
      <c r="C19" s="664" t="s">
        <v>1738</v>
      </c>
      <c r="D19" s="590">
        <v>1000</v>
      </c>
      <c r="E19" s="591">
        <v>60</v>
      </c>
      <c r="F19" s="658">
        <f>D19*E19</f>
        <v>60000</v>
      </c>
      <c r="G19" s="659" t="s">
        <v>119</v>
      </c>
      <c r="H19" s="665" t="s">
        <v>706</v>
      </c>
      <c r="I19" s="661" t="str">
        <f>VLOOKUP(H19,Presupuesto!$B$11:$C$565,2,0)</f>
        <v>SERVICIOS DE IMPRENTA PUBLIC.Y REPRODUCCION</v>
      </c>
      <c r="J19" s="662" t="str">
        <f>$J$29</f>
        <v>Investigación Científica</v>
      </c>
      <c r="K19" s="662" t="s">
        <v>388</v>
      </c>
    </row>
    <row r="21" spans="3:11" thickBot="1" x14ac:dyDescent="0.35">
      <c r="F21" s="90"/>
      <c r="G21" s="89"/>
      <c r="H21" s="90"/>
      <c r="I21" s="90"/>
    </row>
    <row r="22" spans="3:11" thickBot="1" x14ac:dyDescent="0.35">
      <c r="C22" s="153" t="s">
        <v>47</v>
      </c>
      <c r="D22" s="350">
        <f>SUM(F29:F30)</f>
        <v>32000</v>
      </c>
      <c r="F22" s="70"/>
      <c r="G22" s="79"/>
      <c r="H22" s="70"/>
      <c r="I22" s="70"/>
    </row>
    <row r="23" spans="3:11" ht="14.45" x14ac:dyDescent="0.3">
      <c r="C23" s="70"/>
      <c r="D23" s="31"/>
      <c r="E23" s="93"/>
      <c r="F23" s="93"/>
      <c r="G23" s="93"/>
      <c r="H23" s="76"/>
      <c r="I23" s="76"/>
      <c r="J23" s="76"/>
      <c r="K23" s="112"/>
    </row>
    <row r="24" spans="3:11" ht="14.45" x14ac:dyDescent="0.3">
      <c r="C24" s="70"/>
      <c r="D24" s="31"/>
      <c r="E24" s="93"/>
      <c r="F24" s="93"/>
      <c r="G24" s="93"/>
      <c r="H24" s="76"/>
      <c r="I24" s="76"/>
      <c r="J24" s="76"/>
      <c r="K24" s="112"/>
    </row>
    <row r="25" spans="3:11" ht="15.6" x14ac:dyDescent="0.3">
      <c r="C25" s="197" t="s">
        <v>382</v>
      </c>
      <c r="D25" s="347" t="s">
        <v>1585</v>
      </c>
      <c r="E25" s="93"/>
      <c r="F25" s="93"/>
      <c r="G25" s="93"/>
      <c r="H25" s="76"/>
      <c r="I25" s="76"/>
      <c r="J25" s="76"/>
      <c r="K25" s="112"/>
    </row>
    <row r="26" spans="3:11" ht="18" x14ac:dyDescent="0.3">
      <c r="C26" s="205" t="str">
        <f>IFERROR(VLOOKUP(D25,'1. Desarrollo e Innov. Curricu.'!$E:$F,2,FALSE),IFERROR(VLOOKUP(D25,'2. Investigación Científica'!$E:$F,2,FALSE),IFERROR(VLOOKUP(D25,'3. Vinculación Univ. Sociedad'!$E:$F,2,FALSE),IFERROR(VLOOKUP(D25,'4. Docencia y Profesorado Univ.'!$E:$F,2,FALSE),IFERROR(VLOOKUP(D25,'5. Estudiantes y Graduados'!$E:$F,2,FALSE),IFERROR(VLOOKUP(D25,'11. Gestion Administrativa'!$E:$F,2,FALSE),IFERROR(VLOOKUP(D25,'13. Gestión Académica'!$E:$F,2,FALSE),IFERROR(VLOOKUP(D25,'8. Asegura. de la Calid. y M'!$E:$F,2,FALSE),IFERROR(VLOOKUP(D25,'6. Gestión del Conocimiento'!$E:$F,2,FALSE),IFERROR(VLOOKUP(D25,'15. Gobernabilidad y Proceso...'!$E:$F,2,FALSE),IFERROR(VLOOKUP(D25,'12. Gestión del Talento Humano'!$E:$F,2,FALSE),IFERROR(VLOOKUP(D25,'14. Internacional... de la E.S.'!$E:$F,2,FALSE),IFERROR(VLOOKUP(D25,'10. Posgrado'!$E:$F,2,FALSE),IFERROR(VLOOKUP(D25,'17. Gestión TIC'!$E:$F,2,FALSE),IFERROR(VLOOKUP(D25,'16. Desa. del Sistema Educ.Sup.'!$E:$F,2,FALSE),IFERROR(VLOOKUP(D25,'9. Cultura de Inno. Insti...'!$E:$F,2,FALSE),VLOOKUP(D25,'7. Lo Esencial de la Reforma U.'!$E:$F,2,0)))))))))))))))))</f>
        <v>9) Elaborar 5 números del  periódico Investigación y Ciencia.</v>
      </c>
      <c r="D26" s="31"/>
      <c r="E26" s="93"/>
      <c r="F26" s="93"/>
      <c r="G26" s="93"/>
      <c r="H26" s="76"/>
      <c r="I26" s="76"/>
      <c r="J26" s="76"/>
      <c r="K26" s="112"/>
    </row>
    <row r="27" spans="3:11" thickBot="1" x14ac:dyDescent="0.35">
      <c r="F27" s="93"/>
      <c r="G27" s="76"/>
      <c r="H27" s="76"/>
      <c r="I27" s="76"/>
    </row>
    <row r="28" spans="3:11" ht="15.75" thickBot="1" x14ac:dyDescent="0.3">
      <c r="C28" s="127" t="s">
        <v>43</v>
      </c>
      <c r="D28" s="127" t="s">
        <v>49</v>
      </c>
      <c r="E28" s="134" t="s">
        <v>51</v>
      </c>
      <c r="F28" s="133" t="s">
        <v>27</v>
      </c>
      <c r="G28" s="131" t="s">
        <v>121</v>
      </c>
      <c r="H28" s="134" t="s">
        <v>45</v>
      </c>
      <c r="I28" s="131" t="s">
        <v>122</v>
      </c>
      <c r="J28" s="131" t="s">
        <v>400</v>
      </c>
      <c r="K28" s="131" t="s">
        <v>401</v>
      </c>
    </row>
    <row r="29" spans="3:11" ht="15.75" thickBot="1" x14ac:dyDescent="0.3">
      <c r="C29" s="214" t="s">
        <v>428</v>
      </c>
      <c r="D29" s="215"/>
      <c r="E29" s="213"/>
      <c r="F29" s="97">
        <f>D29*E29</f>
        <v>0</v>
      </c>
      <c r="G29" s="157"/>
      <c r="H29" s="138"/>
      <c r="I29" s="128" t="e">
        <f>VLOOKUP(H29,Presupuesto!$B$11:$C$565,2,0)</f>
        <v>#N/A</v>
      </c>
      <c r="J29" s="212" t="s">
        <v>1347</v>
      </c>
      <c r="K29" s="98"/>
    </row>
    <row r="30" spans="3:11" x14ac:dyDescent="0.25">
      <c r="C30" s="554" t="s">
        <v>1739</v>
      </c>
      <c r="D30" s="308">
        <v>2000</v>
      </c>
      <c r="E30" s="114">
        <v>16</v>
      </c>
      <c r="F30" s="309">
        <f>D30*E30</f>
        <v>32000</v>
      </c>
      <c r="G30" s="157" t="s">
        <v>119</v>
      </c>
      <c r="H30" s="545" t="s">
        <v>706</v>
      </c>
      <c r="I30" s="128" t="str">
        <f>VLOOKUP(H30,Presupuesto!$B$11:$C$565,2,0)</f>
        <v>SERVICIOS DE IMPRENTA PUBLIC.Y REPRODUCCION</v>
      </c>
      <c r="J30" s="98" t="str">
        <f>$J$29</f>
        <v>Investigación Científica</v>
      </c>
      <c r="K30" s="115" t="s">
        <v>385</v>
      </c>
    </row>
    <row r="32" spans="3:11" ht="14.45" x14ac:dyDescent="0.3">
      <c r="F32" s="90"/>
      <c r="G32" s="89"/>
      <c r="H32" s="90"/>
      <c r="I32" s="90"/>
    </row>
    <row r="33" spans="3:11" thickBot="1" x14ac:dyDescent="0.35">
      <c r="C33" s="70"/>
      <c r="D33" s="31"/>
      <c r="E33" s="93"/>
      <c r="F33" s="93"/>
      <c r="G33" s="93"/>
      <c r="H33" s="76"/>
      <c r="I33" s="76"/>
      <c r="J33" s="76"/>
      <c r="K33" s="112"/>
    </row>
    <row r="34" spans="3:11" s="436" customFormat="1" thickBot="1" x14ac:dyDescent="0.35">
      <c r="C34" s="153" t="s">
        <v>47</v>
      </c>
      <c r="D34" s="350">
        <f>SUM(F41:F42)</f>
        <v>55000</v>
      </c>
      <c r="F34" s="70"/>
      <c r="G34" s="79"/>
      <c r="H34" s="70"/>
      <c r="I34" s="70"/>
    </row>
    <row r="35" spans="3:11" s="436" customFormat="1" ht="14.45" x14ac:dyDescent="0.3">
      <c r="C35" s="70"/>
      <c r="D35" s="31"/>
      <c r="E35" s="93"/>
      <c r="F35" s="93"/>
      <c r="G35" s="93"/>
      <c r="H35" s="76"/>
      <c r="I35" s="76"/>
      <c r="J35" s="76"/>
      <c r="K35" s="112"/>
    </row>
    <row r="36" spans="3:11" s="436" customFormat="1" ht="14.45" x14ac:dyDescent="0.3">
      <c r="C36" s="70"/>
      <c r="D36" s="31"/>
      <c r="E36" s="93"/>
      <c r="F36" s="93"/>
      <c r="G36" s="93"/>
      <c r="H36" s="76"/>
      <c r="I36" s="76"/>
      <c r="J36" s="76"/>
      <c r="K36" s="112"/>
    </row>
    <row r="37" spans="3:11" s="436" customFormat="1" ht="15.6" x14ac:dyDescent="0.3">
      <c r="C37" s="197" t="s">
        <v>382</v>
      </c>
      <c r="D37" s="347" t="s">
        <v>1828</v>
      </c>
      <c r="E37" s="93"/>
      <c r="F37" s="93"/>
      <c r="G37" s="93"/>
      <c r="H37" s="76"/>
      <c r="I37" s="76"/>
      <c r="J37" s="76"/>
      <c r="K37" s="112"/>
    </row>
    <row r="38" spans="3:11" s="436" customFormat="1" ht="18" x14ac:dyDescent="0.3">
      <c r="C38" s="205" t="str">
        <f>IFERROR(VLOOKUP(D37,'1. Desarrollo e Innov. Curricu.'!$E:$F,2,FALSE),IFERROR(VLOOKUP(D37,'2. Investigación Científica'!$E:$F,2,FALSE),IFERROR(VLOOKUP(D37,'3. Vinculación Univ. Sociedad'!$E:$F,2,FALSE),IFERROR(VLOOKUP(D37,'4. Docencia y Profesorado Univ.'!$E:$F,2,FALSE),IFERROR(VLOOKUP(D37,'5. Estudiantes y Graduados'!$E:$F,2,FALSE),IFERROR(VLOOKUP(D37,'11. Gestion Administrativa'!$E:$F,2,FALSE),IFERROR(VLOOKUP(D37,'13. Gestión Académica'!$E:$F,2,FALSE),IFERROR(VLOOKUP(D37,'8. Asegura. de la Calid. y M'!$E:$F,2,FALSE),IFERROR(VLOOKUP(D37,'6. Gestión del Conocimiento'!$E:$F,2,FALSE),IFERROR(VLOOKUP(D37,'15. Gobernabilidad y Proceso...'!$E:$F,2,FALSE),IFERROR(VLOOKUP(D37,'12. Gestión del Talento Humano'!$E:$F,2,FALSE),IFERROR(VLOOKUP(D37,'14. Internacional... de la E.S.'!$E:$F,2,FALSE),IFERROR(VLOOKUP(D37,'10. Posgrado'!$E:$F,2,FALSE),IFERROR(VLOOKUP(D37,'17. Gestión TIC'!$E:$F,2,FALSE),IFERROR(VLOOKUP(D37,'16. Desa. del Sistema Educ.Sup.'!$E:$F,2,FALSE),IFERROR(VLOOKUP(D37,'9. Cultura de Inno. Insti...'!$E:$F,2,FALSE),VLOOKUP(D37,'7. Lo Esencial de la Reforma U.'!$E:$F,2,0)))))))))))))))))</f>
        <v>21) Publicación de 1 número de la Revista Proyección Científica.</v>
      </c>
      <c r="D38" s="31"/>
      <c r="E38" s="93"/>
      <c r="F38" s="93"/>
      <c r="G38" s="93"/>
      <c r="H38" s="76"/>
      <c r="I38" s="76"/>
      <c r="J38" s="76"/>
      <c r="K38" s="112"/>
    </row>
    <row r="39" spans="3:11" s="436" customFormat="1" thickBot="1" x14ac:dyDescent="0.35">
      <c r="F39" s="93"/>
      <c r="G39" s="76"/>
      <c r="H39" s="76"/>
      <c r="I39" s="76"/>
    </row>
    <row r="40" spans="3:11" s="436" customFormat="1" ht="15.75" thickBot="1" x14ac:dyDescent="0.3">
      <c r="C40" s="127" t="s">
        <v>43</v>
      </c>
      <c r="D40" s="127" t="s">
        <v>49</v>
      </c>
      <c r="E40" s="134" t="s">
        <v>51</v>
      </c>
      <c r="F40" s="133" t="s">
        <v>27</v>
      </c>
      <c r="G40" s="131" t="s">
        <v>121</v>
      </c>
      <c r="H40" s="134" t="s">
        <v>45</v>
      </c>
      <c r="I40" s="131" t="s">
        <v>122</v>
      </c>
      <c r="J40" s="131" t="s">
        <v>400</v>
      </c>
      <c r="K40" s="131" t="s">
        <v>401</v>
      </c>
    </row>
    <row r="41" spans="3:11" s="436" customFormat="1" ht="15.75" thickBot="1" x14ac:dyDescent="0.3">
      <c r="C41" s="214" t="s">
        <v>428</v>
      </c>
      <c r="D41" s="215"/>
      <c r="E41" s="213"/>
      <c r="F41" s="97">
        <f>D41*E41</f>
        <v>0</v>
      </c>
      <c r="G41" s="157"/>
      <c r="H41" s="138"/>
      <c r="I41" s="128" t="e">
        <f>VLOOKUP(H41,Presupuesto!$B$11:$C$565,2,0)</f>
        <v>#N/A</v>
      </c>
      <c r="J41" s="212" t="s">
        <v>1347</v>
      </c>
      <c r="K41" s="98"/>
    </row>
    <row r="42" spans="3:11" s="436" customFormat="1" x14ac:dyDescent="0.25">
      <c r="C42" s="554" t="s">
        <v>1830</v>
      </c>
      <c r="D42" s="308">
        <v>1000</v>
      </c>
      <c r="E42" s="114">
        <v>55</v>
      </c>
      <c r="F42" s="309">
        <f>D42*E42</f>
        <v>55000</v>
      </c>
      <c r="G42" s="157" t="s">
        <v>119</v>
      </c>
      <c r="H42" s="545" t="s">
        <v>706</v>
      </c>
      <c r="I42" s="128" t="str">
        <f>VLOOKUP(H42,Presupuesto!$B$11:$C$565,2,0)</f>
        <v>SERVICIOS DE IMPRENTA PUBLIC.Y REPRODUCCION</v>
      </c>
      <c r="J42" s="98" t="str">
        <f>$J$29</f>
        <v>Investigación Científica</v>
      </c>
      <c r="K42" s="115" t="s">
        <v>385</v>
      </c>
    </row>
    <row r="43" spans="3:11" s="436" customFormat="1" thickBot="1" x14ac:dyDescent="0.35">
      <c r="C43" s="70"/>
      <c r="D43" s="31"/>
      <c r="E43" s="93"/>
      <c r="F43" s="93"/>
      <c r="G43" s="93"/>
      <c r="H43" s="76"/>
      <c r="I43" s="76"/>
      <c r="J43" s="76"/>
      <c r="K43" s="112"/>
    </row>
    <row r="44" spans="3:11" thickBot="1" x14ac:dyDescent="0.35">
      <c r="C44" s="153" t="s">
        <v>47</v>
      </c>
      <c r="D44" s="350">
        <f>SUM(F51:F52)</f>
        <v>43560</v>
      </c>
      <c r="F44" s="70"/>
      <c r="G44" s="79"/>
      <c r="H44" s="70"/>
      <c r="I44" s="70"/>
    </row>
    <row r="45" spans="3:11" s="436" customFormat="1" ht="14.45" x14ac:dyDescent="0.3">
      <c r="C45" s="70"/>
      <c r="D45" s="31"/>
      <c r="E45" s="93"/>
      <c r="F45" s="93"/>
      <c r="G45" s="93"/>
      <c r="H45" s="76"/>
      <c r="I45" s="76"/>
      <c r="J45" s="76"/>
      <c r="K45" s="112"/>
    </row>
    <row r="46" spans="3:11" ht="14.45" x14ac:dyDescent="0.3">
      <c r="C46" s="70"/>
      <c r="D46" s="31"/>
      <c r="E46" s="93"/>
      <c r="F46" s="93"/>
      <c r="G46" s="93"/>
      <c r="H46" s="76"/>
      <c r="I46" s="76"/>
      <c r="J46" s="76"/>
      <c r="K46" s="112"/>
    </row>
    <row r="47" spans="3:11" ht="15.6" x14ac:dyDescent="0.3">
      <c r="C47" s="197" t="s">
        <v>382</v>
      </c>
      <c r="D47" s="347" t="s">
        <v>1591</v>
      </c>
      <c r="E47" s="93"/>
      <c r="F47" s="93"/>
      <c r="G47" s="93"/>
      <c r="H47" s="76"/>
      <c r="I47" s="76"/>
      <c r="J47" s="76"/>
      <c r="K47" s="112"/>
    </row>
    <row r="48" spans="3:11" ht="18" x14ac:dyDescent="0.3">
      <c r="C48" s="205" t="str">
        <f>IFERROR(VLOOKUP(D47,'1. Desarrollo e Innov. Curricu.'!$E:$F,2,FALSE),IFERROR(VLOOKUP(D47,'2. Investigación Científica'!$E:$F,2,FALSE),IFERROR(VLOOKUP(D47,'3. Vinculación Univ. Sociedad'!$E:$F,2,FALSE),IFERROR(VLOOKUP(D47,'4. Docencia y Profesorado Univ.'!$E:$F,2,FALSE),IFERROR(VLOOKUP(D47,'5. Estudiantes y Graduados'!$E:$F,2,FALSE),IFERROR(VLOOKUP(D47,'11. Gestion Administrativa'!$E:$F,2,FALSE),IFERROR(VLOOKUP(D47,'13. Gestión Académica'!$E:$F,2,FALSE),IFERROR(VLOOKUP(D47,'8. Asegura. de la Calid. y M'!$E:$F,2,FALSE),IFERROR(VLOOKUP(D47,'6. Gestión del Conocimiento'!$E:$F,2,FALSE),IFERROR(VLOOKUP(D47,'15. Gobernabilidad y Proceso...'!$E:$F,2,FALSE),IFERROR(VLOOKUP(D47,'12. Gestión del Talento Humano'!$E:$F,2,FALSE),IFERROR(VLOOKUP(D47,'14. Internacional... de la E.S.'!$E:$F,2,FALSE),IFERROR(VLOOKUP(D47,'10. Posgrado'!$E:$F,2,FALSE),IFERROR(VLOOKUP(D47,'17. Gestión TIC'!$E:$F,2,FALSE),IFERROR(VLOOKUP(D47,'16. Desa. del Sistema Educ.Sup.'!$E:$F,2,FALSE),IFERROR(VLOOKUP(D47,'9. Cultura de Inno. Insti...'!$E:$F,2,FALSE),VLOOKUP(D47,'7. Lo Esencial de la Reforma U.'!$E:$F,2,0)))))))))))))))))</f>
        <v xml:space="preserve">10) Elaborar 10 números del  boletín “Actualidad Científica”                            
</v>
      </c>
      <c r="D48" s="31"/>
      <c r="E48" s="93"/>
      <c r="F48" s="93"/>
      <c r="G48" s="93"/>
      <c r="H48" s="76"/>
      <c r="I48" s="76"/>
      <c r="J48" s="76"/>
      <c r="K48" s="112"/>
    </row>
    <row r="49" spans="3:11" thickBot="1" x14ac:dyDescent="0.35">
      <c r="F49" s="93"/>
      <c r="G49" s="76"/>
      <c r="H49" s="76"/>
      <c r="I49" s="76"/>
    </row>
    <row r="50" spans="3:11" ht="15.75" thickBot="1" x14ac:dyDescent="0.3">
      <c r="C50" s="127" t="s">
        <v>43</v>
      </c>
      <c r="D50" s="127" t="s">
        <v>49</v>
      </c>
      <c r="E50" s="134" t="s">
        <v>51</v>
      </c>
      <c r="F50" s="133" t="s">
        <v>27</v>
      </c>
      <c r="G50" s="131" t="s">
        <v>121</v>
      </c>
      <c r="H50" s="134" t="s">
        <v>45</v>
      </c>
      <c r="I50" s="131" t="s">
        <v>122</v>
      </c>
      <c r="J50" s="131" t="s">
        <v>400</v>
      </c>
      <c r="K50" s="131" t="s">
        <v>401</v>
      </c>
    </row>
    <row r="51" spans="3:11" ht="15.75" thickBot="1" x14ac:dyDescent="0.3">
      <c r="C51" s="214" t="s">
        <v>428</v>
      </c>
      <c r="D51" s="215"/>
      <c r="E51" s="213"/>
      <c r="F51" s="97">
        <f>D51*E51</f>
        <v>0</v>
      </c>
      <c r="G51" s="157"/>
      <c r="H51" s="138"/>
      <c r="I51" s="128" t="e">
        <f>VLOOKUP(H51,Presupuesto!$B$11:$C$565,2,0)</f>
        <v>#N/A</v>
      </c>
      <c r="J51" s="212" t="s">
        <v>1347</v>
      </c>
      <c r="K51" s="98"/>
    </row>
    <row r="52" spans="3:11" thickBot="1" x14ac:dyDescent="0.35">
      <c r="C52" s="555" t="s">
        <v>1740</v>
      </c>
      <c r="D52" s="556">
        <f>60*11</f>
        <v>660</v>
      </c>
      <c r="E52" s="557">
        <v>66</v>
      </c>
      <c r="F52" s="558">
        <f>D52*E52</f>
        <v>43560</v>
      </c>
      <c r="G52" s="157" t="s">
        <v>119</v>
      </c>
      <c r="H52" s="559" t="s">
        <v>706</v>
      </c>
      <c r="I52" s="128" t="str">
        <f>VLOOKUP(H52,Presupuesto!$B$11:$C$565,2,0)</f>
        <v>SERVICIOS DE IMPRENTA PUBLIC.Y REPRODUCCION</v>
      </c>
      <c r="J52" s="98" t="str">
        <f>$J$51</f>
        <v>Investigación Científica</v>
      </c>
      <c r="K52" s="98"/>
    </row>
    <row r="54" spans="3:11" thickBot="1" x14ac:dyDescent="0.35"/>
    <row r="55" spans="3:11" thickBot="1" x14ac:dyDescent="0.35">
      <c r="C55" s="153" t="s">
        <v>47</v>
      </c>
      <c r="D55" s="350">
        <f>SUM(F62:F63)</f>
        <v>35000</v>
      </c>
      <c r="F55" s="70"/>
      <c r="G55" s="79"/>
      <c r="H55" s="70"/>
      <c r="I55" s="70"/>
    </row>
    <row r="56" spans="3:11" ht="14.45" x14ac:dyDescent="0.3">
      <c r="C56" s="70"/>
      <c r="D56" s="31"/>
      <c r="E56" s="93"/>
      <c r="F56" s="93"/>
      <c r="G56" s="93"/>
      <c r="H56" s="76"/>
      <c r="I56" s="76"/>
      <c r="J56" s="76"/>
      <c r="K56" s="112"/>
    </row>
    <row r="57" spans="3:11" ht="14.45" x14ac:dyDescent="0.3">
      <c r="C57" s="70"/>
      <c r="D57" s="31"/>
      <c r="E57" s="93"/>
      <c r="F57" s="93"/>
      <c r="G57" s="93"/>
      <c r="H57" s="76"/>
      <c r="I57" s="76"/>
      <c r="J57" s="76"/>
      <c r="K57" s="112"/>
    </row>
    <row r="58" spans="3:11" ht="15.6" x14ac:dyDescent="0.3">
      <c r="C58" s="197" t="s">
        <v>382</v>
      </c>
      <c r="D58" s="347" t="s">
        <v>1597</v>
      </c>
      <c r="E58" s="93"/>
      <c r="F58" s="93"/>
      <c r="G58" s="93"/>
      <c r="H58" s="76"/>
      <c r="I58" s="76"/>
      <c r="J58" s="76"/>
      <c r="K58" s="112"/>
    </row>
    <row r="59" spans="3:11" ht="18" x14ac:dyDescent="0.3">
      <c r="C59" s="205" t="str">
        <f>IFERROR(VLOOKUP(D58,'1. Desarrollo e Innov. Curricu.'!$E:$F,2,FALSE),IFERROR(VLOOKUP(D58,'2. Investigación Científica'!$E:$F,2,FALSE),IFERROR(VLOOKUP(D58,'3. Vinculación Univ. Sociedad'!$E:$F,2,FALSE),IFERROR(VLOOKUP(D58,'4. Docencia y Profesorado Univ.'!$E:$F,2,FALSE),IFERROR(VLOOKUP(D58,'5. Estudiantes y Graduados'!$E:$F,2,FALSE),IFERROR(VLOOKUP(D58,'11. Gestion Administrativa'!$E:$F,2,FALSE),IFERROR(VLOOKUP(D58,'13. Gestión Académica'!$E:$F,2,FALSE),IFERROR(VLOOKUP(D58,'8. Asegura. de la Calid. y M'!$E:$F,2,FALSE),IFERROR(VLOOKUP(D58,'6. Gestión del Conocimiento'!$E:$F,2,FALSE),IFERROR(VLOOKUP(D58,'15. Gobernabilidad y Proceso...'!$E:$F,2,FALSE),IFERROR(VLOOKUP(D58,'12. Gestión del Talento Humano'!$E:$F,2,FALSE),IFERROR(VLOOKUP(D58,'14. Internacional... de la E.S.'!$E:$F,2,FALSE),IFERROR(VLOOKUP(D58,'10. Posgrado'!$E:$F,2,FALSE),IFERROR(VLOOKUP(D58,'17. Gestión TIC'!$E:$F,2,FALSE),IFERROR(VLOOKUP(D58,'16. Desa. del Sistema Educ.Sup.'!$E:$F,2,FALSE),IFERROR(VLOOKUP(D58,'9. Cultura de Inno. Insti...'!$E:$F,2,FALSE),VLOOKUP(D58,'7. Lo Esencial de la Reforma U.'!$E:$F,2,0)))))))))))))))))</f>
        <v>11) Elaborar el programa de investigación científica y tecnológica UNAH 2017</v>
      </c>
      <c r="D59" s="31"/>
      <c r="E59" s="93"/>
      <c r="F59" s="93"/>
      <c r="G59" s="93"/>
      <c r="H59" s="76"/>
      <c r="I59" s="76"/>
      <c r="J59" s="76"/>
      <c r="K59" s="112"/>
    </row>
    <row r="60" spans="3:11" thickBot="1" x14ac:dyDescent="0.35">
      <c r="F60" s="93"/>
      <c r="G60" s="76"/>
      <c r="H60" s="76"/>
      <c r="I60" s="76"/>
    </row>
    <row r="61" spans="3:11" ht="15.75" thickBot="1" x14ac:dyDescent="0.3">
      <c r="C61" s="127" t="s">
        <v>43</v>
      </c>
      <c r="D61" s="127" t="s">
        <v>49</v>
      </c>
      <c r="E61" s="134" t="s">
        <v>51</v>
      </c>
      <c r="F61" s="133" t="s">
        <v>27</v>
      </c>
      <c r="G61" s="131" t="s">
        <v>121</v>
      </c>
      <c r="H61" s="134" t="s">
        <v>45</v>
      </c>
      <c r="I61" s="131" t="s">
        <v>122</v>
      </c>
      <c r="J61" s="131" t="s">
        <v>400</v>
      </c>
      <c r="K61" s="131" t="s">
        <v>401</v>
      </c>
    </row>
    <row r="62" spans="3:11" ht="15.75" thickBot="1" x14ac:dyDescent="0.3">
      <c r="C62" s="214" t="s">
        <v>428</v>
      </c>
      <c r="D62" s="215"/>
      <c r="E62" s="213">
        <f>HLOOKUP(C62,$AH$2:$BU$3,2,0)</f>
        <v>620</v>
      </c>
      <c r="F62" s="97">
        <f>D62*E62</f>
        <v>0</v>
      </c>
      <c r="G62" s="157"/>
      <c r="H62" s="138"/>
      <c r="I62" s="128" t="e">
        <f>VLOOKUP(H62,Presupuesto!$B$11:$C$565,2,0)</f>
        <v>#N/A</v>
      </c>
      <c r="J62" s="212" t="s">
        <v>1347</v>
      </c>
      <c r="K62" s="98"/>
    </row>
    <row r="63" spans="3:11" ht="15.75" thickBot="1" x14ac:dyDescent="0.3">
      <c r="C63" s="555" t="s">
        <v>1741</v>
      </c>
      <c r="D63" s="556">
        <v>500</v>
      </c>
      <c r="E63" s="557">
        <v>70</v>
      </c>
      <c r="F63" s="558">
        <f>D63*E63</f>
        <v>35000</v>
      </c>
      <c r="G63" s="157" t="s">
        <v>119</v>
      </c>
      <c r="H63" s="559" t="s">
        <v>706</v>
      </c>
      <c r="I63" s="128" t="str">
        <f>VLOOKUP(H63,Presupuesto!$B$11:$C$565,2,0)</f>
        <v>SERVICIOS DE IMPRENTA PUBLIC.Y REPRODUCCION</v>
      </c>
      <c r="J63" s="98" t="str">
        <f>$J$62</f>
        <v>Investigación Científica</v>
      </c>
      <c r="K63" s="98"/>
    </row>
    <row r="65" spans="3:11" thickBot="1" x14ac:dyDescent="0.35">
      <c r="F65" s="90"/>
      <c r="G65" s="89"/>
      <c r="H65" s="90"/>
      <c r="I65" s="90"/>
    </row>
    <row r="66" spans="3:11" thickBot="1" x14ac:dyDescent="0.35">
      <c r="C66" s="153" t="s">
        <v>47</v>
      </c>
      <c r="D66" s="350">
        <f>SUM(F73:F74)</f>
        <v>75000</v>
      </c>
      <c r="F66" s="70"/>
      <c r="G66" s="79"/>
      <c r="H66" s="70"/>
      <c r="I66" s="70"/>
    </row>
    <row r="67" spans="3:11" ht="14.45" x14ac:dyDescent="0.3">
      <c r="C67" s="70"/>
      <c r="D67" s="31"/>
      <c r="E67" s="93"/>
      <c r="F67" s="93"/>
      <c r="G67" s="93"/>
      <c r="H67" s="76"/>
      <c r="I67" s="76"/>
      <c r="J67" s="76"/>
      <c r="K67" s="112"/>
    </row>
    <row r="68" spans="3:11" ht="14.45" x14ac:dyDescent="0.3">
      <c r="C68" s="70"/>
      <c r="D68" s="31"/>
      <c r="E68" s="93"/>
      <c r="F68" s="93"/>
      <c r="G68" s="93"/>
      <c r="H68" s="76"/>
      <c r="I68" s="76"/>
      <c r="J68" s="76"/>
      <c r="K68" s="112"/>
    </row>
    <row r="69" spans="3:11" ht="15.6" x14ac:dyDescent="0.3">
      <c r="C69" s="197" t="s">
        <v>382</v>
      </c>
      <c r="D69" s="347" t="s">
        <v>1601</v>
      </c>
      <c r="E69" s="93"/>
      <c r="F69" s="93"/>
      <c r="G69" s="93"/>
      <c r="H69" s="76"/>
      <c r="I69" s="76"/>
      <c r="J69" s="76"/>
      <c r="K69" s="112"/>
    </row>
    <row r="70" spans="3:11" ht="18" x14ac:dyDescent="0.3">
      <c r="C70" s="205" t="str">
        <f>IFERROR(VLOOKUP(D69,'1. Desarrollo e Innov. Curricu.'!$E:$F,2,FALSE),IFERROR(VLOOKUP(D69,'2. Investigación Científica'!$E:$F,2,FALSE),IFERROR(VLOOKUP(D69,'3. Vinculación Univ. Sociedad'!$E:$F,2,FALSE),IFERROR(VLOOKUP(D69,'4. Docencia y Profesorado Univ.'!$E:$F,2,FALSE),IFERROR(VLOOKUP(D69,'5. Estudiantes y Graduados'!$E:$F,2,FALSE),IFERROR(VLOOKUP(D69,'11. Gestion Administrativa'!$E:$F,2,FALSE),IFERROR(VLOOKUP(D69,'13. Gestión Académica'!$E:$F,2,FALSE),IFERROR(VLOOKUP(D69,'8. Asegura. de la Calid. y M'!$E:$F,2,FALSE),IFERROR(VLOOKUP(D69,'6. Gestión del Conocimiento'!$E:$F,2,FALSE),IFERROR(VLOOKUP(D69,'15. Gobernabilidad y Proceso...'!$E:$F,2,FALSE),IFERROR(VLOOKUP(D69,'12. Gestión del Talento Humano'!$E:$F,2,FALSE),IFERROR(VLOOKUP(D69,'14. Internacional... de la E.S.'!$E:$F,2,FALSE),IFERROR(VLOOKUP(D69,'10. Posgrado'!$E:$F,2,FALSE),IFERROR(VLOOKUP(D69,'17. Gestión TIC'!$E:$F,2,FALSE),IFERROR(VLOOKUP(D69,'16. Desa. del Sistema Educ.Sup.'!$E:$F,2,FALSE),IFERROR(VLOOKUP(D69,'9. Cultura de Inno. Insti...'!$E:$F,2,FALSE),VLOOKUP(D69,'7. Lo Esencial de la Reforma U.'!$E:$F,2,0)))))))))))))))))</f>
        <v>12) Elaborar la publicación de "La investigación científica en la UNAH: Todo en cifras 2007-2015"</v>
      </c>
      <c r="D70" s="31"/>
      <c r="E70" s="93"/>
      <c r="F70" s="93"/>
      <c r="G70" s="93"/>
      <c r="H70" s="76"/>
      <c r="I70" s="76"/>
      <c r="J70" s="76"/>
      <c r="K70" s="112"/>
    </row>
    <row r="71" spans="3:11" thickBot="1" x14ac:dyDescent="0.35">
      <c r="F71" s="93"/>
      <c r="G71" s="76"/>
      <c r="H71" s="76"/>
      <c r="I71" s="76"/>
    </row>
    <row r="72" spans="3:11" ht="15.75" thickBot="1" x14ac:dyDescent="0.3">
      <c r="C72" s="127" t="s">
        <v>43</v>
      </c>
      <c r="D72" s="127" t="s">
        <v>49</v>
      </c>
      <c r="E72" s="134" t="s">
        <v>51</v>
      </c>
      <c r="F72" s="133" t="s">
        <v>27</v>
      </c>
      <c r="G72" s="131" t="s">
        <v>121</v>
      </c>
      <c r="H72" s="134" t="s">
        <v>45</v>
      </c>
      <c r="I72" s="131" t="s">
        <v>122</v>
      </c>
      <c r="J72" s="131" t="s">
        <v>400</v>
      </c>
      <c r="K72" s="131" t="s">
        <v>401</v>
      </c>
    </row>
    <row r="73" spans="3:11" ht="15.75" thickBot="1" x14ac:dyDescent="0.3">
      <c r="C73" s="214" t="s">
        <v>428</v>
      </c>
      <c r="D73" s="215"/>
      <c r="E73" s="213">
        <f>HLOOKUP(C73,$AH$2:$BU$3,2,0)</f>
        <v>620</v>
      </c>
      <c r="F73" s="97">
        <f>D73*E73</f>
        <v>0</v>
      </c>
      <c r="G73" s="157"/>
      <c r="H73" s="138"/>
      <c r="I73" s="128" t="e">
        <f>VLOOKUP(H73,Presupuesto!$B$11:$C$565,2,0)</f>
        <v>#N/A</v>
      </c>
      <c r="J73" s="212" t="s">
        <v>1347</v>
      </c>
      <c r="K73" s="98"/>
    </row>
    <row r="74" spans="3:11" thickBot="1" x14ac:dyDescent="0.35">
      <c r="C74" s="555" t="s">
        <v>1742</v>
      </c>
      <c r="D74" s="556">
        <v>500</v>
      </c>
      <c r="E74" s="557">
        <v>150</v>
      </c>
      <c r="F74" s="558">
        <f>D74*E74</f>
        <v>75000</v>
      </c>
      <c r="G74" s="157" t="s">
        <v>119</v>
      </c>
      <c r="H74" s="559" t="s">
        <v>706</v>
      </c>
      <c r="I74" s="128" t="str">
        <f>VLOOKUP(H74,Presupuesto!$B$11:$C$565,2,0)</f>
        <v>SERVICIOS DE IMPRENTA PUBLIC.Y REPRODUCCION</v>
      </c>
      <c r="J74" s="98" t="str">
        <f>$J$73</f>
        <v>Investigación Científica</v>
      </c>
      <c r="K74" s="98"/>
    </row>
    <row r="76" spans="3:11" thickBot="1" x14ac:dyDescent="0.35">
      <c r="F76" s="90"/>
      <c r="G76" s="89"/>
      <c r="H76" s="90"/>
      <c r="I76" s="90"/>
    </row>
    <row r="77" spans="3:11" ht="15.75" thickBot="1" x14ac:dyDescent="0.3">
      <c r="C77" s="153" t="s">
        <v>47</v>
      </c>
      <c r="D77" s="350">
        <f>SUM(F84:F100)</f>
        <v>680000</v>
      </c>
      <c r="E77" s="86" t="s">
        <v>1854</v>
      </c>
      <c r="F77" s="70"/>
      <c r="G77" s="79"/>
      <c r="H77" s="70"/>
      <c r="I77" s="70"/>
    </row>
    <row r="78" spans="3:11" ht="14.45" x14ac:dyDescent="0.3">
      <c r="C78" s="70"/>
      <c r="D78" s="31"/>
      <c r="E78" s="93"/>
      <c r="F78" s="93"/>
      <c r="G78" s="93"/>
      <c r="H78" s="76"/>
      <c r="I78" s="76"/>
      <c r="J78" s="76"/>
      <c r="K78" s="112"/>
    </row>
    <row r="79" spans="3:11" ht="14.45" x14ac:dyDescent="0.3">
      <c r="C79" s="70"/>
      <c r="D79" s="31"/>
      <c r="E79" s="93"/>
      <c r="F79" s="93"/>
      <c r="G79" s="93"/>
      <c r="H79" s="76"/>
      <c r="I79" s="76"/>
      <c r="J79" s="76"/>
      <c r="K79" s="112"/>
    </row>
    <row r="80" spans="3:11" ht="15.6" x14ac:dyDescent="0.3">
      <c r="C80" s="197" t="s">
        <v>382</v>
      </c>
      <c r="D80" s="347" t="s">
        <v>1630</v>
      </c>
      <c r="E80" s="93"/>
      <c r="F80" s="93"/>
      <c r="G80" s="93"/>
      <c r="H80" s="76"/>
      <c r="I80" s="76"/>
      <c r="J80" s="76"/>
      <c r="K80" s="112"/>
    </row>
    <row r="81" spans="3:11" ht="18" x14ac:dyDescent="0.3">
      <c r="C81" s="205" t="str">
        <f>IFERROR(VLOOKUP(D80,'1. Desarrollo e Innov. Curricu.'!$E:$F,2,FALSE),IFERROR(VLOOKUP(D80,'2. Investigación Científica'!$E:$F,2,FALSE),IFERROR(VLOOKUP(D80,'3. Vinculación Univ. Sociedad'!$E:$F,2,FALSE),IFERROR(VLOOKUP(D80,'4. Docencia y Profesorado Univ.'!$E:$F,2,FALSE),IFERROR(VLOOKUP(D80,'5. Estudiantes y Graduados'!$E:$F,2,FALSE),IFERROR(VLOOKUP(D80,'11. Gestion Administrativa'!$E:$F,2,FALSE),IFERROR(VLOOKUP(D80,'13. Gestión Académica'!$E:$F,2,FALSE),IFERROR(VLOOKUP(D80,'8. Asegura. de la Calid. y M'!$E:$F,2,FALSE),IFERROR(VLOOKUP(D80,'6. Gestión del Conocimiento'!$E:$F,2,FALSE),IFERROR(VLOOKUP(D80,'15. Gobernabilidad y Proceso...'!$E:$F,2,FALSE),IFERROR(VLOOKUP(D80,'12. Gestión del Talento Humano'!$E:$F,2,FALSE),IFERROR(VLOOKUP(D80,'14. Internacional... de la E.S.'!$E:$F,2,FALSE),IFERROR(VLOOKUP(D80,'10. Posgrado'!$E:$F,2,FALSE),IFERROR(VLOOKUP(D80,'17. Gestión TIC'!$E:$F,2,FALSE),IFERROR(VLOOKUP(D80,'16. Desa. del Sistema Educ.Sup.'!$E:$F,2,FALSE),IFERROR(VLOOKUP(D80,'9. Cultura de Inno. Insti...'!$E:$F,2,FALSE),VLOOKUP(D80,'7. Lo Esencial de la Reforma U.'!$E:$F,2,0)))))))))))))))))</f>
        <v>17) Organizar y realizar el X congreso de investigación científica para intercambiar avances, resultados, tratamiento teórico y abordaje metodológico de los diversos temas prioritarios para el desarrollo nacional, científico y tecnológico</v>
      </c>
      <c r="D81" s="31"/>
      <c r="E81" s="93"/>
      <c r="F81" s="93"/>
      <c r="G81" s="93"/>
      <c r="H81" s="76"/>
      <c r="I81" s="76"/>
      <c r="J81" s="76"/>
      <c r="K81" s="112"/>
    </row>
    <row r="82" spans="3:11" thickBot="1" x14ac:dyDescent="0.35">
      <c r="F82" s="93"/>
      <c r="G82" s="76"/>
      <c r="H82" s="76"/>
      <c r="I82" s="76"/>
    </row>
    <row r="83" spans="3:11" ht="15.75" thickBot="1" x14ac:dyDescent="0.3">
      <c r="C83" s="127" t="s">
        <v>43</v>
      </c>
      <c r="D83" s="127" t="s">
        <v>49</v>
      </c>
      <c r="E83" s="134" t="s">
        <v>51</v>
      </c>
      <c r="F83" s="133" t="s">
        <v>27</v>
      </c>
      <c r="G83" s="131" t="s">
        <v>121</v>
      </c>
      <c r="H83" s="134" t="s">
        <v>45</v>
      </c>
      <c r="I83" s="131" t="s">
        <v>122</v>
      </c>
      <c r="J83" s="131" t="s">
        <v>400</v>
      </c>
      <c r="K83" s="131" t="s">
        <v>401</v>
      </c>
    </row>
    <row r="84" spans="3:11" ht="15.75" thickBot="1" x14ac:dyDescent="0.3">
      <c r="C84" s="214" t="s">
        <v>428</v>
      </c>
      <c r="D84" s="215"/>
      <c r="E84" s="213">
        <f>HLOOKUP(C84,$AH$2:$BU$3,2,0)</f>
        <v>620</v>
      </c>
      <c r="F84" s="97">
        <f t="shared" ref="F84:F100" si="0">D84*E84</f>
        <v>0</v>
      </c>
      <c r="G84" s="157"/>
      <c r="H84" s="138"/>
      <c r="I84" s="128" t="e">
        <f>VLOOKUP(H84,Presupuesto!$B$11:$C$565,2,0)</f>
        <v>#N/A</v>
      </c>
      <c r="J84" s="212" t="s">
        <v>1347</v>
      </c>
      <c r="K84" s="98"/>
    </row>
    <row r="85" spans="3:11" ht="14.45" x14ac:dyDescent="0.3">
      <c r="C85" s="554" t="s">
        <v>1743</v>
      </c>
      <c r="D85" s="308">
        <v>25</v>
      </c>
      <c r="E85" s="114">
        <v>100</v>
      </c>
      <c r="F85" s="309">
        <f t="shared" si="0"/>
        <v>2500</v>
      </c>
      <c r="G85" s="157" t="s">
        <v>119</v>
      </c>
      <c r="H85" s="545" t="s">
        <v>283</v>
      </c>
      <c r="I85" s="128" t="str">
        <f>VLOOKUP(H85,Presupuesto!$B$11:$C$565,2,0)</f>
        <v>SERVICIOS DE TRANSPORTE (25100-00)</v>
      </c>
      <c r="J85" s="98" t="str">
        <f>$J$84</f>
        <v>Investigación Científica</v>
      </c>
      <c r="K85" s="98"/>
    </row>
    <row r="86" spans="3:11" ht="14.45" x14ac:dyDescent="0.3">
      <c r="C86" s="137" t="s">
        <v>1744</v>
      </c>
      <c r="D86" s="154">
        <v>2000</v>
      </c>
      <c r="E86" s="121">
        <v>9</v>
      </c>
      <c r="F86" s="97">
        <f t="shared" si="0"/>
        <v>18000</v>
      </c>
      <c r="G86" s="157" t="s">
        <v>119</v>
      </c>
      <c r="H86" s="138" t="s">
        <v>706</v>
      </c>
      <c r="I86" s="128" t="str">
        <f>VLOOKUP(H86,Presupuesto!$B$11:$C$565,2,0)</f>
        <v>SERVICIOS DE IMPRENTA PUBLIC.Y REPRODUCCION</v>
      </c>
      <c r="J86" s="98" t="str">
        <f t="shared" ref="J86:J100" si="1">$J$84</f>
        <v>Investigación Científica</v>
      </c>
      <c r="K86" s="98"/>
    </row>
    <row r="87" spans="3:11" ht="14.45" x14ac:dyDescent="0.3">
      <c r="C87" s="137" t="s">
        <v>1745</v>
      </c>
      <c r="D87" s="154">
        <v>1000</v>
      </c>
      <c r="E87" s="121">
        <v>8</v>
      </c>
      <c r="F87" s="97">
        <f t="shared" si="0"/>
        <v>8000</v>
      </c>
      <c r="G87" s="157" t="s">
        <v>119</v>
      </c>
      <c r="H87" s="138" t="s">
        <v>706</v>
      </c>
      <c r="I87" s="128" t="str">
        <f>VLOOKUP(H87,Presupuesto!$B$11:$C$565,2,0)</f>
        <v>SERVICIOS DE IMPRENTA PUBLIC.Y REPRODUCCION</v>
      </c>
      <c r="J87" s="98" t="str">
        <f t="shared" si="1"/>
        <v>Investigación Científica</v>
      </c>
      <c r="K87" s="98"/>
    </row>
    <row r="88" spans="3:11" ht="14.45" x14ac:dyDescent="0.3">
      <c r="C88" s="137" t="s">
        <v>1746</v>
      </c>
      <c r="D88" s="154">
        <v>600</v>
      </c>
      <c r="E88" s="121">
        <v>35</v>
      </c>
      <c r="F88" s="97">
        <f t="shared" si="0"/>
        <v>21000</v>
      </c>
      <c r="G88" s="157" t="s">
        <v>119</v>
      </c>
      <c r="H88" s="138" t="s">
        <v>706</v>
      </c>
      <c r="I88" s="128" t="str">
        <f>VLOOKUP(H88,Presupuesto!$B$11:$C$565,2,0)</f>
        <v>SERVICIOS DE IMPRENTA PUBLIC.Y REPRODUCCION</v>
      </c>
      <c r="J88" s="98" t="str">
        <f t="shared" si="1"/>
        <v>Investigación Científica</v>
      </c>
      <c r="K88" s="98"/>
    </row>
    <row r="89" spans="3:11" ht="14.45" x14ac:dyDescent="0.3">
      <c r="C89" s="137" t="s">
        <v>1747</v>
      </c>
      <c r="D89" s="154">
        <v>600</v>
      </c>
      <c r="E89" s="121">
        <v>30</v>
      </c>
      <c r="F89" s="97">
        <f t="shared" si="0"/>
        <v>18000</v>
      </c>
      <c r="G89" s="157" t="s">
        <v>119</v>
      </c>
      <c r="H89" s="138" t="s">
        <v>706</v>
      </c>
      <c r="I89" s="128" t="str">
        <f>VLOOKUP(H89,Presupuesto!$B$11:$C$565,2,0)</f>
        <v>SERVICIOS DE IMPRENTA PUBLIC.Y REPRODUCCION</v>
      </c>
      <c r="J89" s="98" t="str">
        <f t="shared" si="1"/>
        <v>Investigación Científica</v>
      </c>
      <c r="K89" s="98"/>
    </row>
    <row r="90" spans="3:11" ht="14.45" x14ac:dyDescent="0.3">
      <c r="C90" s="137" t="s">
        <v>1748</v>
      </c>
      <c r="D90" s="154">
        <v>20000</v>
      </c>
      <c r="E90" s="121">
        <v>0.5</v>
      </c>
      <c r="F90" s="97">
        <f t="shared" si="0"/>
        <v>10000</v>
      </c>
      <c r="G90" s="157" t="s">
        <v>119</v>
      </c>
      <c r="H90" s="138" t="s">
        <v>706</v>
      </c>
      <c r="I90" s="128" t="str">
        <f>VLOOKUP(H90,Presupuesto!$B$11:$C$565,2,0)</f>
        <v>SERVICIOS DE IMPRENTA PUBLIC.Y REPRODUCCION</v>
      </c>
      <c r="J90" s="98" t="str">
        <f t="shared" si="1"/>
        <v>Investigación Científica</v>
      </c>
      <c r="K90" s="98"/>
    </row>
    <row r="91" spans="3:11" ht="14.45" x14ac:dyDescent="0.3">
      <c r="C91" s="137" t="s">
        <v>1749</v>
      </c>
      <c r="D91" s="154">
        <v>600</v>
      </c>
      <c r="E91" s="121">
        <v>30</v>
      </c>
      <c r="F91" s="97">
        <f t="shared" si="0"/>
        <v>18000</v>
      </c>
      <c r="G91" s="157" t="s">
        <v>119</v>
      </c>
      <c r="H91" s="138" t="s">
        <v>720</v>
      </c>
      <c r="I91" s="128" t="str">
        <f>VLOOKUP(H91,Presupuesto!$B$11:$C$565,2,0)</f>
        <v>PUBLICIDAD Y PROPAGANDA</v>
      </c>
      <c r="J91" s="98" t="str">
        <f t="shared" si="1"/>
        <v>Investigación Científica</v>
      </c>
      <c r="K91" s="98"/>
    </row>
    <row r="92" spans="3:11" ht="14.45" x14ac:dyDescent="0.3">
      <c r="C92" s="137" t="s">
        <v>1750</v>
      </c>
      <c r="D92" s="154">
        <v>600</v>
      </c>
      <c r="E92" s="121">
        <v>20</v>
      </c>
      <c r="F92" s="97">
        <f t="shared" si="0"/>
        <v>12000</v>
      </c>
      <c r="G92" s="157" t="s">
        <v>119</v>
      </c>
      <c r="H92" s="138" t="s">
        <v>720</v>
      </c>
      <c r="I92" s="128" t="str">
        <f>VLOOKUP(H92,Presupuesto!$B$11:$C$565,2,0)</f>
        <v>PUBLICIDAD Y PROPAGANDA</v>
      </c>
      <c r="J92" s="98" t="str">
        <f t="shared" si="1"/>
        <v>Investigación Científica</v>
      </c>
      <c r="K92" s="98"/>
    </row>
    <row r="93" spans="3:11" ht="14.45" x14ac:dyDescent="0.3">
      <c r="C93" s="137" t="s">
        <v>1751</v>
      </c>
      <c r="D93" s="154">
        <v>6</v>
      </c>
      <c r="E93" s="121">
        <v>21250</v>
      </c>
      <c r="F93" s="97">
        <f t="shared" si="0"/>
        <v>127500</v>
      </c>
      <c r="G93" s="157" t="s">
        <v>119</v>
      </c>
      <c r="H93" s="138" t="s">
        <v>720</v>
      </c>
      <c r="I93" s="128" t="str">
        <f>VLOOKUP(H93,Presupuesto!$B$11:$C$565,2,0)</f>
        <v>PUBLICIDAD Y PROPAGANDA</v>
      </c>
      <c r="J93" s="98" t="str">
        <f t="shared" si="1"/>
        <v>Investigación Científica</v>
      </c>
      <c r="K93" s="98"/>
    </row>
    <row r="94" spans="3:11" ht="14.45" x14ac:dyDescent="0.3">
      <c r="C94" s="137" t="s">
        <v>1752</v>
      </c>
      <c r="D94" s="154">
        <v>4</v>
      </c>
      <c r="E94" s="121">
        <v>500</v>
      </c>
      <c r="F94" s="97">
        <f t="shared" si="0"/>
        <v>2000</v>
      </c>
      <c r="G94" s="157" t="s">
        <v>119</v>
      </c>
      <c r="H94" s="138" t="s">
        <v>720</v>
      </c>
      <c r="I94" s="128" t="str">
        <f>VLOOKUP(H94,Presupuesto!$B$11:$C$565,2,0)</f>
        <v>PUBLICIDAD Y PROPAGANDA</v>
      </c>
      <c r="J94" s="98" t="str">
        <f t="shared" si="1"/>
        <v>Investigación Científica</v>
      </c>
      <c r="K94" s="98"/>
    </row>
    <row r="95" spans="3:11" ht="14.45" x14ac:dyDescent="0.3">
      <c r="C95" s="137" t="s">
        <v>1753</v>
      </c>
      <c r="D95" s="154">
        <v>2</v>
      </c>
      <c r="E95" s="121">
        <v>3000</v>
      </c>
      <c r="F95" s="97">
        <f t="shared" si="0"/>
        <v>6000</v>
      </c>
      <c r="G95" s="157" t="s">
        <v>119</v>
      </c>
      <c r="H95" s="138" t="s">
        <v>732</v>
      </c>
      <c r="I95" s="128" t="str">
        <f>VLOOKUP(H95,Presupuesto!$B$11:$C$565,2,0)</f>
        <v>OTROS SERVICIOS COMERCIALES Y FINANCIEROS</v>
      </c>
      <c r="J95" s="98" t="str">
        <f t="shared" si="1"/>
        <v>Investigación Científica</v>
      </c>
      <c r="K95" s="98"/>
    </row>
    <row r="96" spans="3:11" x14ac:dyDescent="0.25">
      <c r="C96" s="137" t="s">
        <v>1756</v>
      </c>
      <c r="D96" s="154">
        <v>8</v>
      </c>
      <c r="E96" s="121">
        <v>6000</v>
      </c>
      <c r="F96" s="97">
        <f t="shared" si="0"/>
        <v>48000</v>
      </c>
      <c r="G96" s="157" t="s">
        <v>119</v>
      </c>
      <c r="H96" s="138" t="s">
        <v>750</v>
      </c>
      <c r="I96" s="128" t="str">
        <f>VLOOKUP(H96,Presupuesto!$B$11:$C$565,2,0)</f>
        <v>VIATICOS NACIONALES</v>
      </c>
      <c r="J96" s="98" t="str">
        <f t="shared" si="1"/>
        <v>Investigación Científica</v>
      </c>
      <c r="K96" s="98"/>
    </row>
    <row r="97" spans="3:11" ht="14.45" x14ac:dyDescent="0.3">
      <c r="C97" s="137" t="s">
        <v>1757</v>
      </c>
      <c r="D97" s="154"/>
      <c r="E97" s="121"/>
      <c r="F97" s="97">
        <v>200000</v>
      </c>
      <c r="G97" s="157" t="s">
        <v>119</v>
      </c>
      <c r="H97" s="138" t="s">
        <v>781</v>
      </c>
      <c r="I97" s="128" t="str">
        <f>VLOOKUP(H97,Presupuesto!$B$11:$C$565,2,0)</f>
        <v>ALIMENTOS B EBIDAS PARA PERSONAS</v>
      </c>
      <c r="J97" s="98" t="str">
        <f t="shared" si="1"/>
        <v>Investigación Científica</v>
      </c>
      <c r="K97" s="98"/>
    </row>
    <row r="98" spans="3:11" ht="14.45" x14ac:dyDescent="0.3">
      <c r="C98" s="137" t="s">
        <v>1758</v>
      </c>
      <c r="D98" s="154">
        <v>1000</v>
      </c>
      <c r="E98" s="121">
        <v>28</v>
      </c>
      <c r="F98" s="97">
        <f t="shared" si="0"/>
        <v>28000</v>
      </c>
      <c r="G98" s="157" t="s">
        <v>119</v>
      </c>
      <c r="H98" s="138" t="s">
        <v>808</v>
      </c>
      <c r="I98" s="128" t="str">
        <f>VLOOKUP(H98,Presupuesto!$B$11:$C$565,2,0)</f>
        <v>PRODUCTOS DE ARTES GRAFICAS</v>
      </c>
      <c r="J98" s="98" t="str">
        <f t="shared" si="1"/>
        <v>Investigación Científica</v>
      </c>
      <c r="K98" s="98"/>
    </row>
    <row r="99" spans="3:11" ht="14.45" x14ac:dyDescent="0.3">
      <c r="C99" s="137" t="s">
        <v>1759</v>
      </c>
      <c r="D99" s="147">
        <v>15</v>
      </c>
      <c r="E99" s="116">
        <v>7000</v>
      </c>
      <c r="F99" s="97">
        <f t="shared" si="0"/>
        <v>105000</v>
      </c>
      <c r="G99" s="157" t="s">
        <v>119</v>
      </c>
      <c r="H99" s="140" t="s">
        <v>650</v>
      </c>
      <c r="I99" s="128" t="str">
        <f>VLOOKUP(H99,Presupuesto!$B$11:$C$565,2,0)</f>
        <v>OTROS ALQUILERES</v>
      </c>
      <c r="J99" s="98" t="str">
        <f t="shared" si="1"/>
        <v>Investigación Científica</v>
      </c>
      <c r="K99" s="98"/>
    </row>
    <row r="100" spans="3:11" ht="14.45" x14ac:dyDescent="0.3">
      <c r="C100" s="137" t="s">
        <v>1760</v>
      </c>
      <c r="D100" s="147">
        <v>10</v>
      </c>
      <c r="E100" s="116">
        <v>5600</v>
      </c>
      <c r="F100" s="97">
        <f t="shared" si="0"/>
        <v>56000</v>
      </c>
      <c r="G100" s="157" t="s">
        <v>119</v>
      </c>
      <c r="H100" s="140" t="s">
        <v>694</v>
      </c>
      <c r="I100" s="128" t="str">
        <f>VLOOKUP(H100,Presupuesto!$B$11:$C$565,2,0)</f>
        <v>OTROS SERVICIOS TECNICOS Y PROFESIONALES</v>
      </c>
      <c r="J100" s="98" t="str">
        <f t="shared" si="1"/>
        <v>Investigación Científica</v>
      </c>
      <c r="K100" s="98"/>
    </row>
    <row r="103" spans="3:11" thickBot="1" x14ac:dyDescent="0.35"/>
    <row r="104" spans="3:11" thickBot="1" x14ac:dyDescent="0.35">
      <c r="C104" s="153" t="s">
        <v>47</v>
      </c>
      <c r="D104" s="350">
        <f>SUM(F111:F112)</f>
        <v>135000</v>
      </c>
      <c r="F104" s="70"/>
      <c r="G104" s="79"/>
      <c r="H104" s="70"/>
      <c r="I104" s="70"/>
    </row>
    <row r="105" spans="3:11" ht="14.45" x14ac:dyDescent="0.3">
      <c r="C105" s="70"/>
      <c r="D105" s="31"/>
      <c r="E105" s="93"/>
      <c r="F105" s="93"/>
      <c r="G105" s="93"/>
      <c r="H105" s="76"/>
      <c r="I105" s="76"/>
      <c r="J105" s="76"/>
      <c r="K105" s="112"/>
    </row>
    <row r="106" spans="3:11" ht="14.45" x14ac:dyDescent="0.3">
      <c r="C106" s="70"/>
      <c r="D106" s="31"/>
      <c r="E106" s="93"/>
      <c r="F106" s="93"/>
      <c r="G106" s="93"/>
      <c r="H106" s="76"/>
      <c r="I106" s="76"/>
      <c r="J106" s="76"/>
      <c r="K106" s="112"/>
    </row>
    <row r="107" spans="3:11" ht="15.6" x14ac:dyDescent="0.3">
      <c r="C107" s="197" t="s">
        <v>382</v>
      </c>
      <c r="D107" s="347" t="s">
        <v>1610</v>
      </c>
      <c r="E107" s="93"/>
      <c r="F107" s="93"/>
      <c r="G107" s="93"/>
      <c r="H107" s="76"/>
      <c r="I107" s="76"/>
      <c r="J107" s="76"/>
      <c r="K107" s="112"/>
    </row>
    <row r="108" spans="3:11" ht="18" x14ac:dyDescent="0.3">
      <c r="C108" s="205" t="str">
        <f>IFERROR(VLOOKUP(D107,'1. Desarrollo e Innov. Curricu.'!$E:$F,2,FALSE),IFERROR(VLOOKUP(D107,'2. Investigación Científica'!$E:$F,2,FALSE),IFERROR(VLOOKUP(D107,'3. Vinculación Univ. Sociedad'!$E:$F,2,FALSE),IFERROR(VLOOKUP(D107,'4. Docencia y Profesorado Univ.'!$E:$F,2,FALSE),IFERROR(VLOOKUP(D107,'5. Estudiantes y Graduados'!$E:$F,2,FALSE),IFERROR(VLOOKUP(D107,'11. Gestion Administrativa'!$E:$F,2,FALSE),IFERROR(VLOOKUP(D107,'13. Gestión Académica'!$E:$F,2,FALSE),IFERROR(VLOOKUP(D107,'8. Asegura. de la Calid. y M'!$E:$F,2,FALSE),IFERROR(VLOOKUP(D107,'6. Gestión del Conocimiento'!$E:$F,2,FALSE),IFERROR(VLOOKUP(D107,'15. Gobernabilidad y Proceso...'!$E:$F,2,FALSE),IFERROR(VLOOKUP(D107,'12. Gestión del Talento Humano'!$E:$F,2,FALSE),IFERROR(VLOOKUP(D107,'14. Internacional... de la E.S.'!$E:$F,2,FALSE),IFERROR(VLOOKUP(D107,'10. Posgrado'!$E:$F,2,FALSE),IFERROR(VLOOKUP(D107,'17. Gestión TIC'!$E:$F,2,FALSE),IFERROR(VLOOKUP(D107,'16. Desa. del Sistema Educ.Sup.'!$E:$F,2,FALSE),IFERROR(VLOOKUP(D107,'9. Cultura de Inno. Insti...'!$E:$F,2,FALSE),VLOOKUP(D107,'7. Lo Esencial de la Reforma U.'!$E:$F,2,0)))))))))))))))))</f>
        <v>14) Elaborar Catálogo de Investigadores y Publicaciones UNAH 2015.</v>
      </c>
      <c r="D108" s="31"/>
      <c r="E108" s="93"/>
      <c r="F108" s="93"/>
      <c r="G108" s="93"/>
      <c r="H108" s="76"/>
      <c r="I108" s="76"/>
      <c r="J108" s="76"/>
      <c r="K108" s="112"/>
    </row>
    <row r="109" spans="3:11" thickBot="1" x14ac:dyDescent="0.35">
      <c r="F109" s="93"/>
      <c r="G109" s="76"/>
      <c r="H109" s="76"/>
      <c r="I109" s="76"/>
    </row>
    <row r="110" spans="3:11" ht="15.75" thickBot="1" x14ac:dyDescent="0.3">
      <c r="C110" s="127" t="s">
        <v>43</v>
      </c>
      <c r="D110" s="127" t="s">
        <v>49</v>
      </c>
      <c r="E110" s="134" t="s">
        <v>51</v>
      </c>
      <c r="F110" s="133" t="s">
        <v>27</v>
      </c>
      <c r="G110" s="131" t="s">
        <v>121</v>
      </c>
      <c r="H110" s="134" t="s">
        <v>45</v>
      </c>
      <c r="I110" s="131" t="s">
        <v>122</v>
      </c>
      <c r="J110" s="131" t="s">
        <v>400</v>
      </c>
      <c r="K110" s="131" t="s">
        <v>401</v>
      </c>
    </row>
    <row r="111" spans="3:11" ht="15.75" thickBot="1" x14ac:dyDescent="0.3">
      <c r="C111" s="214" t="s">
        <v>428</v>
      </c>
      <c r="D111" s="215"/>
      <c r="E111" s="213">
        <f>HLOOKUP(C111,$AH$2:$BU$3,2,0)</f>
        <v>620</v>
      </c>
      <c r="F111" s="97">
        <f>D111*E111</f>
        <v>0</v>
      </c>
      <c r="G111" s="157"/>
      <c r="H111" s="138"/>
      <c r="I111" s="128" t="e">
        <f>VLOOKUP(H111,Presupuesto!$B$11:$C$565,2,0)</f>
        <v>#N/A</v>
      </c>
      <c r="J111" s="212" t="s">
        <v>1347</v>
      </c>
      <c r="K111" s="98"/>
    </row>
    <row r="112" spans="3:11" ht="15.75" thickBot="1" x14ac:dyDescent="0.3">
      <c r="C112" s="555" t="s">
        <v>1761</v>
      </c>
      <c r="D112" s="556">
        <v>500</v>
      </c>
      <c r="E112" s="557">
        <v>270</v>
      </c>
      <c r="F112" s="558">
        <f>D112*E112</f>
        <v>135000</v>
      </c>
      <c r="G112" s="157" t="s">
        <v>119</v>
      </c>
      <c r="H112" s="559" t="s">
        <v>706</v>
      </c>
      <c r="I112" s="128" t="str">
        <f>VLOOKUP(H112,Presupuesto!$B$11:$C$565,2,0)</f>
        <v>SERVICIOS DE IMPRENTA PUBLIC.Y REPRODUCCION</v>
      </c>
      <c r="J112" s="98" t="str">
        <f>$J$111</f>
        <v>Investigación Científica</v>
      </c>
      <c r="K112" s="98" t="s">
        <v>392</v>
      </c>
    </row>
    <row r="114" spans="3:11" thickBot="1" x14ac:dyDescent="0.35">
      <c r="F114" s="90"/>
      <c r="G114" s="89"/>
      <c r="H114" s="90"/>
      <c r="I114" s="90"/>
    </row>
    <row r="115" spans="3:11" thickBot="1" x14ac:dyDescent="0.35">
      <c r="C115" s="153" t="s">
        <v>47</v>
      </c>
      <c r="D115" s="350">
        <f>SUM(F122:F138)</f>
        <v>462700</v>
      </c>
      <c r="F115" s="70"/>
      <c r="G115" s="79"/>
      <c r="H115" s="70"/>
      <c r="I115" s="70"/>
    </row>
    <row r="116" spans="3:11" ht="14.45" x14ac:dyDescent="0.3">
      <c r="C116" s="70"/>
      <c r="D116" s="31"/>
      <c r="E116" s="93"/>
      <c r="F116" s="93"/>
      <c r="G116" s="93"/>
      <c r="H116" s="76"/>
      <c r="I116" s="76"/>
      <c r="J116" s="76"/>
      <c r="K116" s="112"/>
    </row>
    <row r="117" spans="3:11" ht="14.45" x14ac:dyDescent="0.3">
      <c r="C117" s="70"/>
      <c r="D117" s="31"/>
      <c r="E117" s="93"/>
      <c r="F117" s="93"/>
      <c r="G117" s="93"/>
      <c r="H117" s="76"/>
      <c r="I117" s="76"/>
      <c r="J117" s="76"/>
      <c r="K117" s="112"/>
    </row>
    <row r="118" spans="3:11" ht="15.6" x14ac:dyDescent="0.3">
      <c r="C118" s="197" t="s">
        <v>382</v>
      </c>
      <c r="D118" s="347" t="s">
        <v>1637</v>
      </c>
      <c r="E118" s="93"/>
      <c r="F118" s="93"/>
      <c r="G118" s="93"/>
      <c r="H118" s="76"/>
      <c r="I118" s="76"/>
      <c r="J118" s="76"/>
      <c r="K118" s="112"/>
    </row>
    <row r="119" spans="3:11" ht="18" x14ac:dyDescent="0.3">
      <c r="C119" s="205" t="str">
        <f>IFERROR(VLOOKUP(D118,'1. Desarrollo e Innov. Curricu.'!$E:$F,2,FALSE),IFERROR(VLOOKUP(D118,'2. Investigación Científica'!$E:$F,2,FALSE),IFERROR(VLOOKUP(D118,'3. Vinculación Univ. Sociedad'!$E:$F,2,FALSE),IFERROR(VLOOKUP(D118,'4. Docencia y Profesorado Univ.'!$E:$F,2,FALSE),IFERROR(VLOOKUP(D118,'5. Estudiantes y Graduados'!$E:$F,2,FALSE),IFERROR(VLOOKUP(D118,'11. Gestion Administrativa'!$E:$F,2,FALSE),IFERROR(VLOOKUP(D118,'13. Gestión Académica'!$E:$F,2,FALSE),IFERROR(VLOOKUP(D118,'8. Asegura. de la Calid. y M'!$E:$F,2,FALSE),IFERROR(VLOOKUP(D118,'6. Gestión del Conocimiento'!$E:$F,2,FALSE),IFERROR(VLOOKUP(D118,'15. Gobernabilidad y Proceso...'!$E:$F,2,FALSE),IFERROR(VLOOKUP(D118,'12. Gestión del Talento Humano'!$E:$F,2,FALSE),IFERROR(VLOOKUP(D118,'14. Internacional... de la E.S.'!$E:$F,2,FALSE),IFERROR(VLOOKUP(D118,'10. Posgrado'!$E:$F,2,FALSE),IFERROR(VLOOKUP(D118,'17. Gestión TIC'!$E:$F,2,FALSE),IFERROR(VLOOKUP(D118,'16. Desa. del Sistema Educ.Sup.'!$E:$F,2,FALSE),IFERROR(VLOOKUP(D118,'9. Cultura de Inno. Insti...'!$E:$F,2,FALSE),VLOOKUP(D118,'7. Lo Esencial de la Reforma U.'!$E:$F,2,0)))))))))))))))))</f>
        <v>18) Organizar eventos académicos relacionados con el proceso de fortalecimiento de la investigación científica de la UNAH (conferencias, foros, talleres, cursos, encuentros de investigadores, simposios, mesas redondas y otros)</v>
      </c>
      <c r="D119" s="31"/>
      <c r="E119" s="93"/>
      <c r="F119" s="93"/>
      <c r="G119" s="93"/>
      <c r="H119" s="76"/>
      <c r="I119" s="76"/>
      <c r="J119" s="76"/>
      <c r="K119" s="112"/>
    </row>
    <row r="120" spans="3:11" thickBot="1" x14ac:dyDescent="0.35">
      <c r="F120" s="93"/>
      <c r="G120" s="76"/>
      <c r="H120" s="76"/>
      <c r="I120" s="76"/>
    </row>
    <row r="121" spans="3:11" ht="15.75" thickBot="1" x14ac:dyDescent="0.3">
      <c r="C121" s="127" t="s">
        <v>43</v>
      </c>
      <c r="D121" s="127" t="s">
        <v>49</v>
      </c>
      <c r="E121" s="134" t="s">
        <v>51</v>
      </c>
      <c r="F121" s="133" t="s">
        <v>27</v>
      </c>
      <c r="G121" s="131" t="s">
        <v>121</v>
      </c>
      <c r="H121" s="134" t="s">
        <v>45</v>
      </c>
      <c r="I121" s="131" t="s">
        <v>122</v>
      </c>
      <c r="J121" s="131" t="s">
        <v>400</v>
      </c>
      <c r="K121" s="131" t="s">
        <v>401</v>
      </c>
    </row>
    <row r="122" spans="3:11" ht="15.75" thickBot="1" x14ac:dyDescent="0.3">
      <c r="C122" s="214" t="s">
        <v>428</v>
      </c>
      <c r="D122" s="215"/>
      <c r="E122" s="213"/>
      <c r="F122" s="97">
        <f t="shared" ref="F122:F138" si="2">D122*E122</f>
        <v>0</v>
      </c>
      <c r="G122" s="157"/>
      <c r="H122" s="138"/>
      <c r="I122" s="128" t="e">
        <f>VLOOKUP(H122,Presupuesto!$B$11:$C$565,2,0)</f>
        <v>#N/A</v>
      </c>
      <c r="J122" s="212" t="s">
        <v>1347</v>
      </c>
      <c r="K122" s="98"/>
    </row>
    <row r="123" spans="3:11" ht="14.45" x14ac:dyDescent="0.3">
      <c r="C123" s="554" t="s">
        <v>1743</v>
      </c>
      <c r="D123" s="308">
        <v>12</v>
      </c>
      <c r="E123" s="114">
        <v>100</v>
      </c>
      <c r="F123" s="309">
        <f t="shared" si="2"/>
        <v>1200</v>
      </c>
      <c r="G123" s="157" t="s">
        <v>119</v>
      </c>
      <c r="H123" s="545" t="s">
        <v>283</v>
      </c>
      <c r="I123" s="128" t="str">
        <f>VLOOKUP(H123,Presupuesto!$B$11:$C$565,2,0)</f>
        <v>SERVICIOS DE TRANSPORTE (25100-00)</v>
      </c>
      <c r="J123" s="98" t="str">
        <f>$J$122</f>
        <v>Investigación Científica</v>
      </c>
      <c r="K123" s="98"/>
    </row>
    <row r="124" spans="3:11" ht="14.45" x14ac:dyDescent="0.3">
      <c r="C124" s="137" t="s">
        <v>1744</v>
      </c>
      <c r="D124" s="154">
        <v>1000</v>
      </c>
      <c r="E124" s="121">
        <v>25</v>
      </c>
      <c r="F124" s="97">
        <f t="shared" si="2"/>
        <v>25000</v>
      </c>
      <c r="G124" s="157" t="s">
        <v>119</v>
      </c>
      <c r="H124" s="138" t="s">
        <v>706</v>
      </c>
      <c r="I124" s="128" t="str">
        <f>VLOOKUP(H124,Presupuesto!$B$11:$C$565,2,0)</f>
        <v>SERVICIOS DE IMPRENTA PUBLIC.Y REPRODUCCION</v>
      </c>
      <c r="J124" s="98" t="str">
        <f t="shared" ref="J124:J138" si="3">$J$122</f>
        <v>Investigación Científica</v>
      </c>
      <c r="K124" s="98"/>
    </row>
    <row r="125" spans="3:11" ht="14.45" x14ac:dyDescent="0.3">
      <c r="C125" s="137" t="s">
        <v>1745</v>
      </c>
      <c r="D125" s="154">
        <v>500</v>
      </c>
      <c r="E125" s="121">
        <v>8</v>
      </c>
      <c r="F125" s="97">
        <f t="shared" si="2"/>
        <v>4000</v>
      </c>
      <c r="G125" s="157" t="s">
        <v>119</v>
      </c>
      <c r="H125" s="138" t="s">
        <v>706</v>
      </c>
      <c r="I125" s="128" t="str">
        <f>VLOOKUP(H125,Presupuesto!$B$11:$C$565,2,0)</f>
        <v>SERVICIOS DE IMPRENTA PUBLIC.Y REPRODUCCION</v>
      </c>
      <c r="J125" s="98" t="str">
        <f t="shared" si="3"/>
        <v>Investigación Científica</v>
      </c>
      <c r="K125" s="98"/>
    </row>
    <row r="126" spans="3:11" ht="14.45" x14ac:dyDescent="0.3">
      <c r="C126" s="137" t="s">
        <v>1746</v>
      </c>
      <c r="D126" s="154">
        <v>300</v>
      </c>
      <c r="E126" s="121">
        <v>35</v>
      </c>
      <c r="F126" s="97">
        <f t="shared" si="2"/>
        <v>10500</v>
      </c>
      <c r="G126" s="157" t="s">
        <v>119</v>
      </c>
      <c r="H126" s="138" t="s">
        <v>706</v>
      </c>
      <c r="I126" s="128" t="str">
        <f>VLOOKUP(H126,Presupuesto!$B$11:$C$565,2,0)</f>
        <v>SERVICIOS DE IMPRENTA PUBLIC.Y REPRODUCCION</v>
      </c>
      <c r="J126" s="98" t="str">
        <f t="shared" si="3"/>
        <v>Investigación Científica</v>
      </c>
      <c r="K126" s="98"/>
    </row>
    <row r="127" spans="3:11" ht="14.45" x14ac:dyDescent="0.3">
      <c r="C127" s="137" t="s">
        <v>1747</v>
      </c>
      <c r="D127" s="154">
        <v>300</v>
      </c>
      <c r="E127" s="121">
        <v>30</v>
      </c>
      <c r="F127" s="97">
        <f t="shared" si="2"/>
        <v>9000</v>
      </c>
      <c r="G127" s="157" t="s">
        <v>119</v>
      </c>
      <c r="H127" s="138" t="s">
        <v>706</v>
      </c>
      <c r="I127" s="128" t="str">
        <f>VLOOKUP(H127,Presupuesto!$B$11:$C$565,2,0)</f>
        <v>SERVICIOS DE IMPRENTA PUBLIC.Y REPRODUCCION</v>
      </c>
      <c r="J127" s="98" t="str">
        <f t="shared" si="3"/>
        <v>Investigación Científica</v>
      </c>
      <c r="K127" s="98"/>
    </row>
    <row r="128" spans="3:11" ht="14.45" x14ac:dyDescent="0.3">
      <c r="C128" s="137" t="s">
        <v>1748</v>
      </c>
      <c r="D128" s="154">
        <v>10000</v>
      </c>
      <c r="E128" s="121">
        <v>0.5</v>
      </c>
      <c r="F128" s="97">
        <f t="shared" si="2"/>
        <v>5000</v>
      </c>
      <c r="G128" s="157" t="s">
        <v>119</v>
      </c>
      <c r="H128" s="138" t="s">
        <v>706</v>
      </c>
      <c r="I128" s="128" t="str">
        <f>VLOOKUP(H128,Presupuesto!$B$11:$C$565,2,0)</f>
        <v>SERVICIOS DE IMPRENTA PUBLIC.Y REPRODUCCION</v>
      </c>
      <c r="J128" s="98" t="str">
        <f t="shared" si="3"/>
        <v>Investigación Científica</v>
      </c>
      <c r="K128" s="98"/>
    </row>
    <row r="129" spans="3:11" ht="14.45" x14ac:dyDescent="0.3">
      <c r="C129" s="137" t="s">
        <v>1762</v>
      </c>
      <c r="D129" s="154">
        <v>200</v>
      </c>
      <c r="E129" s="121">
        <v>30</v>
      </c>
      <c r="F129" s="97">
        <f t="shared" si="2"/>
        <v>6000</v>
      </c>
      <c r="G129" s="157" t="s">
        <v>119</v>
      </c>
      <c r="H129" s="138" t="s">
        <v>720</v>
      </c>
      <c r="I129" s="128" t="str">
        <f>VLOOKUP(H129,Presupuesto!$B$11:$C$565,2,0)</f>
        <v>PUBLICIDAD Y PROPAGANDA</v>
      </c>
      <c r="J129" s="98" t="str">
        <f t="shared" si="3"/>
        <v>Investigación Científica</v>
      </c>
      <c r="K129" s="98"/>
    </row>
    <row r="130" spans="3:11" ht="14.45" x14ac:dyDescent="0.3">
      <c r="C130" s="137" t="s">
        <v>1750</v>
      </c>
      <c r="D130" s="154">
        <v>300</v>
      </c>
      <c r="E130" s="121">
        <v>20</v>
      </c>
      <c r="F130" s="97">
        <f t="shared" si="2"/>
        <v>6000</v>
      </c>
      <c r="G130" s="157" t="s">
        <v>119</v>
      </c>
      <c r="H130" s="138" t="s">
        <v>720</v>
      </c>
      <c r="I130" s="128" t="str">
        <f>VLOOKUP(H130,Presupuesto!$B$11:$C$565,2,0)</f>
        <v>PUBLICIDAD Y PROPAGANDA</v>
      </c>
      <c r="J130" s="98" t="str">
        <f t="shared" si="3"/>
        <v>Investigación Científica</v>
      </c>
      <c r="K130" s="98"/>
    </row>
    <row r="131" spans="3:11" ht="14.45" x14ac:dyDescent="0.3">
      <c r="C131" s="137" t="s">
        <v>1752</v>
      </c>
      <c r="D131" s="154">
        <v>6</v>
      </c>
      <c r="E131" s="121">
        <v>500</v>
      </c>
      <c r="F131" s="97">
        <f t="shared" si="2"/>
        <v>3000</v>
      </c>
      <c r="G131" s="157" t="s">
        <v>119</v>
      </c>
      <c r="H131" s="138" t="s">
        <v>720</v>
      </c>
      <c r="I131" s="128" t="str">
        <f>VLOOKUP(H131,Presupuesto!$B$11:$C$565,2,0)</f>
        <v>PUBLICIDAD Y PROPAGANDA</v>
      </c>
      <c r="J131" s="98" t="str">
        <f t="shared" si="3"/>
        <v>Investigación Científica</v>
      </c>
      <c r="K131" s="98"/>
    </row>
    <row r="132" spans="3:11" ht="14.45" x14ac:dyDescent="0.3">
      <c r="C132" s="137" t="s">
        <v>1753</v>
      </c>
      <c r="D132" s="154">
        <v>1</v>
      </c>
      <c r="E132" s="121">
        <v>3000</v>
      </c>
      <c r="F132" s="97">
        <f t="shared" si="2"/>
        <v>3000</v>
      </c>
      <c r="G132" s="157" t="s">
        <v>119</v>
      </c>
      <c r="H132" s="138" t="s">
        <v>732</v>
      </c>
      <c r="I132" s="128" t="str">
        <f>VLOOKUP(H132,Presupuesto!$B$11:$C$565,2,0)</f>
        <v>OTROS SERVICIOS COMERCIALES Y FINANCIEROS</v>
      </c>
      <c r="J132" s="98" t="str">
        <f t="shared" si="3"/>
        <v>Investigación Científica</v>
      </c>
      <c r="K132" s="98"/>
    </row>
    <row r="133" spans="3:11" x14ac:dyDescent="0.25">
      <c r="C133" s="137" t="s">
        <v>1755</v>
      </c>
      <c r="D133" s="560">
        <v>4</v>
      </c>
      <c r="E133" s="121">
        <v>10000</v>
      </c>
      <c r="F133" s="97">
        <f t="shared" si="2"/>
        <v>40000</v>
      </c>
      <c r="G133" s="157" t="s">
        <v>119</v>
      </c>
      <c r="H133" s="98" t="s">
        <v>756</v>
      </c>
      <c r="I133" s="128" t="str">
        <f>VLOOKUP(H133,Presupuesto!$B$11:$C$565,2,0)</f>
        <v>VIATICOS AL EXTERIOR</v>
      </c>
      <c r="J133" s="98" t="str">
        <f t="shared" si="3"/>
        <v>Investigación Científica</v>
      </c>
      <c r="K133" s="98"/>
    </row>
    <row r="134" spans="3:11" x14ac:dyDescent="0.25">
      <c r="C134" s="137" t="s">
        <v>1756</v>
      </c>
      <c r="D134" s="154">
        <v>4</v>
      </c>
      <c r="E134" s="121">
        <v>6000</v>
      </c>
      <c r="F134" s="97">
        <f t="shared" si="2"/>
        <v>24000</v>
      </c>
      <c r="G134" s="157" t="s">
        <v>119</v>
      </c>
      <c r="H134" s="138" t="s">
        <v>750</v>
      </c>
      <c r="I134" s="128" t="str">
        <f>VLOOKUP(H134,Presupuesto!$B$11:$C$565,2,0)</f>
        <v>VIATICOS NACIONALES</v>
      </c>
      <c r="J134" s="98" t="str">
        <f t="shared" si="3"/>
        <v>Investigación Científica</v>
      </c>
      <c r="K134" s="98"/>
    </row>
    <row r="135" spans="3:11" ht="14.45" x14ac:dyDescent="0.3">
      <c r="C135" s="137" t="s">
        <v>1757</v>
      </c>
      <c r="D135" s="154"/>
      <c r="E135" s="121"/>
      <c r="F135" s="97">
        <v>200000</v>
      </c>
      <c r="G135" s="157" t="s">
        <v>119</v>
      </c>
      <c r="H135" s="138" t="s">
        <v>781</v>
      </c>
      <c r="I135" s="128" t="str">
        <f>VLOOKUP(H135,Presupuesto!$B$11:$C$565,2,0)</f>
        <v>ALIMENTOS B EBIDAS PARA PERSONAS</v>
      </c>
      <c r="J135" s="98" t="str">
        <f t="shared" si="3"/>
        <v>Investigación Científica</v>
      </c>
      <c r="K135" s="98"/>
    </row>
    <row r="136" spans="3:11" ht="14.45" x14ac:dyDescent="0.3">
      <c r="C136" s="137" t="s">
        <v>1759</v>
      </c>
      <c r="D136" s="154">
        <v>8</v>
      </c>
      <c r="E136" s="121">
        <v>7000</v>
      </c>
      <c r="F136" s="97">
        <f t="shared" si="2"/>
        <v>56000</v>
      </c>
      <c r="G136" s="157" t="s">
        <v>119</v>
      </c>
      <c r="H136" s="138" t="s">
        <v>650</v>
      </c>
      <c r="I136" s="128" t="str">
        <f>VLOOKUP(H136,Presupuesto!$B$11:$C$565,2,0)</f>
        <v>OTROS ALQUILERES</v>
      </c>
      <c r="J136" s="98" t="str">
        <f t="shared" si="3"/>
        <v>Investigación Científica</v>
      </c>
      <c r="K136" s="98"/>
    </row>
    <row r="137" spans="3:11" ht="14.45" x14ac:dyDescent="0.3">
      <c r="C137" s="137" t="s">
        <v>1763</v>
      </c>
      <c r="D137" s="154">
        <v>1</v>
      </c>
      <c r="E137" s="121">
        <v>10000</v>
      </c>
      <c r="F137" s="97">
        <f t="shared" si="2"/>
        <v>10000</v>
      </c>
      <c r="G137" s="157" t="s">
        <v>119</v>
      </c>
      <c r="H137" s="138" t="s">
        <v>738</v>
      </c>
      <c r="I137" s="128" t="str">
        <f>VLOOKUP(H137,Presupuesto!$B$11:$C$565,2,0)</f>
        <v>PASAJES NACIONALES</v>
      </c>
      <c r="J137" s="98" t="str">
        <f t="shared" si="3"/>
        <v>Investigación Científica</v>
      </c>
      <c r="K137" s="98"/>
    </row>
    <row r="138" spans="3:11" thickBot="1" x14ac:dyDescent="0.35">
      <c r="C138" s="561" t="s">
        <v>1754</v>
      </c>
      <c r="D138" s="562">
        <v>4</v>
      </c>
      <c r="E138" s="563">
        <v>15000</v>
      </c>
      <c r="F138" s="564">
        <f t="shared" si="2"/>
        <v>60000</v>
      </c>
      <c r="G138" s="157" t="s">
        <v>119</v>
      </c>
      <c r="H138" s="565" t="s">
        <v>744</v>
      </c>
      <c r="I138" s="128" t="str">
        <f>VLOOKUP(H138,Presupuesto!$B$11:$C$565,2,0)</f>
        <v>PASAJES AL EXTERIOR</v>
      </c>
      <c r="J138" s="98" t="str">
        <f t="shared" si="3"/>
        <v>Investigación Científica</v>
      </c>
      <c r="K138" s="98"/>
    </row>
    <row r="140" spans="3:11" thickBot="1" x14ac:dyDescent="0.35"/>
    <row r="141" spans="3:11" thickBot="1" x14ac:dyDescent="0.35">
      <c r="C141" s="153" t="s">
        <v>47</v>
      </c>
      <c r="D141" s="350">
        <f>SUM(F148:F151)</f>
        <v>325000</v>
      </c>
      <c r="F141" s="70"/>
      <c r="G141" s="79"/>
      <c r="H141" s="70"/>
      <c r="I141" s="70"/>
    </row>
    <row r="142" spans="3:11" ht="14.45" x14ac:dyDescent="0.3">
      <c r="C142" s="70"/>
      <c r="D142" s="31"/>
      <c r="E142" s="93"/>
      <c r="F142" s="93"/>
      <c r="G142" s="93"/>
      <c r="H142" s="76"/>
      <c r="I142" s="76"/>
      <c r="J142" s="76"/>
      <c r="K142" s="112"/>
    </row>
    <row r="143" spans="3:11" ht="14.45" x14ac:dyDescent="0.3">
      <c r="C143" s="70"/>
      <c r="D143" s="31"/>
      <c r="E143" s="93"/>
      <c r="F143" s="93"/>
      <c r="G143" s="93"/>
      <c r="H143" s="76"/>
      <c r="I143" s="76"/>
      <c r="J143" s="76"/>
      <c r="K143" s="112"/>
    </row>
    <row r="144" spans="3:11" ht="15.6" x14ac:dyDescent="0.3">
      <c r="C144" s="197" t="s">
        <v>382</v>
      </c>
      <c r="D144" s="347" t="s">
        <v>1646</v>
      </c>
      <c r="E144" s="93"/>
      <c r="F144" s="93"/>
      <c r="G144" s="93"/>
      <c r="H144" s="76"/>
      <c r="I144" s="76"/>
      <c r="J144" s="76"/>
      <c r="K144" s="112"/>
    </row>
    <row r="145" spans="3:11" ht="18" x14ac:dyDescent="0.3">
      <c r="C145" s="205" t="str">
        <f>IFERROR(VLOOKUP(D144,'1. Desarrollo e Innov. Curricu.'!$E:$F,2,FALSE),IFERROR(VLOOKUP(D144,'2. Investigación Científica'!$E:$F,2,FALSE),IFERROR(VLOOKUP(D144,'3. Vinculación Univ. Sociedad'!$E:$F,2,FALSE),IFERROR(VLOOKUP(D144,'4. Docencia y Profesorado Univ.'!$E:$F,2,FALSE),IFERROR(VLOOKUP(D144,'5. Estudiantes y Graduados'!$E:$F,2,FALSE),IFERROR(VLOOKUP(D144,'11. Gestion Administrativa'!$E:$F,2,FALSE),IFERROR(VLOOKUP(D144,'13. Gestión Académica'!$E:$F,2,FALSE),IFERROR(VLOOKUP(D144,'8. Asegura. de la Calid. y M'!$E:$F,2,FALSE),IFERROR(VLOOKUP(D144,'6. Gestión del Conocimiento'!$E:$F,2,FALSE),IFERROR(VLOOKUP(D144,'15. Gobernabilidad y Proceso...'!$E:$F,2,FALSE),IFERROR(VLOOKUP(D144,'12. Gestión del Talento Humano'!$E:$F,2,FALSE),IFERROR(VLOOKUP(D144,'14. Internacional... de la E.S.'!$E:$F,2,FALSE),IFERROR(VLOOKUP(D144,'10. Posgrado'!$E:$F,2,FALSE),IFERROR(VLOOKUP(D144,'17. Gestión TIC'!$E:$F,2,FALSE),IFERROR(VLOOKUP(D144,'16. Desa. del Sistema Educ.Sup.'!$E:$F,2,FALSE),IFERROR(VLOOKUP(D144,'9. Cultura de Inno. Insti...'!$E:$F,2,FALSE),VLOOKUP(D144,'7. Lo Esencial de la Reforma U.'!$E:$F,2,0)))))))))))))))))</f>
        <v>19) Dar apoyo en la facilitación de recursos humanos y financieros,  asesoría y logístico para eventos científicos a solicitud de la estructura de investigación.</v>
      </c>
      <c r="D145" s="31"/>
      <c r="E145" s="93"/>
      <c r="F145" s="93"/>
      <c r="G145" s="93"/>
      <c r="H145" s="76"/>
      <c r="I145" s="76"/>
      <c r="J145" s="76"/>
      <c r="K145" s="112"/>
    </row>
    <row r="146" spans="3:11" thickBot="1" x14ac:dyDescent="0.35">
      <c r="F146" s="93"/>
      <c r="G146" s="76"/>
      <c r="H146" s="76"/>
      <c r="I146" s="76"/>
    </row>
    <row r="147" spans="3:11" ht="15.75" thickBot="1" x14ac:dyDescent="0.3">
      <c r="C147" s="127" t="s">
        <v>43</v>
      </c>
      <c r="D147" s="127" t="s">
        <v>49</v>
      </c>
      <c r="E147" s="134" t="s">
        <v>51</v>
      </c>
      <c r="F147" s="133" t="s">
        <v>27</v>
      </c>
      <c r="G147" s="131" t="s">
        <v>121</v>
      </c>
      <c r="H147" s="134" t="s">
        <v>45</v>
      </c>
      <c r="I147" s="131" t="s">
        <v>122</v>
      </c>
      <c r="J147" s="131" t="s">
        <v>400</v>
      </c>
      <c r="K147" s="131" t="s">
        <v>401</v>
      </c>
    </row>
    <row r="148" spans="3:11" x14ac:dyDescent="0.25">
      <c r="C148" s="214" t="s">
        <v>428</v>
      </c>
      <c r="D148" s="215"/>
      <c r="E148" s="213">
        <f>HLOOKUP(C148,$AH$2:$BU$3,2,0)</f>
        <v>620</v>
      </c>
      <c r="F148" s="97">
        <f>D148*E148</f>
        <v>0</v>
      </c>
      <c r="G148" s="157"/>
      <c r="H148" s="138"/>
      <c r="I148" s="128" t="e">
        <f>VLOOKUP(H148,Presupuesto!$B$11:$C$565,2,0)</f>
        <v>#N/A</v>
      </c>
      <c r="J148" s="212" t="s">
        <v>1347</v>
      </c>
      <c r="K148" s="98"/>
    </row>
    <row r="149" spans="3:11" x14ac:dyDescent="0.25">
      <c r="C149" s="137" t="s">
        <v>1755</v>
      </c>
      <c r="D149" s="154">
        <v>2</v>
      </c>
      <c r="E149" s="121">
        <v>10000</v>
      </c>
      <c r="F149" s="97">
        <f>D149*E149</f>
        <v>20000</v>
      </c>
      <c r="G149" s="157" t="s">
        <v>119</v>
      </c>
      <c r="H149" s="138" t="s">
        <v>756</v>
      </c>
      <c r="I149" s="128" t="str">
        <f>VLOOKUP(H149,Presupuesto!$B$11:$C$565,2,0)</f>
        <v>VIATICOS AL EXTERIOR</v>
      </c>
      <c r="J149" s="98" t="str">
        <f>$J$148</f>
        <v>Investigación Científica</v>
      </c>
      <c r="K149" s="98"/>
    </row>
    <row r="150" spans="3:11" ht="14.45" x14ac:dyDescent="0.3">
      <c r="C150" s="137" t="s">
        <v>1757</v>
      </c>
      <c r="D150" s="154">
        <v>5</v>
      </c>
      <c r="E150" s="121">
        <v>52200</v>
      </c>
      <c r="F150" s="97">
        <f>D150*E150</f>
        <v>261000</v>
      </c>
      <c r="G150" s="157" t="s">
        <v>119</v>
      </c>
      <c r="H150" s="138" t="s">
        <v>781</v>
      </c>
      <c r="I150" s="128" t="str">
        <f>VLOOKUP(H150,Presupuesto!$B$11:$C$565,2,0)</f>
        <v>ALIMENTOS B EBIDAS PARA PERSONAS</v>
      </c>
      <c r="J150" s="98" t="str">
        <f>$J$148</f>
        <v>Investigación Científica</v>
      </c>
      <c r="K150" s="98"/>
    </row>
    <row r="151" spans="3:11" thickBot="1" x14ac:dyDescent="0.35">
      <c r="C151" s="143" t="s">
        <v>1754</v>
      </c>
      <c r="D151" s="566">
        <v>5</v>
      </c>
      <c r="E151" s="103">
        <v>8800</v>
      </c>
      <c r="F151" s="564">
        <f>D151*E151</f>
        <v>44000</v>
      </c>
      <c r="G151" s="157" t="s">
        <v>119</v>
      </c>
      <c r="H151" s="567" t="s">
        <v>744</v>
      </c>
      <c r="I151" s="128" t="str">
        <f>VLOOKUP(H151,Presupuesto!$B$11:$C$565,2,0)</f>
        <v>PASAJES AL EXTERIOR</v>
      </c>
      <c r="J151" s="98" t="str">
        <f>$J$148</f>
        <v>Investigación Científica</v>
      </c>
      <c r="K151" s="98"/>
    </row>
    <row r="153" spans="3:11" thickBot="1" x14ac:dyDescent="0.35">
      <c r="F153" s="90"/>
      <c r="G153" s="89"/>
      <c r="H153" s="90"/>
      <c r="I153" s="90"/>
    </row>
    <row r="154" spans="3:11" thickBot="1" x14ac:dyDescent="0.35">
      <c r="C154" s="153" t="s">
        <v>47</v>
      </c>
      <c r="D154" s="350">
        <f>SUM(F161:F163)</f>
        <v>276000</v>
      </c>
      <c r="F154" s="70"/>
      <c r="G154" s="79"/>
      <c r="H154" s="70"/>
      <c r="I154" s="70"/>
    </row>
    <row r="155" spans="3:11" ht="14.45" x14ac:dyDescent="0.3">
      <c r="C155" s="70"/>
      <c r="D155" s="31"/>
      <c r="E155" s="93"/>
      <c r="F155" s="93"/>
      <c r="G155" s="93"/>
      <c r="H155" s="76"/>
      <c r="I155" s="76"/>
      <c r="J155" s="76"/>
      <c r="K155" s="112"/>
    </row>
    <row r="156" spans="3:11" ht="14.45" x14ac:dyDescent="0.3">
      <c r="C156" s="70"/>
      <c r="D156" s="31"/>
      <c r="E156" s="93"/>
      <c r="F156" s="93"/>
      <c r="G156" s="93"/>
      <c r="H156" s="76"/>
      <c r="I156" s="76"/>
      <c r="J156" s="76"/>
      <c r="K156" s="112"/>
    </row>
    <row r="157" spans="3:11" ht="15.6" x14ac:dyDescent="0.3">
      <c r="C157" s="197" t="s">
        <v>382</v>
      </c>
      <c r="D157" s="347" t="s">
        <v>1654</v>
      </c>
      <c r="E157" s="93"/>
      <c r="F157" s="93"/>
      <c r="G157" s="93"/>
      <c r="H157" s="76"/>
      <c r="I157" s="76"/>
      <c r="J157" s="76"/>
      <c r="K157" s="112"/>
    </row>
    <row r="158" spans="3:11" ht="18" x14ac:dyDescent="0.3">
      <c r="C158" s="205" t="str">
        <f>IFERROR(VLOOKUP(D157,'1. Desarrollo e Innov. Curricu.'!$E:$F,2,FALSE),IFERROR(VLOOKUP(D157,'2. Investigación Científica'!$E:$F,2,FALSE),IFERROR(VLOOKUP(D157,'3. Vinculación Univ. Sociedad'!$E:$F,2,FALSE),IFERROR(VLOOKUP(D157,'4. Docencia y Profesorado Univ.'!$E:$F,2,FALSE),IFERROR(VLOOKUP(D157,'5. Estudiantes y Graduados'!$E:$F,2,FALSE),IFERROR(VLOOKUP(D157,'11. Gestion Administrativa'!$E:$F,2,FALSE),IFERROR(VLOOKUP(D157,'13. Gestión Académica'!$E:$F,2,FALSE),IFERROR(VLOOKUP(D157,'8. Asegura. de la Calid. y M'!$E:$F,2,FALSE),IFERROR(VLOOKUP(D157,'6. Gestión del Conocimiento'!$E:$F,2,FALSE),IFERROR(VLOOKUP(D157,'15. Gobernabilidad y Proceso...'!$E:$F,2,FALSE),IFERROR(VLOOKUP(D157,'12. Gestión del Talento Humano'!$E:$F,2,FALSE),IFERROR(VLOOKUP(D157,'14. Internacional... de la E.S.'!$E:$F,2,FALSE),IFERROR(VLOOKUP(D157,'10. Posgrado'!$E:$F,2,FALSE),IFERROR(VLOOKUP(D157,'17. Gestión TIC'!$E:$F,2,FALSE),IFERROR(VLOOKUP(D157,'16. Desa. del Sistema Educ.Sup.'!$E:$F,2,FALSE),IFERROR(VLOOKUP(D157,'9. Cultura de Inno. Insti...'!$E:$F,2,FALSE),VLOOKUP(D157,'7. Lo Esencial de la Reforma U.'!$E:$F,2,0)))))))))))))))))</f>
        <v>20) Organizar el proceso de evaluación y dictamen sobre las solicitudes de financiamiento de participaciones de profesores con ponencias en eventos académicos o científicos internacionales</v>
      </c>
      <c r="D158" s="31"/>
      <c r="E158" s="93"/>
      <c r="F158" s="93"/>
      <c r="G158" s="93"/>
      <c r="H158" s="76"/>
      <c r="I158" s="76"/>
      <c r="J158" s="76"/>
      <c r="K158" s="112"/>
    </row>
    <row r="159" spans="3:11" thickBot="1" x14ac:dyDescent="0.35">
      <c r="F159" s="93"/>
      <c r="G159" s="76"/>
      <c r="H159" s="76"/>
      <c r="I159" s="76"/>
    </row>
    <row r="160" spans="3:11" ht="15.75" thickBot="1" x14ac:dyDescent="0.3">
      <c r="C160" s="127" t="s">
        <v>43</v>
      </c>
      <c r="D160" s="127" t="s">
        <v>49</v>
      </c>
      <c r="E160" s="134" t="s">
        <v>51</v>
      </c>
      <c r="F160" s="133" t="s">
        <v>27</v>
      </c>
      <c r="G160" s="131" t="s">
        <v>121</v>
      </c>
      <c r="H160" s="134" t="s">
        <v>45</v>
      </c>
      <c r="I160" s="131" t="s">
        <v>122</v>
      </c>
      <c r="J160" s="131" t="s">
        <v>400</v>
      </c>
      <c r="K160" s="131" t="s">
        <v>401</v>
      </c>
    </row>
    <row r="161" spans="3:11" x14ac:dyDescent="0.25">
      <c r="C161" s="214" t="s">
        <v>428</v>
      </c>
      <c r="D161" s="215"/>
      <c r="E161" s="213"/>
      <c r="F161" s="97">
        <f>D161*E161</f>
        <v>0</v>
      </c>
      <c r="G161" s="157"/>
      <c r="H161" s="138"/>
      <c r="I161" s="128" t="e">
        <f>VLOOKUP(H161,Presupuesto!$B$11:$C$565,2,0)</f>
        <v>#N/A</v>
      </c>
      <c r="J161" s="212" t="s">
        <v>1347</v>
      </c>
      <c r="K161" s="98"/>
    </row>
    <row r="162" spans="3:11" x14ac:dyDescent="0.25">
      <c r="C162" s="137" t="s">
        <v>1755</v>
      </c>
      <c r="D162" s="154">
        <v>6</v>
      </c>
      <c r="E162" s="121">
        <v>23000</v>
      </c>
      <c r="F162" s="97">
        <f>D162*E162</f>
        <v>138000</v>
      </c>
      <c r="G162" s="157" t="s">
        <v>119</v>
      </c>
      <c r="H162" s="138" t="s">
        <v>756</v>
      </c>
      <c r="I162" s="128" t="str">
        <f>VLOOKUP(H162,Presupuesto!$B$11:$C$565,2,0)</f>
        <v>VIATICOS AL EXTERIOR</v>
      </c>
      <c r="J162" s="98" t="str">
        <f>$J$161</f>
        <v>Investigación Científica</v>
      </c>
      <c r="K162" s="98"/>
    </row>
    <row r="163" spans="3:11" thickBot="1" x14ac:dyDescent="0.35">
      <c r="C163" s="143" t="s">
        <v>1764</v>
      </c>
      <c r="D163" s="155">
        <v>6</v>
      </c>
      <c r="E163" s="103">
        <v>23000</v>
      </c>
      <c r="F163" s="105">
        <f>D163*E163</f>
        <v>138000</v>
      </c>
      <c r="G163" s="157" t="s">
        <v>119</v>
      </c>
      <c r="H163" s="144" t="s">
        <v>744</v>
      </c>
      <c r="I163" s="128" t="str">
        <f>VLOOKUP(H163,Presupuesto!$B$11:$C$565,2,0)</f>
        <v>PASAJES AL EXTERIOR</v>
      </c>
      <c r="J163" s="98" t="str">
        <f>$J$161</f>
        <v>Investigación Científica</v>
      </c>
      <c r="K163" s="98"/>
    </row>
    <row r="165" spans="3:11" thickBot="1" x14ac:dyDescent="0.35"/>
    <row r="166" spans="3:11" thickBot="1" x14ac:dyDescent="0.35">
      <c r="C166" s="153" t="s">
        <v>47</v>
      </c>
      <c r="D166" s="350">
        <f>SUM(F173:F174)</f>
        <v>30000</v>
      </c>
      <c r="F166" s="70"/>
      <c r="G166" s="79"/>
      <c r="H166" s="70"/>
      <c r="I166" s="70"/>
    </row>
    <row r="167" spans="3:11" ht="14.45" x14ac:dyDescent="0.3">
      <c r="C167" s="70"/>
      <c r="D167" s="31"/>
      <c r="E167" s="93"/>
      <c r="F167" s="93"/>
      <c r="G167" s="93"/>
      <c r="H167" s="76"/>
      <c r="I167" s="76"/>
      <c r="J167" s="76"/>
      <c r="K167" s="112"/>
    </row>
    <row r="168" spans="3:11" ht="14.45" x14ac:dyDescent="0.3">
      <c r="C168" s="70"/>
      <c r="D168" s="31"/>
      <c r="E168" s="93"/>
      <c r="F168" s="93"/>
      <c r="G168" s="93"/>
      <c r="H168" s="76"/>
      <c r="I168" s="76"/>
      <c r="J168" s="76"/>
      <c r="K168" s="112"/>
    </row>
    <row r="169" spans="3:11" ht="15.6" x14ac:dyDescent="0.3">
      <c r="C169" s="197" t="s">
        <v>382</v>
      </c>
      <c r="D169" s="347" t="s">
        <v>1662</v>
      </c>
      <c r="E169" s="93"/>
      <c r="F169" s="93"/>
      <c r="G169" s="93"/>
      <c r="H169" s="76"/>
      <c r="I169" s="76"/>
      <c r="J169" s="76"/>
      <c r="K169" s="112"/>
    </row>
    <row r="170" spans="3:11" ht="18" x14ac:dyDescent="0.3">
      <c r="C170" s="205" t="str">
        <f>IFERROR(VLOOKUP(D169,'1. Desarrollo e Innov. Curricu.'!$E:$F,2,FALSE),IFERROR(VLOOKUP(D169,'2. Investigación Científica'!$E:$F,2,FALSE),IFERROR(VLOOKUP(D169,'3. Vinculación Univ. Sociedad'!$E:$F,2,FALSE),IFERROR(VLOOKUP(D169,'4. Docencia y Profesorado Univ.'!$E:$F,2,FALSE),IFERROR(VLOOKUP(D169,'5. Estudiantes y Graduados'!$E:$F,2,FALSE),IFERROR(VLOOKUP(D169,'11. Gestion Administrativa'!$E:$F,2,FALSE),IFERROR(VLOOKUP(D169,'13. Gestión Académica'!$E:$F,2,FALSE),IFERROR(VLOOKUP(D169,'8. Asegura. de la Calid. y M'!$E:$F,2,FALSE),IFERROR(VLOOKUP(D169,'6. Gestión del Conocimiento'!$E:$F,2,FALSE),IFERROR(VLOOKUP(D169,'15. Gobernabilidad y Proceso...'!$E:$F,2,FALSE),IFERROR(VLOOKUP(D169,'12. Gestión del Talento Humano'!$E:$F,2,FALSE),IFERROR(VLOOKUP(D169,'14. Internacional... de la E.S.'!$E:$F,2,FALSE),IFERROR(VLOOKUP(D169,'10. Posgrado'!$E:$F,2,FALSE),IFERROR(VLOOKUP(D169,'17. Gestión TIC'!$E:$F,2,FALSE),IFERROR(VLOOKUP(D169,'16. Desa. del Sistema Educ.Sup.'!$E:$F,2,FALSE),IFERROR(VLOOKUP(D169,'9. Cultura de Inno. Insti...'!$E:$F,2,FALSE),VLOOKUP(D169,'7. Lo Esencial de la Reforma U.'!$E:$F,2,0)))))))))))))))))</f>
        <v xml:space="preserve">22) Identificar y asesorar la elaboración de proyectos de investigación tecnológica en Facultades  y Centros Regionales a través de la implementación de buzones de ideas
</v>
      </c>
      <c r="D170" s="31"/>
      <c r="E170" s="93"/>
      <c r="F170" s="93"/>
      <c r="G170" s="93"/>
      <c r="H170" s="76"/>
      <c r="I170" s="76"/>
      <c r="J170" s="76"/>
      <c r="K170" s="112"/>
    </row>
    <row r="171" spans="3:11" thickBot="1" x14ac:dyDescent="0.35">
      <c r="F171" s="93"/>
      <c r="G171" s="76"/>
      <c r="H171" s="76"/>
      <c r="I171" s="76"/>
    </row>
    <row r="172" spans="3:11" ht="15.75" thickBot="1" x14ac:dyDescent="0.3">
      <c r="C172" s="127" t="s">
        <v>43</v>
      </c>
      <c r="D172" s="127" t="s">
        <v>49</v>
      </c>
      <c r="E172" s="134" t="s">
        <v>51</v>
      </c>
      <c r="F172" s="133" t="s">
        <v>27</v>
      </c>
      <c r="G172" s="131" t="s">
        <v>121</v>
      </c>
      <c r="H172" s="134" t="s">
        <v>45</v>
      </c>
      <c r="I172" s="131" t="s">
        <v>122</v>
      </c>
      <c r="J172" s="131" t="s">
        <v>400</v>
      </c>
      <c r="K172" s="131" t="s">
        <v>401</v>
      </c>
    </row>
    <row r="173" spans="3:11" x14ac:dyDescent="0.25">
      <c r="C173" s="214" t="s">
        <v>428</v>
      </c>
      <c r="D173" s="215"/>
      <c r="E173" s="213"/>
      <c r="F173" s="97">
        <f>D173*E173</f>
        <v>0</v>
      </c>
      <c r="G173" s="157"/>
      <c r="H173" s="138"/>
      <c r="I173" s="128" t="e">
        <f>VLOOKUP(H173,Presupuesto!$B$11:$C$565,2,0)</f>
        <v>#N/A</v>
      </c>
      <c r="J173" s="212" t="s">
        <v>1461</v>
      </c>
      <c r="K173" s="98" t="s">
        <v>384</v>
      </c>
    </row>
    <row r="174" spans="3:11" x14ac:dyDescent="0.25">
      <c r="C174" s="137" t="s">
        <v>1765</v>
      </c>
      <c r="D174" s="154">
        <v>3</v>
      </c>
      <c r="E174" s="121">
        <v>10000</v>
      </c>
      <c r="F174" s="97">
        <f>D174*E174</f>
        <v>30000</v>
      </c>
      <c r="G174" s="157" t="s">
        <v>119</v>
      </c>
      <c r="H174" s="138" t="s">
        <v>756</v>
      </c>
      <c r="I174" s="128" t="str">
        <f>VLOOKUP(H174,Presupuesto!$B$11:$C$565,2,0)</f>
        <v>VIATICOS AL EXTERIOR</v>
      </c>
      <c r="J174" s="98" t="str">
        <f>$J$173</f>
        <v>Desarrollo del Sistema de Educación Superior</v>
      </c>
      <c r="K174" s="98" t="s">
        <v>402</v>
      </c>
    </row>
    <row r="176" spans="3:11" thickBot="1" x14ac:dyDescent="0.35">
      <c r="F176" s="90"/>
      <c r="G176" s="89"/>
      <c r="H176" s="90"/>
      <c r="I176" s="90"/>
    </row>
    <row r="177" spans="3:11" thickBot="1" x14ac:dyDescent="0.35">
      <c r="C177" s="153" t="s">
        <v>47</v>
      </c>
      <c r="D177" s="350">
        <f>SUM(F184:F187)</f>
        <v>164064</v>
      </c>
      <c r="F177" s="70"/>
      <c r="G177" s="79"/>
      <c r="H177" s="70"/>
      <c r="I177" s="70"/>
    </row>
    <row r="178" spans="3:11" ht="14.45" x14ac:dyDescent="0.3">
      <c r="C178" s="70"/>
      <c r="D178" s="31"/>
      <c r="E178" s="93"/>
      <c r="F178" s="93"/>
      <c r="G178" s="93"/>
      <c r="H178" s="76"/>
      <c r="I178" s="76"/>
      <c r="J178" s="76"/>
      <c r="K178" s="112"/>
    </row>
    <row r="179" spans="3:11" ht="14.45" x14ac:dyDescent="0.3">
      <c r="C179" s="70"/>
      <c r="D179" s="31"/>
      <c r="E179" s="93"/>
      <c r="F179" s="93"/>
      <c r="G179" s="93"/>
      <c r="H179" s="76"/>
      <c r="I179" s="76"/>
      <c r="J179" s="76"/>
      <c r="K179" s="112"/>
    </row>
    <row r="180" spans="3:11" ht="15.6" x14ac:dyDescent="0.3">
      <c r="C180" s="197" t="s">
        <v>382</v>
      </c>
      <c r="D180" s="347" t="s">
        <v>1714</v>
      </c>
      <c r="E180" s="93"/>
      <c r="F180" s="93"/>
      <c r="G180" s="93"/>
      <c r="H180" s="76"/>
      <c r="I180" s="76"/>
      <c r="J180" s="76"/>
      <c r="K180" s="112"/>
    </row>
    <row r="181" spans="3:11" ht="18" x14ac:dyDescent="0.3">
      <c r="C181" s="205" t="str">
        <f>IFERROR(VLOOKUP(D180,'1. Desarrollo e Innov. Curricu.'!$E:$F,2,FALSE),IFERROR(VLOOKUP(D180,'2. Investigación Científica'!$E:$F,2,FALSE),IFERROR(VLOOKUP(D180,'3. Vinculación Univ. Sociedad'!$E:$F,2,FALSE),IFERROR(VLOOKUP(D180,'4. Docencia y Profesorado Univ.'!$E:$F,2,FALSE),IFERROR(VLOOKUP(D180,'5. Estudiantes y Graduados'!$E:$F,2,FALSE),IFERROR(VLOOKUP(D180,'11. Gestion Administrativa'!$E:$F,2,FALSE),IFERROR(VLOOKUP(D180,'13. Gestión Académica'!$E:$F,2,FALSE),IFERROR(VLOOKUP(D180,'8. Asegura. de la Calid. y M'!$E:$F,2,FALSE),IFERROR(VLOOKUP(D180,'6. Gestión del Conocimiento'!$E:$F,2,FALSE),IFERROR(VLOOKUP(D180,'15. Gobernabilidad y Proceso...'!$E:$F,2,FALSE),IFERROR(VLOOKUP(D180,'12. Gestión del Talento Humano'!$E:$F,2,FALSE),IFERROR(VLOOKUP(D180,'14. Internacional... de la E.S.'!$E:$F,2,FALSE),IFERROR(VLOOKUP(D180,'10. Posgrado'!$E:$F,2,FALSE),IFERROR(VLOOKUP(D180,'17. Gestión TIC'!$E:$F,2,FALSE),IFERROR(VLOOKUP(D180,'16. Desa. del Sistema Educ.Sup.'!$E:$F,2,FALSE),IFERROR(VLOOKUP(D180,'9. Cultura de Inno. Insti...'!$E:$F,2,FALSE),VLOOKUP(D180,'7. Lo Esencial de la Reforma U.'!$E:$F,2,0)))))))))))))))))</f>
        <v xml:space="preserve">35) Apoyar la ejecución de los acuerdos contraídos en investigación científica  en el Consejo de Investigación del CSUCA/SICAR.
</v>
      </c>
      <c r="D181" s="31"/>
      <c r="E181" s="93"/>
      <c r="F181" s="93"/>
      <c r="G181" s="93"/>
      <c r="H181" s="76"/>
      <c r="I181" s="76"/>
      <c r="J181" s="76"/>
      <c r="K181" s="112"/>
    </row>
    <row r="182" spans="3:11" thickBot="1" x14ac:dyDescent="0.35">
      <c r="F182" s="93"/>
      <c r="G182" s="76"/>
      <c r="H182" s="76"/>
      <c r="I182" s="76"/>
    </row>
    <row r="183" spans="3:11" ht="15.75" thickBot="1" x14ac:dyDescent="0.3">
      <c r="C183" s="127" t="s">
        <v>43</v>
      </c>
      <c r="D183" s="127" t="s">
        <v>49</v>
      </c>
      <c r="E183" s="134" t="s">
        <v>51</v>
      </c>
      <c r="F183" s="133" t="s">
        <v>27</v>
      </c>
      <c r="G183" s="131" t="s">
        <v>121</v>
      </c>
      <c r="H183" s="134" t="s">
        <v>45</v>
      </c>
      <c r="I183" s="131" t="s">
        <v>122</v>
      </c>
      <c r="J183" s="131" t="s">
        <v>400</v>
      </c>
      <c r="K183" s="131" t="s">
        <v>401</v>
      </c>
    </row>
    <row r="184" spans="3:11" ht="15.75" thickBot="1" x14ac:dyDescent="0.3">
      <c r="C184" s="214" t="s">
        <v>428</v>
      </c>
      <c r="D184" s="215"/>
      <c r="E184" s="213"/>
      <c r="F184" s="97">
        <f>D184*E184</f>
        <v>0</v>
      </c>
      <c r="G184" s="157"/>
      <c r="H184" s="138"/>
      <c r="I184" s="128" t="e">
        <f>VLOOKUP(H184,Presupuesto!$B$11:$C$565,2,0)</f>
        <v>#N/A</v>
      </c>
      <c r="J184" s="212" t="s">
        <v>1347</v>
      </c>
      <c r="K184" s="98"/>
    </row>
    <row r="185" spans="3:11" x14ac:dyDescent="0.25">
      <c r="C185" s="568" t="s">
        <v>433</v>
      </c>
      <c r="D185" s="548">
        <v>2</v>
      </c>
      <c r="E185" s="549">
        <v>24000</v>
      </c>
      <c r="F185" s="309">
        <f>D185*E185</f>
        <v>48000</v>
      </c>
      <c r="G185" s="157" t="s">
        <v>119</v>
      </c>
      <c r="H185" s="545" t="s">
        <v>756</v>
      </c>
      <c r="I185" s="128" t="str">
        <f>VLOOKUP(H185,Presupuesto!$B$11:$C$565,2,0)</f>
        <v>VIATICOS AL EXTERIOR</v>
      </c>
      <c r="J185" s="98" t="str">
        <f>$J$184</f>
        <v>Investigación Científica</v>
      </c>
      <c r="K185" s="98"/>
    </row>
    <row r="186" spans="3:11" x14ac:dyDescent="0.25">
      <c r="C186" s="569" t="s">
        <v>437</v>
      </c>
      <c r="D186" s="548">
        <v>2</v>
      </c>
      <c r="E186" s="549">
        <v>28032</v>
      </c>
      <c r="F186" s="550">
        <f>D186*E186</f>
        <v>56064</v>
      </c>
      <c r="G186" s="157" t="s">
        <v>119</v>
      </c>
      <c r="H186" s="551" t="s">
        <v>756</v>
      </c>
      <c r="I186" s="128" t="str">
        <f>VLOOKUP(H186,Presupuesto!$B$11:$C$565,2,0)</f>
        <v>VIATICOS AL EXTERIOR</v>
      </c>
      <c r="J186" s="98" t="str">
        <f>$J$184</f>
        <v>Investigación Científica</v>
      </c>
      <c r="K186" s="98"/>
    </row>
    <row r="187" spans="3:11" thickBot="1" x14ac:dyDescent="0.35">
      <c r="C187" s="570" t="s">
        <v>1766</v>
      </c>
      <c r="D187" s="571">
        <v>4</v>
      </c>
      <c r="E187" s="572">
        <v>15000</v>
      </c>
      <c r="F187" s="573">
        <f>D187*E187</f>
        <v>60000</v>
      </c>
      <c r="G187" s="157" t="s">
        <v>119</v>
      </c>
      <c r="H187" s="574" t="s">
        <v>744</v>
      </c>
      <c r="I187" s="128" t="str">
        <f>VLOOKUP(H187,Presupuesto!$B$11:$C$565,2,0)</f>
        <v>PASAJES AL EXTERIOR</v>
      </c>
      <c r="J187" s="98" t="str">
        <f>$J$184</f>
        <v>Investigación Científica</v>
      </c>
      <c r="K187" s="98"/>
    </row>
    <row r="189" spans="3:11" thickBot="1" x14ac:dyDescent="0.35"/>
    <row r="190" spans="3:11" thickBot="1" x14ac:dyDescent="0.35">
      <c r="C190" s="153" t="s">
        <v>47</v>
      </c>
      <c r="D190" s="350">
        <f>SUM(F197:F206)</f>
        <v>69821.665999999997</v>
      </c>
      <c r="F190" s="70"/>
      <c r="G190" s="79"/>
      <c r="H190" s="70"/>
      <c r="I190" s="70"/>
    </row>
    <row r="191" spans="3:11" ht="14.45" x14ac:dyDescent="0.3">
      <c r="C191" s="70"/>
      <c r="D191" s="31"/>
      <c r="E191" s="93"/>
      <c r="F191" s="93"/>
      <c r="G191" s="93"/>
      <c r="H191" s="76"/>
      <c r="I191" s="76"/>
      <c r="J191" s="76"/>
      <c r="K191" s="112"/>
    </row>
    <row r="192" spans="3:11" ht="14.45" x14ac:dyDescent="0.3">
      <c r="C192" s="70"/>
      <c r="D192" s="31"/>
      <c r="E192" s="93"/>
      <c r="F192" s="93"/>
      <c r="G192" s="93"/>
      <c r="H192" s="76"/>
      <c r="I192" s="76"/>
      <c r="J192" s="76"/>
      <c r="K192" s="112"/>
    </row>
    <row r="193" spans="3:11" ht="15.6" x14ac:dyDescent="0.3">
      <c r="C193" s="197" t="s">
        <v>382</v>
      </c>
      <c r="D193" s="347" t="s">
        <v>1727</v>
      </c>
      <c r="E193" s="93"/>
      <c r="F193" s="93"/>
      <c r="G193" s="93"/>
      <c r="H193" s="76"/>
      <c r="I193" s="76"/>
      <c r="J193" s="76"/>
      <c r="K193" s="112"/>
    </row>
    <row r="194" spans="3:11" ht="18" x14ac:dyDescent="0.3">
      <c r="C194" s="205"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 xml:space="preserve">37) Contar con insumos de oficina para la ejecución del programa de investigación                     </v>
      </c>
      <c r="D194" s="31"/>
      <c r="E194" s="93"/>
      <c r="F194" s="93"/>
      <c r="G194" s="93"/>
      <c r="H194" s="76"/>
      <c r="I194" s="76"/>
      <c r="J194" s="76"/>
      <c r="K194" s="112"/>
    </row>
    <row r="195" spans="3:11" thickBot="1" x14ac:dyDescent="0.35">
      <c r="F195" s="93"/>
      <c r="G195" s="76"/>
      <c r="H195" s="76"/>
      <c r="I195" s="76"/>
    </row>
    <row r="196" spans="3:11" ht="15.75" thickBot="1" x14ac:dyDescent="0.3">
      <c r="C196" s="127" t="s">
        <v>43</v>
      </c>
      <c r="D196" s="127" t="s">
        <v>49</v>
      </c>
      <c r="E196" s="134" t="s">
        <v>51</v>
      </c>
      <c r="F196" s="133" t="s">
        <v>27</v>
      </c>
      <c r="G196" s="131" t="s">
        <v>121</v>
      </c>
      <c r="H196" s="134" t="s">
        <v>45</v>
      </c>
      <c r="I196" s="131" t="s">
        <v>122</v>
      </c>
      <c r="J196" s="131" t="s">
        <v>400</v>
      </c>
      <c r="K196" s="131" t="s">
        <v>401</v>
      </c>
    </row>
    <row r="197" spans="3:11" x14ac:dyDescent="0.25">
      <c r="C197" s="214" t="s">
        <v>428</v>
      </c>
      <c r="D197" s="215"/>
      <c r="E197" s="213"/>
      <c r="F197" s="97">
        <f t="shared" ref="F197:F206" si="4">D197*E197</f>
        <v>0</v>
      </c>
      <c r="G197" s="157"/>
      <c r="H197" s="138"/>
      <c r="I197" s="128" t="e">
        <f>VLOOKUP(H197,Presupuesto!$B$11:$C$565,2,0)</f>
        <v>#N/A</v>
      </c>
      <c r="J197" s="212" t="s">
        <v>1347</v>
      </c>
      <c r="K197" s="98" t="s">
        <v>384</v>
      </c>
    </row>
    <row r="198" spans="3:11" ht="14.45" x14ac:dyDescent="0.3">
      <c r="C198" s="137" t="s">
        <v>1767</v>
      </c>
      <c r="D198" s="154">
        <v>100</v>
      </c>
      <c r="E198" s="121">
        <v>22</v>
      </c>
      <c r="F198" s="97">
        <f t="shared" si="4"/>
        <v>2200</v>
      </c>
      <c r="G198" s="157" t="s">
        <v>119</v>
      </c>
      <c r="H198" s="138" t="s">
        <v>306</v>
      </c>
      <c r="I198" s="128" t="str">
        <f>VLOOKUP(H198,Presupuesto!$B$11:$C$565,2,0)</f>
        <v>PRODUCTOS DE PAPEL Y CARTON (33400-00)</v>
      </c>
      <c r="J198" s="98" t="str">
        <f t="shared" ref="J198:J206" si="5">$J$197</f>
        <v>Investigación Científica</v>
      </c>
      <c r="K198" s="98" t="s">
        <v>402</v>
      </c>
    </row>
    <row r="199" spans="3:11" ht="14.45" x14ac:dyDescent="0.3">
      <c r="C199" s="137" t="s">
        <v>1768</v>
      </c>
      <c r="D199" s="154">
        <v>352</v>
      </c>
      <c r="E199" s="121">
        <v>25.023</v>
      </c>
      <c r="F199" s="97">
        <f t="shared" si="4"/>
        <v>8808.0959999999995</v>
      </c>
      <c r="G199" s="157" t="s">
        <v>119</v>
      </c>
      <c r="H199" s="138" t="s">
        <v>931</v>
      </c>
      <c r="I199" s="128" t="str">
        <f>VLOOKUP(H199,Presupuesto!$B$11:$C$565,2,0)</f>
        <v>UTILES DE ESCRITORIO, OFICINA Y ENSE¥ANZA</v>
      </c>
      <c r="J199" s="98" t="str">
        <f t="shared" si="5"/>
        <v>Investigación Científica</v>
      </c>
      <c r="K199" s="98" t="s">
        <v>402</v>
      </c>
    </row>
    <row r="200" spans="3:11" ht="14.45" x14ac:dyDescent="0.3">
      <c r="C200" s="137" t="s">
        <v>1769</v>
      </c>
      <c r="D200" s="154">
        <v>6000</v>
      </c>
      <c r="E200" s="121">
        <v>1.7</v>
      </c>
      <c r="F200" s="97">
        <f t="shared" si="4"/>
        <v>10200</v>
      </c>
      <c r="G200" s="157" t="s">
        <v>119</v>
      </c>
      <c r="H200" s="138" t="s">
        <v>937</v>
      </c>
      <c r="I200" s="128" t="str">
        <f>VLOOKUP(H200,Presupuesto!$B$11:$C$565,2,0)</f>
        <v>UTENCILIOS DE COCINA Y COMEDOR</v>
      </c>
      <c r="J200" s="98" t="str">
        <f t="shared" si="5"/>
        <v>Investigación Científica</v>
      </c>
      <c r="K200" s="98" t="s">
        <v>402</v>
      </c>
    </row>
    <row r="201" spans="3:11" ht="14.45" x14ac:dyDescent="0.3">
      <c r="C201" s="137" t="s">
        <v>1770</v>
      </c>
      <c r="D201" s="154">
        <v>20</v>
      </c>
      <c r="E201" s="121">
        <v>149.0265</v>
      </c>
      <c r="F201" s="97">
        <f t="shared" si="4"/>
        <v>2980.5299999999997</v>
      </c>
      <c r="G201" s="157" t="s">
        <v>119</v>
      </c>
      <c r="H201" s="138" t="s">
        <v>732</v>
      </c>
      <c r="I201" s="128" t="str">
        <f>VLOOKUP(H201,Presupuesto!$B$11:$C$565,2,0)</f>
        <v>OTROS SERVICIOS COMERCIALES Y FINANCIEROS</v>
      </c>
      <c r="J201" s="98" t="str">
        <f t="shared" si="5"/>
        <v>Investigación Científica</v>
      </c>
      <c r="K201" s="98" t="s">
        <v>402</v>
      </c>
    </row>
    <row r="202" spans="3:11" ht="14.45" x14ac:dyDescent="0.3">
      <c r="C202" s="141" t="s">
        <v>1771</v>
      </c>
      <c r="D202" s="147">
        <v>50</v>
      </c>
      <c r="E202" s="116">
        <v>102.66</v>
      </c>
      <c r="F202" s="97">
        <f t="shared" si="4"/>
        <v>5133</v>
      </c>
      <c r="G202" s="157" t="s">
        <v>119</v>
      </c>
      <c r="H202" s="581" t="s">
        <v>306</v>
      </c>
      <c r="I202" s="128" t="str">
        <f>VLOOKUP(H202,Presupuesto!$B$11:$C$565,2,0)</f>
        <v>PRODUCTOS DE PAPEL Y CARTON (33400-00)</v>
      </c>
      <c r="J202" s="98" t="str">
        <f t="shared" si="5"/>
        <v>Investigación Científica</v>
      </c>
      <c r="K202" s="98" t="s">
        <v>402</v>
      </c>
    </row>
    <row r="203" spans="3:11" x14ac:dyDescent="0.25">
      <c r="C203" s="141" t="s">
        <v>1772</v>
      </c>
      <c r="D203" s="147">
        <v>50</v>
      </c>
      <c r="E203" s="116">
        <v>60</v>
      </c>
      <c r="F203" s="97">
        <f t="shared" si="4"/>
        <v>3000</v>
      </c>
      <c r="G203" s="157" t="s">
        <v>119</v>
      </c>
      <c r="H203" s="581" t="s">
        <v>931</v>
      </c>
      <c r="I203" s="128" t="str">
        <f>VLOOKUP(H203,Presupuesto!$B$11:$C$565,2,0)</f>
        <v>UTILES DE ESCRITORIO, OFICINA Y ENSE¥ANZA</v>
      </c>
      <c r="J203" s="98" t="str">
        <f t="shared" si="5"/>
        <v>Investigación Científica</v>
      </c>
      <c r="K203" s="98" t="s">
        <v>402</v>
      </c>
    </row>
    <row r="204" spans="3:11" ht="14.45" x14ac:dyDescent="0.3">
      <c r="C204" s="141" t="s">
        <v>1773</v>
      </c>
      <c r="D204" s="147">
        <v>50</v>
      </c>
      <c r="E204" s="116">
        <v>100</v>
      </c>
      <c r="F204" s="97">
        <f t="shared" si="4"/>
        <v>5000</v>
      </c>
      <c r="G204" s="157" t="s">
        <v>119</v>
      </c>
      <c r="H204" s="581" t="s">
        <v>931</v>
      </c>
      <c r="I204" s="128" t="str">
        <f>VLOOKUP(H204,Presupuesto!$B$11:$C$565,2,0)</f>
        <v>UTILES DE ESCRITORIO, OFICINA Y ENSE¥ANZA</v>
      </c>
      <c r="J204" s="98" t="str">
        <f t="shared" si="5"/>
        <v>Investigación Científica</v>
      </c>
      <c r="K204" s="98" t="s">
        <v>402</v>
      </c>
    </row>
    <row r="205" spans="3:11" ht="14.45" x14ac:dyDescent="0.3">
      <c r="C205" s="141" t="s">
        <v>1774</v>
      </c>
      <c r="D205" s="575">
        <v>500</v>
      </c>
      <c r="E205" s="576">
        <v>25</v>
      </c>
      <c r="F205" s="118">
        <f t="shared" si="4"/>
        <v>12500</v>
      </c>
      <c r="G205" s="157" t="s">
        <v>119</v>
      </c>
      <c r="H205" s="581" t="s">
        <v>706</v>
      </c>
      <c r="I205" s="128" t="str">
        <f>VLOOKUP(H205,Presupuesto!$B$11:$C$565,2,0)</f>
        <v>SERVICIOS DE IMPRENTA PUBLIC.Y REPRODUCCION</v>
      </c>
      <c r="J205" s="98" t="str">
        <f t="shared" si="5"/>
        <v>Investigación Científica</v>
      </c>
      <c r="K205" s="546" t="s">
        <v>402</v>
      </c>
    </row>
    <row r="206" spans="3:11" ht="15.75" thickBot="1" x14ac:dyDescent="0.3">
      <c r="C206" s="577" t="s">
        <v>1775</v>
      </c>
      <c r="D206" s="578">
        <v>40</v>
      </c>
      <c r="E206" s="579">
        <v>500.00099999999998</v>
      </c>
      <c r="F206" s="580">
        <f t="shared" si="4"/>
        <v>20000.04</v>
      </c>
      <c r="G206" s="157" t="s">
        <v>119</v>
      </c>
      <c r="H206" s="582" t="s">
        <v>306</v>
      </c>
      <c r="I206" s="128" t="str">
        <f>VLOOKUP(H206,Presupuesto!$B$11:$C$565,2,0)</f>
        <v>PRODUCTOS DE PAPEL Y CARTON (33400-00)</v>
      </c>
      <c r="J206" s="98" t="str">
        <f t="shared" si="5"/>
        <v>Investigación Científica</v>
      </c>
      <c r="K206" s="583" t="s">
        <v>384</v>
      </c>
    </row>
    <row r="208" spans="3:11" thickBot="1" x14ac:dyDescent="0.35"/>
    <row r="209" spans="3:11" thickBot="1" x14ac:dyDescent="0.35">
      <c r="C209" s="153" t="s">
        <v>47</v>
      </c>
      <c r="D209" s="350">
        <f>SUM(F216:F224)</f>
        <v>1800000</v>
      </c>
      <c r="E209" s="436"/>
      <c r="F209" s="70"/>
      <c r="G209" s="79"/>
      <c r="H209" s="70"/>
      <c r="I209" s="70"/>
      <c r="J209" s="436"/>
      <c r="K209" s="436"/>
    </row>
    <row r="210" spans="3:11" ht="14.45" x14ac:dyDescent="0.3">
      <c r="C210" s="70"/>
      <c r="D210" s="31"/>
      <c r="E210" s="93"/>
      <c r="F210" s="93"/>
      <c r="G210" s="93"/>
      <c r="H210" s="76"/>
      <c r="I210" s="76"/>
      <c r="J210" s="76"/>
      <c r="K210" s="112"/>
    </row>
    <row r="211" spans="3:11" ht="14.45" x14ac:dyDescent="0.3">
      <c r="C211" s="70"/>
      <c r="D211" s="31"/>
      <c r="E211" s="93"/>
      <c r="F211" s="93"/>
      <c r="G211" s="93"/>
      <c r="H211" s="76"/>
      <c r="I211" s="76"/>
      <c r="J211" s="76"/>
      <c r="K211" s="112"/>
    </row>
    <row r="212" spans="3:11" ht="15.6" x14ac:dyDescent="0.3">
      <c r="C212" s="197" t="s">
        <v>382</v>
      </c>
      <c r="D212" s="347" t="s">
        <v>1692</v>
      </c>
      <c r="E212" s="93"/>
      <c r="F212" s="93"/>
      <c r="G212" s="93"/>
      <c r="H212" s="76"/>
      <c r="I212" s="76"/>
      <c r="J212" s="76"/>
      <c r="K212" s="112"/>
    </row>
    <row r="213" spans="3:11" ht="18" x14ac:dyDescent="0.3">
      <c r="C213" s="205" t="str">
        <f>IFERROR(VLOOKUP(D212,'1. Desarrollo e Innov. Curricu.'!$E:$F,2,FALSE),IFERROR(VLOOKUP(D212,'2. Investigación Científica'!$E:$F,2,FALSE),IFERROR(VLOOKUP(D212,'3. Vinculación Univ. Sociedad'!$E:$F,2,FALSE),IFERROR(VLOOKUP(D212,'4. Docencia y Profesorado Univ.'!$E:$F,2,FALSE),IFERROR(VLOOKUP(D212,'5. Estudiantes y Graduados'!$E:$F,2,FALSE),IFERROR(VLOOKUP(D212,'11. Gestion Administrativa'!$E:$F,2,FALSE),IFERROR(VLOOKUP(D212,'13. Gestión Académica'!$E:$F,2,FALSE),IFERROR(VLOOKUP(D212,'8. Asegura. de la Calid. y M'!$E:$F,2,FALSE),IFERROR(VLOOKUP(D212,'6. Gestión del Conocimiento'!$E:$F,2,FALSE),IFERROR(VLOOKUP(D212,'15. Gobernabilidad y Proceso...'!$E:$F,2,FALSE),IFERROR(VLOOKUP(D212,'12. Gestión del Talento Humano'!$E:$F,2,FALSE),IFERROR(VLOOKUP(D212,'14. Internacional... de la E.S.'!$E:$F,2,FALSE),IFERROR(VLOOKUP(D212,'10. Posgrado'!$E:$F,2,FALSE),IFERROR(VLOOKUP(D212,'17. Gestión TIC'!$E:$F,2,FALSE),IFERROR(VLOOKUP(D212,'16. Desa. del Sistema Educ.Sup.'!$E:$F,2,FALSE),IFERROR(VLOOKUP(D212,'9. Cultura de Inno. Insti...'!$E:$F,2,FALSE),VLOOKUP(D212,'7. Lo Esencial de la Reforma U.'!$E:$F,2,0)))))))))))))))))</f>
        <v>30) Acompañar el proceso de fortalecimiento de los grupos de investigación de científica de la UNAH</v>
      </c>
      <c r="D213" s="31"/>
      <c r="E213" s="93"/>
      <c r="F213" s="93"/>
      <c r="G213" s="93"/>
      <c r="H213" s="76"/>
      <c r="I213" s="76"/>
      <c r="J213" s="76"/>
      <c r="K213" s="112"/>
    </row>
    <row r="214" spans="3:11" thickBot="1" x14ac:dyDescent="0.35">
      <c r="C214" s="436"/>
      <c r="D214" s="436"/>
      <c r="E214" s="436"/>
      <c r="F214" s="93"/>
      <c r="G214" s="76"/>
      <c r="H214" s="76"/>
      <c r="I214" s="76"/>
      <c r="J214" s="436"/>
      <c r="K214" s="436"/>
    </row>
    <row r="215" spans="3:11" ht="15.75" thickBot="1" x14ac:dyDescent="0.3">
      <c r="C215" s="127" t="s">
        <v>43</v>
      </c>
      <c r="D215" s="127" t="s">
        <v>49</v>
      </c>
      <c r="E215" s="134" t="s">
        <v>51</v>
      </c>
      <c r="F215" s="133" t="s">
        <v>27</v>
      </c>
      <c r="G215" s="131" t="s">
        <v>121</v>
      </c>
      <c r="H215" s="134" t="s">
        <v>45</v>
      </c>
      <c r="I215" s="131" t="s">
        <v>122</v>
      </c>
      <c r="J215" s="131" t="s">
        <v>400</v>
      </c>
      <c r="K215" s="131" t="s">
        <v>401</v>
      </c>
    </row>
    <row r="216" spans="3:11" ht="14.45" hidden="1" x14ac:dyDescent="0.3">
      <c r="C216" s="214" t="s">
        <v>429</v>
      </c>
      <c r="D216" s="215"/>
      <c r="E216" s="213"/>
      <c r="F216" s="97">
        <f t="shared" ref="F216:F224" si="6">D216*E216</f>
        <v>0</v>
      </c>
      <c r="G216" s="157"/>
      <c r="H216" s="138"/>
      <c r="I216" s="128" t="e">
        <f>VLOOKUP(H216,Presupuesto!$B$11:$C$565,2,0)</f>
        <v>#N/A</v>
      </c>
      <c r="J216" s="212" t="s">
        <v>1347</v>
      </c>
      <c r="K216" s="98"/>
    </row>
    <row r="217" spans="3:11" thickBot="1" x14ac:dyDescent="0.35">
      <c r="C217" s="570" t="s">
        <v>1778</v>
      </c>
      <c r="D217" s="571">
        <v>10</v>
      </c>
      <c r="E217" s="572">
        <v>15000</v>
      </c>
      <c r="F217" s="573">
        <f t="shared" si="6"/>
        <v>150000</v>
      </c>
      <c r="G217" s="157" t="s">
        <v>119</v>
      </c>
      <c r="H217" s="574" t="s">
        <v>744</v>
      </c>
      <c r="I217" s="128" t="str">
        <f>VLOOKUP(H217,Presupuesto!$B$11:$C$565,2,0)</f>
        <v>PASAJES AL EXTERIOR</v>
      </c>
      <c r="J217" s="98" t="str">
        <f t="shared" ref="J217:J224" si="7">$J$184</f>
        <v>Investigación Científica</v>
      </c>
      <c r="K217" s="98"/>
    </row>
    <row r="218" spans="3:11" s="436" customFormat="1" ht="15.75" thickBot="1" x14ac:dyDescent="0.3">
      <c r="C218" s="570" t="s">
        <v>1803</v>
      </c>
      <c r="D218" s="571">
        <v>10</v>
      </c>
      <c r="E218" s="572">
        <v>15000</v>
      </c>
      <c r="F218" s="573">
        <f t="shared" si="6"/>
        <v>150000</v>
      </c>
      <c r="G218" s="157" t="s">
        <v>119</v>
      </c>
      <c r="H218" s="545" t="s">
        <v>756</v>
      </c>
      <c r="I218" s="128" t="str">
        <f>VLOOKUP(H218,Presupuesto!$B$11:$C$565,2,0)</f>
        <v>VIATICOS AL EXTERIOR</v>
      </c>
      <c r="J218" s="98" t="str">
        <f t="shared" si="7"/>
        <v>Investigación Científica</v>
      </c>
      <c r="K218" s="98"/>
    </row>
    <row r="219" spans="3:11" s="436" customFormat="1" ht="15.75" thickBot="1" x14ac:dyDescent="0.3">
      <c r="C219" s="570" t="s">
        <v>1832</v>
      </c>
      <c r="D219" s="571">
        <v>10</v>
      </c>
      <c r="E219" s="572">
        <v>15000</v>
      </c>
      <c r="F219" s="573">
        <f t="shared" si="6"/>
        <v>150000</v>
      </c>
      <c r="G219" s="157" t="s">
        <v>119</v>
      </c>
      <c r="H219" s="138" t="s">
        <v>781</v>
      </c>
      <c r="I219" s="128" t="str">
        <f>VLOOKUP(H219,Presupuesto!$B$11:$C$565,2,0)</f>
        <v>ALIMENTOS B EBIDAS PARA PERSONAS</v>
      </c>
      <c r="J219" s="98" t="str">
        <f t="shared" si="7"/>
        <v>Investigación Científica</v>
      </c>
      <c r="K219" s="98"/>
    </row>
    <row r="220" spans="3:11" ht="14.45" x14ac:dyDescent="0.3">
      <c r="C220" s="457" t="s">
        <v>1833</v>
      </c>
      <c r="D220" s="635">
        <v>10</v>
      </c>
      <c r="E220" s="636">
        <v>15000</v>
      </c>
      <c r="F220" s="637">
        <f t="shared" si="6"/>
        <v>150000</v>
      </c>
      <c r="G220" s="638" t="s">
        <v>119</v>
      </c>
      <c r="H220" s="581" t="s">
        <v>706</v>
      </c>
      <c r="I220" s="639" t="str">
        <f>VLOOKUP(H220,Presupuesto!$B$11:$C$565,2,0)</f>
        <v>SERVICIOS DE IMPRENTA PUBLIC.Y REPRODUCCION</v>
      </c>
      <c r="J220" s="546" t="str">
        <f t="shared" si="7"/>
        <v>Investigación Científica</v>
      </c>
      <c r="K220" s="546"/>
    </row>
    <row r="221" spans="3:11" ht="14.45" x14ac:dyDescent="0.3">
      <c r="C221" s="640" t="s">
        <v>1778</v>
      </c>
      <c r="D221" s="641">
        <v>20</v>
      </c>
      <c r="E221" s="642">
        <v>15000</v>
      </c>
      <c r="F221" s="642">
        <f t="shared" si="6"/>
        <v>300000</v>
      </c>
      <c r="G221" s="643" t="s">
        <v>1490</v>
      </c>
      <c r="H221" s="644" t="s">
        <v>744</v>
      </c>
      <c r="I221" s="642" t="str">
        <f>VLOOKUP(H221,Presupuesto!$B$11:$C$565,2,0)</f>
        <v>PASAJES AL EXTERIOR</v>
      </c>
      <c r="J221" s="644" t="str">
        <f t="shared" si="7"/>
        <v>Investigación Científica</v>
      </c>
      <c r="K221" s="644"/>
    </row>
    <row r="222" spans="3:11" x14ac:dyDescent="0.25">
      <c r="C222" s="640" t="s">
        <v>1803</v>
      </c>
      <c r="D222" s="641">
        <v>20</v>
      </c>
      <c r="E222" s="642">
        <v>15000</v>
      </c>
      <c r="F222" s="642">
        <f t="shared" si="6"/>
        <v>300000</v>
      </c>
      <c r="G222" s="643" t="s">
        <v>1490</v>
      </c>
      <c r="H222" s="644" t="s">
        <v>756</v>
      </c>
      <c r="I222" s="642" t="str">
        <f>VLOOKUP(H222,Presupuesto!$B$11:$C$565,2,0)</f>
        <v>VIATICOS AL EXTERIOR</v>
      </c>
      <c r="J222" s="644" t="str">
        <f t="shared" si="7"/>
        <v>Investigación Científica</v>
      </c>
      <c r="K222" s="644"/>
    </row>
    <row r="223" spans="3:11" x14ac:dyDescent="0.25">
      <c r="C223" s="640" t="s">
        <v>1832</v>
      </c>
      <c r="D223" s="641">
        <v>20</v>
      </c>
      <c r="E223" s="642">
        <v>15000</v>
      </c>
      <c r="F223" s="642">
        <f t="shared" si="6"/>
        <v>300000</v>
      </c>
      <c r="G223" s="643" t="s">
        <v>1490</v>
      </c>
      <c r="H223" s="644" t="s">
        <v>781</v>
      </c>
      <c r="I223" s="642" t="str">
        <f>VLOOKUP(H223,Presupuesto!$B$11:$C$565,2,0)</f>
        <v>ALIMENTOS B EBIDAS PARA PERSONAS</v>
      </c>
      <c r="J223" s="644" t="str">
        <f t="shared" si="7"/>
        <v>Investigación Científica</v>
      </c>
      <c r="K223" s="644"/>
    </row>
    <row r="224" spans="3:11" x14ac:dyDescent="0.25">
      <c r="C224" s="640" t="s">
        <v>1833</v>
      </c>
      <c r="D224" s="641">
        <v>20</v>
      </c>
      <c r="E224" s="642">
        <v>15000</v>
      </c>
      <c r="F224" s="642">
        <f t="shared" si="6"/>
        <v>300000</v>
      </c>
      <c r="G224" s="643" t="s">
        <v>1490</v>
      </c>
      <c r="H224" s="644" t="s">
        <v>706</v>
      </c>
      <c r="I224" s="642" t="str">
        <f>VLOOKUP(H224,Presupuesto!$B$11:$C$565,2,0)</f>
        <v>SERVICIOS DE IMPRENTA PUBLIC.Y REPRODUCCION</v>
      </c>
      <c r="J224" s="644" t="str">
        <f t="shared" si="7"/>
        <v>Investigación Científica</v>
      </c>
      <c r="K224" s="644"/>
    </row>
  </sheetData>
  <dataConsolidate/>
  <dataValidations count="6">
    <dataValidation type="list" allowBlank="1" showInputMessage="1" showErrorMessage="1" errorTitle="¡Ingreso Inválido!" error="Seleccione una opción de la lista." promptTitle="Tipo de Presupuesto" prompt="Seleccione una opción de la lista." sqref="G184:G187 G161:G163 G122:G138 G62:G63 G29:G30 G51:G52 G73:G74 G111:G112 G148:G151 G173:G174 G17:G19 G41:G42 G216:G224 G197:G206 G84:G100">
      <formula1>$R$2:$S$2</formula1>
    </dataValidation>
    <dataValidation type="list" allowBlank="1" showInputMessage="1" showErrorMessage="1" errorTitle="¡Ingreso Inválido!" error="Seleccione una opción de la lista" promptTitle="Mes Requerido" prompt="Seleccione el mes en el que requiere el recurso." sqref="K184:K187 K161:K163 K122:K138 K62:K63 K29:K30 K51:K52 K73:K74 K111:K112 K148:K151 K173:K174 K17:K19 K41:K42 K216:K224 K197:K206 K84:K100">
      <formula1>$U$2:$AF$2</formula1>
    </dataValidation>
    <dataValidation type="list" allowBlank="1" showInputMessage="1" showErrorMessage="1" errorTitle="¡Ingreso Invalido!" error="Seleccione una opción de la lista." promptTitle="Categoria/Zona de Viáticos" prompt="Seleccione una opción de la lista" sqref="C197 C184:C186 C161 C122 C84 C62 C29 C51 C73 C111 C148 C173 C41 C17 C216">
      <formula1>$AH$2:$BU$2</formula1>
    </dataValidation>
    <dataValidation type="list" allowBlank="1" showInputMessage="1" showErrorMessage="1" errorTitle="¡Ingreso Inválido!" error="Verifique el valor ingresado." promptTitle="Ingrese el Objeto de Gasto" prompt="Ingrese el Objeto de Gasto" sqref="H173:H174 H148:H151 H111:H112 H73:H74 H51:H52 H29:H30 H62:H63 H122:H138 H161:H163 H184:H187 H17:H19 H41:H42 H216:H224 H197:H206 H84:H100">
      <formula1>#REF!</formula1>
    </dataValidation>
    <dataValidation type="list" allowBlank="1" showInputMessage="1" showErrorMessage="1" errorTitle="¡Ingreso Inválido!" error="Seleccione una opción de la lista." promptTitle="Dimensión Estratégica" prompt="Seleccione una opción de la lista." sqref="J185:J187 J162:J163 J123:J138 J63 J30 J42 J52 J74 J112 J149:J151 J174 J18:J19 J217:J224 J198:J206 J85:J100">
      <formula1>$A$2:$P$2</formula1>
    </dataValidation>
    <dataValidation type="list" allowBlank="1" showInputMessage="1" showErrorMessage="1" errorTitle="¡Ingreso Inválido!" error="Seleccione una opción de la lista." promptTitle="Dimensión Estratégica" prompt="Seleccione una opción de la lista." sqref="J197 J184 J161 J122 J84 J62 J29 J51 J73 J111 J148 J173 J41 J17 J216">
      <formula1>$A$2:$Q$2</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28"/>
  <sheetViews>
    <sheetView showGridLines="0" zoomScale="80" zoomScaleNormal="80" workbookViewId="0">
      <selection activeCell="A10" sqref="A10"/>
    </sheetView>
  </sheetViews>
  <sheetFormatPr baseColWidth="10" defaultColWidth="11.42578125" defaultRowHeight="15" x14ac:dyDescent="0.25"/>
  <cols>
    <col min="1" max="1" width="4.7109375" style="435" customWidth="1"/>
    <col min="2" max="2" width="28.85546875" style="435" customWidth="1"/>
    <col min="3" max="3" width="11.140625" style="435" customWidth="1"/>
    <col min="4" max="4" width="15.7109375" style="435" customWidth="1"/>
    <col min="5" max="5" width="26.42578125" style="435" customWidth="1"/>
    <col min="6" max="6" width="17.42578125" style="435" customWidth="1"/>
    <col min="7" max="7" width="0.42578125" style="435" customWidth="1"/>
    <col min="8" max="8" width="26.85546875" style="435" hidden="1" customWidth="1"/>
    <col min="9" max="9" width="18.5703125" style="435" hidden="1" customWidth="1"/>
    <col min="10" max="10" width="22" style="435" hidden="1" customWidth="1"/>
    <col min="11" max="11" width="25.7109375" style="435" hidden="1" customWidth="1"/>
    <col min="12" max="12" width="15.42578125" style="435" hidden="1" customWidth="1"/>
    <col min="13" max="13" width="11.42578125" style="435" hidden="1" customWidth="1"/>
    <col min="14" max="14" width="11.42578125" style="435"/>
    <col min="15" max="15" width="15" style="435" bestFit="1" customWidth="1"/>
    <col min="16" max="16384" width="11.42578125" style="435"/>
  </cols>
  <sheetData>
    <row r="1" spans="1:6" ht="22.5" x14ac:dyDescent="0.45">
      <c r="A1" s="696" t="s">
        <v>1806</v>
      </c>
      <c r="B1" s="696"/>
      <c r="C1" s="696"/>
      <c r="D1" s="696"/>
      <c r="E1" s="696"/>
      <c r="F1" s="696"/>
    </row>
    <row r="2" spans="1:6" ht="18" x14ac:dyDescent="0.25">
      <c r="A2" s="697" t="s">
        <v>1807</v>
      </c>
      <c r="B2" s="697"/>
      <c r="C2" s="697"/>
      <c r="D2" s="697"/>
      <c r="E2" s="697"/>
      <c r="F2" s="697"/>
    </row>
    <row r="3" spans="1:6" ht="18.600000000000001" thickBot="1" x14ac:dyDescent="0.4">
      <c r="A3" s="698" t="s">
        <v>1808</v>
      </c>
      <c r="B3" s="698"/>
      <c r="C3" s="698"/>
      <c r="D3" s="698"/>
      <c r="E3" s="698"/>
      <c r="F3" s="698"/>
    </row>
    <row r="4" spans="1:6" ht="58.5" customHeight="1" thickTop="1" x14ac:dyDescent="0.25">
      <c r="A4" s="699" t="s">
        <v>1809</v>
      </c>
      <c r="B4" s="702" t="s">
        <v>1810</v>
      </c>
      <c r="C4" s="705" t="s">
        <v>1811</v>
      </c>
      <c r="D4" s="706"/>
      <c r="E4" s="707"/>
      <c r="F4" s="708" t="s">
        <v>1812</v>
      </c>
    </row>
    <row r="5" spans="1:6" ht="15" customHeight="1" x14ac:dyDescent="0.25">
      <c r="A5" s="700"/>
      <c r="B5" s="703"/>
      <c r="C5" s="710">
        <v>2015</v>
      </c>
      <c r="D5" s="711"/>
      <c r="E5" s="601"/>
      <c r="F5" s="709"/>
    </row>
    <row r="6" spans="1:6" ht="48" thickBot="1" x14ac:dyDescent="0.3">
      <c r="A6" s="701"/>
      <c r="B6" s="704"/>
      <c r="C6" s="602" t="s">
        <v>1813</v>
      </c>
      <c r="D6" s="603" t="s">
        <v>1814</v>
      </c>
      <c r="E6" s="604" t="s">
        <v>1815</v>
      </c>
      <c r="F6" s="709"/>
    </row>
    <row r="7" spans="1:6" ht="16.149999999999999" thickTop="1" x14ac:dyDescent="0.3">
      <c r="A7" s="605">
        <v>1</v>
      </c>
      <c r="B7" s="606" t="s">
        <v>1816</v>
      </c>
      <c r="C7" s="666">
        <v>17</v>
      </c>
      <c r="D7" s="667">
        <v>402795.75</v>
      </c>
      <c r="E7" s="668">
        <f>D7</f>
        <v>402795.75</v>
      </c>
      <c r="F7" s="607"/>
    </row>
    <row r="8" spans="1:6" ht="15.6" x14ac:dyDescent="0.3">
      <c r="A8" s="608">
        <v>2</v>
      </c>
      <c r="B8" s="609" t="s">
        <v>1817</v>
      </c>
      <c r="C8" s="669">
        <v>15</v>
      </c>
      <c r="D8" s="670">
        <v>2503028.86</v>
      </c>
      <c r="E8" s="668">
        <f t="shared" ref="E8:E11" si="0">D8</f>
        <v>2503028.86</v>
      </c>
      <c r="F8" s="607"/>
    </row>
    <row r="9" spans="1:6" ht="15.6" x14ac:dyDescent="0.3">
      <c r="A9" s="608">
        <v>3</v>
      </c>
      <c r="B9" s="609" t="s">
        <v>1876</v>
      </c>
      <c r="C9" s="669">
        <v>2</v>
      </c>
      <c r="D9" s="670">
        <v>80000</v>
      </c>
      <c r="E9" s="668">
        <f t="shared" si="0"/>
        <v>80000</v>
      </c>
      <c r="F9" s="607"/>
    </row>
    <row r="10" spans="1:6" ht="15.6" x14ac:dyDescent="0.3">
      <c r="A10" s="608">
        <v>4</v>
      </c>
      <c r="B10" s="609" t="s">
        <v>1877</v>
      </c>
      <c r="C10" s="669">
        <v>7</v>
      </c>
      <c r="D10" s="670">
        <v>110220</v>
      </c>
      <c r="E10" s="668">
        <f t="shared" si="0"/>
        <v>110220</v>
      </c>
      <c r="F10" s="607"/>
    </row>
    <row r="11" spans="1:6" ht="16.149999999999999" thickBot="1" x14ac:dyDescent="0.35">
      <c r="A11" s="646">
        <v>5</v>
      </c>
      <c r="B11" s="609" t="s">
        <v>1875</v>
      </c>
      <c r="C11" s="669">
        <v>5</v>
      </c>
      <c r="D11" s="670">
        <v>50000</v>
      </c>
      <c r="E11" s="668">
        <f t="shared" si="0"/>
        <v>50000</v>
      </c>
      <c r="F11" s="607"/>
    </row>
    <row r="12" spans="1:6" ht="18" thickBot="1" x14ac:dyDescent="0.5">
      <c r="A12" s="693" t="s">
        <v>1818</v>
      </c>
      <c r="B12" s="694"/>
      <c r="C12" s="611">
        <f>SUM(C7:C11)</f>
        <v>46</v>
      </c>
      <c r="D12" s="612">
        <f>SUM(D7:D11)</f>
        <v>3146044.61</v>
      </c>
      <c r="E12" s="613">
        <f>SUM(E7:E11)</f>
        <v>3146044.61</v>
      </c>
      <c r="F12" s="610"/>
    </row>
    <row r="13" spans="1:6" ht="15.75" customHeight="1" x14ac:dyDescent="0.3"/>
    <row r="14" spans="1:6" ht="15.75" customHeight="1" x14ac:dyDescent="0.3"/>
    <row r="15" spans="1:6" ht="15.75" customHeight="1" x14ac:dyDescent="0.3"/>
    <row r="16" spans="1:6" ht="15.75" customHeight="1" x14ac:dyDescent="0.3"/>
    <row r="18" spans="8:13" x14ac:dyDescent="0.25">
      <c r="H18" s="695" t="s">
        <v>1819</v>
      </c>
      <c r="I18" s="695"/>
      <c r="J18" s="692" t="s">
        <v>1820</v>
      </c>
      <c r="K18" s="692"/>
      <c r="L18" s="692" t="s">
        <v>1821</v>
      </c>
      <c r="M18" s="692"/>
    </row>
    <row r="19" spans="8:13" x14ac:dyDescent="0.25">
      <c r="H19" s="614">
        <v>1</v>
      </c>
      <c r="I19" s="615">
        <v>184000</v>
      </c>
      <c r="J19" s="614">
        <v>1</v>
      </c>
      <c r="K19" s="614">
        <v>100000</v>
      </c>
      <c r="L19" s="616">
        <v>1</v>
      </c>
      <c r="M19" s="614">
        <v>100000</v>
      </c>
    </row>
    <row r="20" spans="8:13" x14ac:dyDescent="0.25">
      <c r="H20" s="614">
        <v>1</v>
      </c>
      <c r="I20" s="615">
        <v>200000</v>
      </c>
      <c r="J20" s="614">
        <v>1</v>
      </c>
      <c r="K20" s="614">
        <v>150000</v>
      </c>
      <c r="L20" s="616">
        <v>1</v>
      </c>
      <c r="M20" s="614">
        <v>53000</v>
      </c>
    </row>
    <row r="21" spans="8:13" x14ac:dyDescent="0.25">
      <c r="H21" s="614">
        <v>1</v>
      </c>
      <c r="I21" s="615">
        <v>195000</v>
      </c>
      <c r="J21" s="614">
        <v>1</v>
      </c>
      <c r="K21" s="614">
        <v>142478.76999999999</v>
      </c>
      <c r="L21" s="616">
        <v>1</v>
      </c>
      <c r="M21" s="614">
        <v>100000</v>
      </c>
    </row>
    <row r="22" spans="8:13" x14ac:dyDescent="0.25">
      <c r="H22" s="614">
        <f>SUM(H19:H21)</f>
        <v>3</v>
      </c>
      <c r="I22" s="617">
        <f>SUM(I19:I21)</f>
        <v>579000</v>
      </c>
      <c r="J22" s="614">
        <v>1</v>
      </c>
      <c r="K22" s="614">
        <v>100000</v>
      </c>
      <c r="L22" s="616">
        <v>1</v>
      </c>
      <c r="M22" s="614">
        <v>196540</v>
      </c>
    </row>
    <row r="23" spans="8:13" x14ac:dyDescent="0.25">
      <c r="J23" s="614">
        <v>1</v>
      </c>
      <c r="K23" s="614">
        <v>173152.32</v>
      </c>
      <c r="L23" s="616">
        <v>1</v>
      </c>
      <c r="M23" s="614">
        <v>25000</v>
      </c>
    </row>
    <row r="24" spans="8:13" x14ac:dyDescent="0.25">
      <c r="J24" s="614">
        <v>1</v>
      </c>
      <c r="K24" s="614">
        <v>100000</v>
      </c>
      <c r="L24" s="616">
        <v>1</v>
      </c>
      <c r="M24" s="614">
        <v>100000</v>
      </c>
    </row>
    <row r="25" spans="8:13" x14ac:dyDescent="0.25">
      <c r="J25" s="614">
        <v>1</v>
      </c>
      <c r="K25" s="614">
        <v>120000</v>
      </c>
      <c r="L25" s="614">
        <f>SUM(L19:L24)</f>
        <v>6</v>
      </c>
      <c r="M25" s="614">
        <f>SUM(M19:M24)</f>
        <v>574540</v>
      </c>
    </row>
    <row r="26" spans="8:13" x14ac:dyDescent="0.25">
      <c r="J26" s="614">
        <v>1</v>
      </c>
      <c r="K26" s="614">
        <v>150000</v>
      </c>
    </row>
    <row r="27" spans="8:13" x14ac:dyDescent="0.25">
      <c r="J27" s="614">
        <v>1</v>
      </c>
      <c r="K27" s="614">
        <v>100000</v>
      </c>
    </row>
    <row r="28" spans="8:13" x14ac:dyDescent="0.25">
      <c r="J28" s="614">
        <f>SUM(J19:J27)</f>
        <v>9</v>
      </c>
      <c r="K28" s="614">
        <f>SUM(K19:K27)</f>
        <v>1135631.0900000001</v>
      </c>
    </row>
  </sheetData>
  <mergeCells count="12">
    <mergeCell ref="L18:M18"/>
    <mergeCell ref="A12:B12"/>
    <mergeCell ref="H18:I18"/>
    <mergeCell ref="J18:K18"/>
    <mergeCell ref="A1:F1"/>
    <mergeCell ref="A2:F2"/>
    <mergeCell ref="A3:F3"/>
    <mergeCell ref="A4:A6"/>
    <mergeCell ref="B4:B6"/>
    <mergeCell ref="C4:E4"/>
    <mergeCell ref="F4:F6"/>
    <mergeCell ref="C5:D5"/>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3</vt:i4>
      </vt:variant>
    </vt:vector>
  </HeadingPairs>
  <TitlesOfParts>
    <vt:vector size="34"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Arrastre de pagos de becas 2015</vt:lpstr>
      <vt:lpstr>6. Becas</vt:lpstr>
      <vt:lpstr>7. Infraestructura</vt:lpstr>
      <vt:lpstr>8. Venta de Servicios</vt:lpstr>
      <vt:lpstr>1. Desarrollo e Innov. Curricu.</vt:lpstr>
      <vt:lpstr>2. Investigación Científica</vt:lpstr>
      <vt:lpstr>Fortalecimiento Grupos de inves</vt:lpstr>
      <vt:lpstr>Fortalecimiento Prog Invest</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KARLA FLORES</cp:lastModifiedBy>
  <cp:lastPrinted>2014-04-11T16:36:49Z</cp:lastPrinted>
  <dcterms:created xsi:type="dcterms:W3CDTF">2010-05-02T01:28:32Z</dcterms:created>
  <dcterms:modified xsi:type="dcterms:W3CDTF">2015-10-09T02:28:12Z</dcterms:modified>
</cp:coreProperties>
</file>