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5360" windowHeight="7755" tabRatio="767" firstSheet="15" activeTab="2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r:id="rId13"/>
    <sheet name="3. Vinculación Univ. Sociedad" sheetId="22" r:id="rId14"/>
    <sheet name="4. Docencia y Profesorado Univ." sheetId="29" state="hidden" r:id="rId15"/>
    <sheet name="5. Estudiantes y Graduados" sheetId="30" r:id="rId16"/>
    <sheet name="6. Gestión del Conocimiento" sheetId="23"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5. Gobernabilidad y Proceso..." sheetId="34" state="hidden" r:id="rId25"/>
    <sheet name="14. Internacional... de la E.S." sheetId="46" r:id="rId26"/>
    <sheet name="16. Desa. del Sistema Educ.Sup." sheetId="49" state="hidden" r:id="rId27"/>
    <sheet name="17. Gestión TIC" sheetId="50" r:id="rId28"/>
  </sheets>
  <definedNames>
    <definedName name="_xlnm._FilterDatabase" localSheetId="3" hidden="1">'1. TALLERES SEMINARIOS'!$L$14:$L$368</definedName>
    <definedName name="_xlnm._FilterDatabase" localSheetId="27" hidden="1">'17. Gestión TIC'!$U$1:$U$99</definedName>
    <definedName name="_xlnm._FilterDatabase" localSheetId="4" hidden="1">'2. CONTRATACION DE PERSONAL'!$L$12:$L$967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ESPECIALES'!$F$11:$G$895</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P99" i="50"/>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D188" i="12"/>
  <c r="J26" i="7"/>
  <c r="F249" i="12" l="1"/>
  <c r="F248"/>
  <c r="I247"/>
  <c r="I248"/>
  <c r="C198"/>
  <c r="C195"/>
  <c r="O80" i="50"/>
  <c r="O79"/>
  <c r="O78"/>
  <c r="O75"/>
  <c r="O74"/>
  <c r="H99" l="1"/>
  <c r="J99"/>
  <c r="L99"/>
  <c r="N99"/>
  <c r="P10" i="46"/>
  <c r="P36" s="1"/>
  <c r="K324" i="7"/>
  <c r="F64" i="12"/>
  <c r="C60"/>
  <c r="F19"/>
  <c r="J18"/>
  <c r="I18"/>
  <c r="F18"/>
  <c r="J368" i="7"/>
  <c r="K367"/>
  <c r="J367"/>
  <c r="G367"/>
  <c r="K366"/>
  <c r="J366"/>
  <c r="E366"/>
  <c r="G366" s="1"/>
  <c r="K365"/>
  <c r="J365"/>
  <c r="E365"/>
  <c r="G365" s="1"/>
  <c r="K364"/>
  <c r="J364"/>
  <c r="E364"/>
  <c r="G364" s="1"/>
  <c r="K363"/>
  <c r="J363"/>
  <c r="G363"/>
  <c r="J362"/>
  <c r="G362"/>
  <c r="K361"/>
  <c r="J361"/>
  <c r="G361"/>
  <c r="E361"/>
  <c r="K360"/>
  <c r="J360"/>
  <c r="E360"/>
  <c r="G360" s="1"/>
  <c r="J359"/>
  <c r="G359"/>
  <c r="C356"/>
  <c r="J349"/>
  <c r="K348"/>
  <c r="J348"/>
  <c r="G348"/>
  <c r="K347"/>
  <c r="J347"/>
  <c r="E347"/>
  <c r="G347" s="1"/>
  <c r="K346"/>
  <c r="J346"/>
  <c r="E346"/>
  <c r="G346" s="1"/>
  <c r="K345"/>
  <c r="J345"/>
  <c r="E345"/>
  <c r="G345" s="1"/>
  <c r="K344"/>
  <c r="J344"/>
  <c r="G344"/>
  <c r="J343"/>
  <c r="G343"/>
  <c r="K342"/>
  <c r="J342"/>
  <c r="E342"/>
  <c r="G342" s="1"/>
  <c r="K341"/>
  <c r="J341"/>
  <c r="E341"/>
  <c r="G341" s="1"/>
  <c r="J340"/>
  <c r="G340"/>
  <c r="C337"/>
  <c r="J330"/>
  <c r="G330"/>
  <c r="K329"/>
  <c r="J329"/>
  <c r="G329"/>
  <c r="K328"/>
  <c r="J328"/>
  <c r="G328"/>
  <c r="K327"/>
  <c r="J327"/>
  <c r="G327"/>
  <c r="K326"/>
  <c r="J326"/>
  <c r="G326"/>
  <c r="K325"/>
  <c r="J325"/>
  <c r="G325"/>
  <c r="J324"/>
  <c r="G324"/>
  <c r="K323"/>
  <c r="J323"/>
  <c r="G323"/>
  <c r="K322"/>
  <c r="J322"/>
  <c r="E322"/>
  <c r="G322" s="1"/>
  <c r="J321"/>
  <c r="G321"/>
  <c r="C318"/>
  <c r="J311"/>
  <c r="K310"/>
  <c r="J310"/>
  <c r="G310"/>
  <c r="K309"/>
  <c r="J309"/>
  <c r="G309"/>
  <c r="K308"/>
  <c r="J308"/>
  <c r="G308"/>
  <c r="K307"/>
  <c r="J307"/>
  <c r="G307"/>
  <c r="K306"/>
  <c r="J306"/>
  <c r="G306"/>
  <c r="J305"/>
  <c r="G305"/>
  <c r="K304"/>
  <c r="J304"/>
  <c r="G304"/>
  <c r="K303"/>
  <c r="J303"/>
  <c r="G303"/>
  <c r="J302"/>
  <c r="G302"/>
  <c r="C299"/>
  <c r="J292"/>
  <c r="K291"/>
  <c r="J291"/>
  <c r="G291"/>
  <c r="K290"/>
  <c r="J290"/>
  <c r="G290"/>
  <c r="E290"/>
  <c r="K289"/>
  <c r="J289"/>
  <c r="G289"/>
  <c r="E289"/>
  <c r="K288"/>
  <c r="J288"/>
  <c r="G288"/>
  <c r="E288"/>
  <c r="K287"/>
  <c r="J287"/>
  <c r="G287"/>
  <c r="J286"/>
  <c r="G286"/>
  <c r="K285"/>
  <c r="J285"/>
  <c r="E285"/>
  <c r="G285" s="1"/>
  <c r="K284"/>
  <c r="J284"/>
  <c r="E284"/>
  <c r="G284" s="1"/>
  <c r="J283"/>
  <c r="G283"/>
  <c r="C280"/>
  <c r="K273"/>
  <c r="J273"/>
  <c r="K272"/>
  <c r="J272"/>
  <c r="G272"/>
  <c r="K271"/>
  <c r="J271"/>
  <c r="G271"/>
  <c r="K270"/>
  <c r="J270"/>
  <c r="G270"/>
  <c r="K269"/>
  <c r="J269"/>
  <c r="G269"/>
  <c r="K268"/>
  <c r="J268"/>
  <c r="G268"/>
  <c r="K267"/>
  <c r="J267"/>
  <c r="G267"/>
  <c r="K266"/>
  <c r="J266"/>
  <c r="G266"/>
  <c r="K265"/>
  <c r="J265"/>
  <c r="G265"/>
  <c r="J264"/>
  <c r="G264"/>
  <c r="C261"/>
  <c r="J254"/>
  <c r="K253"/>
  <c r="J253"/>
  <c r="G253"/>
  <c r="J252"/>
  <c r="E252"/>
  <c r="G252" s="1"/>
  <c r="J251"/>
  <c r="E251"/>
  <c r="G251" s="1"/>
  <c r="J250"/>
  <c r="E250"/>
  <c r="G250" s="1"/>
  <c r="K249"/>
  <c r="J249"/>
  <c r="G249"/>
  <c r="K248"/>
  <c r="J248"/>
  <c r="G248"/>
  <c r="J247"/>
  <c r="G247"/>
  <c r="J246"/>
  <c r="E246"/>
  <c r="G246" s="1"/>
  <c r="J245"/>
  <c r="G245"/>
  <c r="C242"/>
  <c r="P11" i="22"/>
  <c r="G19" i="7"/>
  <c r="G18"/>
  <c r="D314" l="1"/>
  <c r="O97" i="50" l="1"/>
  <c r="O11" i="22"/>
  <c r="P10" l="1"/>
  <c r="O10"/>
  <c r="O23"/>
  <c r="O9"/>
  <c r="P21" i="30"/>
  <c r="P14" i="46" l="1"/>
  <c r="O14"/>
  <c r="P13"/>
  <c r="O13"/>
  <c r="O73" i="50"/>
  <c r="O72"/>
  <c r="O70"/>
  <c r="O69"/>
  <c r="O76"/>
  <c r="O77"/>
  <c r="O90" l="1"/>
  <c r="O89"/>
  <c r="O53"/>
  <c r="O52"/>
  <c r="O51"/>
  <c r="O50"/>
  <c r="O93"/>
  <c r="O44" l="1"/>
  <c r="P11" i="46"/>
  <c r="O11"/>
  <c r="O43" i="50"/>
  <c r="P8" i="46"/>
  <c r="O8"/>
  <c r="O28" i="50"/>
  <c r="O58"/>
  <c r="O15"/>
  <c r="O13"/>
  <c r="O35" l="1"/>
  <c r="O36"/>
  <c r="O37"/>
  <c r="O38"/>
  <c r="O39"/>
  <c r="O34"/>
  <c r="O33"/>
  <c r="O68" l="1"/>
  <c r="O67"/>
  <c r="O66"/>
  <c r="O65"/>
  <c r="O64"/>
  <c r="O82" l="1"/>
  <c r="O81"/>
  <c r="O45" l="1"/>
  <c r="O32"/>
  <c r="O31"/>
  <c r="O30"/>
  <c r="O29"/>
  <c r="O27"/>
  <c r="O96" l="1"/>
  <c r="O26"/>
  <c r="O25"/>
  <c r="O24"/>
  <c r="O23"/>
  <c r="O22"/>
  <c r="O21"/>
  <c r="O20" l="1"/>
  <c r="O16"/>
  <c r="P11"/>
  <c r="O11"/>
  <c r="O12"/>
  <c r="O14"/>
  <c r="O18"/>
  <c r="O19"/>
  <c r="C143" i="43" l="1"/>
  <c r="C100"/>
  <c r="C57"/>
  <c r="C14"/>
  <c r="C163" i="42"/>
  <c r="C133"/>
  <c r="C103"/>
  <c r="C73"/>
  <c r="C43"/>
  <c r="C107" i="40"/>
  <c r="C76"/>
  <c r="C45"/>
  <c r="C13" i="42"/>
  <c r="C14" i="40"/>
  <c r="C858" i="12"/>
  <c r="C814"/>
  <c r="C770"/>
  <c r="C726"/>
  <c r="C682"/>
  <c r="C638"/>
  <c r="C594"/>
  <c r="C550"/>
  <c r="C506"/>
  <c r="C462"/>
  <c r="C418"/>
  <c r="C374"/>
  <c r="C329"/>
  <c r="C285"/>
  <c r="C241"/>
  <c r="C192"/>
  <c r="C148"/>
  <c r="C104"/>
  <c r="C58"/>
  <c r="C14"/>
  <c r="D5" s="1"/>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O41" i="50"/>
  <c r="O42"/>
  <c r="O46"/>
  <c r="O47"/>
  <c r="O48"/>
  <c r="O49"/>
  <c r="O54"/>
  <c r="O55"/>
  <c r="O56"/>
  <c r="O57"/>
  <c r="O59"/>
  <c r="O60"/>
  <c r="O61"/>
  <c r="O62"/>
  <c r="O63"/>
  <c r="O83"/>
  <c r="O84"/>
  <c r="O85"/>
  <c r="O86"/>
  <c r="O87"/>
  <c r="O88"/>
  <c r="O91"/>
  <c r="O92"/>
  <c r="O94"/>
  <c r="O95"/>
  <c r="M99"/>
  <c r="K99"/>
  <c r="I99"/>
  <c r="G99"/>
  <c r="O98"/>
  <c r="O40"/>
  <c r="O99" l="1"/>
  <c r="I24" i="27"/>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F273" s="1"/>
  <c r="G273" s="1"/>
  <c r="D257" s="1"/>
  <c r="BP3"/>
  <c r="BT3"/>
  <c r="BU3"/>
  <c r="P13" i="47"/>
  <c r="O13"/>
  <c r="P14" i="44"/>
  <c r="O14"/>
  <c r="P13"/>
  <c r="O13"/>
  <c r="O10"/>
  <c r="P10"/>
  <c r="O11"/>
  <c r="P11"/>
  <c r="O12"/>
  <c r="P12"/>
  <c r="O15"/>
  <c r="P15"/>
  <c r="O13" i="49"/>
  <c r="P13"/>
  <c r="O14"/>
  <c r="P14"/>
  <c r="O15"/>
  <c r="P15"/>
  <c r="O16"/>
  <c r="P16"/>
  <c r="O17"/>
  <c r="P17"/>
  <c r="O18"/>
  <c r="P18"/>
  <c r="O23"/>
  <c r="P23"/>
  <c r="O24"/>
  <c r="P24"/>
  <c r="O25"/>
  <c r="P25"/>
  <c r="F368" i="7" l="1"/>
  <c r="G368" s="1"/>
  <c r="D352" s="1"/>
  <c r="F349"/>
  <c r="G349" s="1"/>
  <c r="D333" s="1"/>
  <c r="F311"/>
  <c r="G311" s="1"/>
  <c r="D295" s="1"/>
  <c r="F292"/>
  <c r="G292" s="1"/>
  <c r="D276" s="1"/>
  <c r="F254"/>
  <c r="G254" s="1"/>
  <c r="D238" s="1"/>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2"/>
  <c r="O22"/>
  <c r="P21"/>
  <c r="O21"/>
  <c r="P20"/>
  <c r="O20"/>
  <c r="P19"/>
  <c r="O19"/>
  <c r="P18"/>
  <c r="O18"/>
  <c r="P17"/>
  <c r="O17"/>
  <c r="P16"/>
  <c r="O16"/>
  <c r="P15"/>
  <c r="O15"/>
  <c r="P14"/>
  <c r="O14"/>
  <c r="P13"/>
  <c r="O13"/>
  <c r="P12"/>
  <c r="O12"/>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2"/>
  <c r="O13"/>
  <c r="O14"/>
  <c r="O15"/>
  <c r="O16"/>
  <c r="O17"/>
  <c r="O18"/>
  <c r="O19"/>
  <c r="O20"/>
  <c r="O21"/>
  <c r="O22"/>
  <c r="O23"/>
  <c r="O24"/>
  <c r="O25"/>
  <c r="O26"/>
  <c r="O27"/>
  <c r="O9"/>
  <c r="P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95" i="12"/>
  <c r="J894"/>
  <c r="J893"/>
  <c r="J892"/>
  <c r="J891"/>
  <c r="J890"/>
  <c r="J889"/>
  <c r="J888"/>
  <c r="J887"/>
  <c r="J886"/>
  <c r="J885"/>
  <c r="J884"/>
  <c r="J883"/>
  <c r="J882"/>
  <c r="J881"/>
  <c r="J880"/>
  <c r="J879"/>
  <c r="J878"/>
  <c r="J877"/>
  <c r="J876"/>
  <c r="J875"/>
  <c r="J874"/>
  <c r="J873"/>
  <c r="J872"/>
  <c r="J871"/>
  <c r="J870"/>
  <c r="J869"/>
  <c r="J868"/>
  <c r="J867"/>
  <c r="J866"/>
  <c r="J865"/>
  <c r="J864"/>
  <c r="J863"/>
  <c r="J862"/>
  <c r="J851"/>
  <c r="J850"/>
  <c r="J849"/>
  <c r="J848"/>
  <c r="J847"/>
  <c r="J846"/>
  <c r="J845"/>
  <c r="J844"/>
  <c r="J843"/>
  <c r="J842"/>
  <c r="J841"/>
  <c r="J840"/>
  <c r="J839"/>
  <c r="J838"/>
  <c r="J837"/>
  <c r="J836"/>
  <c r="J835"/>
  <c r="J834"/>
  <c r="J833"/>
  <c r="J832"/>
  <c r="J831"/>
  <c r="J830"/>
  <c r="J829"/>
  <c r="J828"/>
  <c r="J827"/>
  <c r="J826"/>
  <c r="J825"/>
  <c r="J824"/>
  <c r="J823"/>
  <c r="J822"/>
  <c r="J821"/>
  <c r="J820"/>
  <c r="J819"/>
  <c r="J818"/>
  <c r="J807"/>
  <c r="J806"/>
  <c r="J805"/>
  <c r="J804"/>
  <c r="J803"/>
  <c r="J802"/>
  <c r="J801"/>
  <c r="J800"/>
  <c r="J799"/>
  <c r="J798"/>
  <c r="J797"/>
  <c r="J796"/>
  <c r="J795"/>
  <c r="J794"/>
  <c r="J793"/>
  <c r="J792"/>
  <c r="J791"/>
  <c r="J790"/>
  <c r="J789"/>
  <c r="J788"/>
  <c r="J787"/>
  <c r="J786"/>
  <c r="J785"/>
  <c r="J784"/>
  <c r="J783"/>
  <c r="J782"/>
  <c r="J781"/>
  <c r="J780"/>
  <c r="J779"/>
  <c r="J778"/>
  <c r="J777"/>
  <c r="J776"/>
  <c r="J775"/>
  <c r="J774"/>
  <c r="J763"/>
  <c r="J762"/>
  <c r="J761"/>
  <c r="J760"/>
  <c r="J759"/>
  <c r="J758"/>
  <c r="J757"/>
  <c r="J756"/>
  <c r="J755"/>
  <c r="J754"/>
  <c r="J753"/>
  <c r="J752"/>
  <c r="J751"/>
  <c r="J750"/>
  <c r="J749"/>
  <c r="J748"/>
  <c r="J747"/>
  <c r="J746"/>
  <c r="J745"/>
  <c r="J744"/>
  <c r="J743"/>
  <c r="J742"/>
  <c r="J741"/>
  <c r="J740"/>
  <c r="J739"/>
  <c r="J738"/>
  <c r="J737"/>
  <c r="J736"/>
  <c r="J735"/>
  <c r="J734"/>
  <c r="J733"/>
  <c r="J732"/>
  <c r="J731"/>
  <c r="J730"/>
  <c r="J719"/>
  <c r="J718"/>
  <c r="J717"/>
  <c r="J716"/>
  <c r="J715"/>
  <c r="J714"/>
  <c r="J713"/>
  <c r="J712"/>
  <c r="J711"/>
  <c r="J710"/>
  <c r="J709"/>
  <c r="J708"/>
  <c r="J707"/>
  <c r="J706"/>
  <c r="J705"/>
  <c r="J704"/>
  <c r="J703"/>
  <c r="J702"/>
  <c r="J701"/>
  <c r="J700"/>
  <c r="J699"/>
  <c r="J698"/>
  <c r="J697"/>
  <c r="J696"/>
  <c r="J695"/>
  <c r="J694"/>
  <c r="J693"/>
  <c r="J692"/>
  <c r="J691"/>
  <c r="J690"/>
  <c r="J689"/>
  <c r="J688"/>
  <c r="J687"/>
  <c r="J686"/>
  <c r="J675"/>
  <c r="J674"/>
  <c r="J673"/>
  <c r="J672"/>
  <c r="J671"/>
  <c r="J670"/>
  <c r="J669"/>
  <c r="J668"/>
  <c r="J667"/>
  <c r="J666"/>
  <c r="J665"/>
  <c r="J664"/>
  <c r="J663"/>
  <c r="J662"/>
  <c r="J661"/>
  <c r="J660"/>
  <c r="J659"/>
  <c r="J658"/>
  <c r="J657"/>
  <c r="J656"/>
  <c r="J655"/>
  <c r="J654"/>
  <c r="J653"/>
  <c r="J652"/>
  <c r="J651"/>
  <c r="J650"/>
  <c r="J649"/>
  <c r="J648"/>
  <c r="J647"/>
  <c r="J646"/>
  <c r="J645"/>
  <c r="J644"/>
  <c r="J643"/>
  <c r="J642"/>
  <c r="J631"/>
  <c r="J630"/>
  <c r="J629"/>
  <c r="J628"/>
  <c r="J627"/>
  <c r="J626"/>
  <c r="J625"/>
  <c r="J624"/>
  <c r="J623"/>
  <c r="J622"/>
  <c r="J621"/>
  <c r="J620"/>
  <c r="J619"/>
  <c r="J618"/>
  <c r="J617"/>
  <c r="J616"/>
  <c r="J615"/>
  <c r="J614"/>
  <c r="J613"/>
  <c r="J612"/>
  <c r="J611"/>
  <c r="J610"/>
  <c r="J609"/>
  <c r="J608"/>
  <c r="J607"/>
  <c r="J606"/>
  <c r="J605"/>
  <c r="J604"/>
  <c r="J603"/>
  <c r="J602"/>
  <c r="J601"/>
  <c r="J600"/>
  <c r="J599"/>
  <c r="J598"/>
  <c r="J587"/>
  <c r="J586"/>
  <c r="J585"/>
  <c r="J584"/>
  <c r="J583"/>
  <c r="J582"/>
  <c r="J581"/>
  <c r="J580"/>
  <c r="J579"/>
  <c r="J578"/>
  <c r="J577"/>
  <c r="J576"/>
  <c r="J575"/>
  <c r="J574"/>
  <c r="J573"/>
  <c r="J572"/>
  <c r="J571"/>
  <c r="J570"/>
  <c r="J569"/>
  <c r="J568"/>
  <c r="J567"/>
  <c r="J566"/>
  <c r="J565"/>
  <c r="J564"/>
  <c r="J563"/>
  <c r="J562"/>
  <c r="J561"/>
  <c r="J560"/>
  <c r="J559"/>
  <c r="J558"/>
  <c r="J557"/>
  <c r="J556"/>
  <c r="J555"/>
  <c r="J554"/>
  <c r="J543"/>
  <c r="J542"/>
  <c r="J541"/>
  <c r="J540"/>
  <c r="J539"/>
  <c r="J538"/>
  <c r="J537"/>
  <c r="J536"/>
  <c r="J535"/>
  <c r="J534"/>
  <c r="J533"/>
  <c r="J532"/>
  <c r="J531"/>
  <c r="J530"/>
  <c r="J529"/>
  <c r="J528"/>
  <c r="J527"/>
  <c r="J526"/>
  <c r="J525"/>
  <c r="J524"/>
  <c r="J523"/>
  <c r="J522"/>
  <c r="J521"/>
  <c r="J520"/>
  <c r="J519"/>
  <c r="J518"/>
  <c r="J517"/>
  <c r="J516"/>
  <c r="J515"/>
  <c r="J514"/>
  <c r="J513"/>
  <c r="J512"/>
  <c r="J511"/>
  <c r="J510"/>
  <c r="J499"/>
  <c r="J498"/>
  <c r="J497"/>
  <c r="J496"/>
  <c r="J495"/>
  <c r="J494"/>
  <c r="J493"/>
  <c r="J492"/>
  <c r="J491"/>
  <c r="J490"/>
  <c r="J489"/>
  <c r="J488"/>
  <c r="J487"/>
  <c r="J486"/>
  <c r="J485"/>
  <c r="J484"/>
  <c r="J483"/>
  <c r="J482"/>
  <c r="J481"/>
  <c r="J480"/>
  <c r="J479"/>
  <c r="J478"/>
  <c r="J477"/>
  <c r="J476"/>
  <c r="J475"/>
  <c r="J474"/>
  <c r="J473"/>
  <c r="J472"/>
  <c r="J471"/>
  <c r="J470"/>
  <c r="J469"/>
  <c r="J468"/>
  <c r="J467"/>
  <c r="J466"/>
  <c r="J455"/>
  <c r="J454"/>
  <c r="J453"/>
  <c r="J452"/>
  <c r="J451"/>
  <c r="J450"/>
  <c r="J449"/>
  <c r="J448"/>
  <c r="J447"/>
  <c r="J446"/>
  <c r="J445"/>
  <c r="J444"/>
  <c r="J443"/>
  <c r="J442"/>
  <c r="J441"/>
  <c r="J440"/>
  <c r="J439"/>
  <c r="J438"/>
  <c r="J437"/>
  <c r="J436"/>
  <c r="J435"/>
  <c r="J434"/>
  <c r="J433"/>
  <c r="J432"/>
  <c r="J431"/>
  <c r="J430"/>
  <c r="J429"/>
  <c r="J428"/>
  <c r="J427"/>
  <c r="J426"/>
  <c r="J425"/>
  <c r="J424"/>
  <c r="J423"/>
  <c r="J422"/>
  <c r="J411"/>
  <c r="J410"/>
  <c r="J409"/>
  <c r="J408"/>
  <c r="J407"/>
  <c r="J406"/>
  <c r="J405"/>
  <c r="J404"/>
  <c r="J403"/>
  <c r="J402"/>
  <c r="J401"/>
  <c r="J400"/>
  <c r="J399"/>
  <c r="J398"/>
  <c r="J397"/>
  <c r="J396"/>
  <c r="J395"/>
  <c r="J394"/>
  <c r="J393"/>
  <c r="J392"/>
  <c r="J391"/>
  <c r="J390"/>
  <c r="J389"/>
  <c r="J388"/>
  <c r="J387"/>
  <c r="J386"/>
  <c r="J385"/>
  <c r="J384"/>
  <c r="J383"/>
  <c r="J382"/>
  <c r="J381"/>
  <c r="J380"/>
  <c r="J379"/>
  <c r="J378"/>
  <c r="J366"/>
  <c r="J365"/>
  <c r="J364"/>
  <c r="J363"/>
  <c r="J362"/>
  <c r="J361"/>
  <c r="J360"/>
  <c r="J359"/>
  <c r="J358"/>
  <c r="J357"/>
  <c r="J356"/>
  <c r="J355"/>
  <c r="J354"/>
  <c r="J353"/>
  <c r="J352"/>
  <c r="J351"/>
  <c r="J350"/>
  <c r="J349"/>
  <c r="J348"/>
  <c r="J347"/>
  <c r="J346"/>
  <c r="J345"/>
  <c r="J344"/>
  <c r="J343"/>
  <c r="J342"/>
  <c r="J341"/>
  <c r="J340"/>
  <c r="J339"/>
  <c r="J338"/>
  <c r="J337"/>
  <c r="J336"/>
  <c r="J335"/>
  <c r="J334"/>
  <c r="J333"/>
  <c r="J322"/>
  <c r="J321"/>
  <c r="J320"/>
  <c r="J319"/>
  <c r="J318"/>
  <c r="J317"/>
  <c r="J316"/>
  <c r="J315"/>
  <c r="J314"/>
  <c r="J313"/>
  <c r="J312"/>
  <c r="J311"/>
  <c r="J310"/>
  <c r="J309"/>
  <c r="J308"/>
  <c r="J307"/>
  <c r="J306"/>
  <c r="J305"/>
  <c r="J304"/>
  <c r="J303"/>
  <c r="J302"/>
  <c r="J301"/>
  <c r="J300"/>
  <c r="J299"/>
  <c r="J298"/>
  <c r="J297"/>
  <c r="J296"/>
  <c r="J295"/>
  <c r="J294"/>
  <c r="J293"/>
  <c r="J292"/>
  <c r="J291"/>
  <c r="J290"/>
  <c r="J289"/>
  <c r="J278"/>
  <c r="J277"/>
  <c r="J276"/>
  <c r="J275"/>
  <c r="J274"/>
  <c r="J273"/>
  <c r="J272"/>
  <c r="J271"/>
  <c r="J270"/>
  <c r="J269"/>
  <c r="J268"/>
  <c r="J267"/>
  <c r="J266"/>
  <c r="J265"/>
  <c r="J264"/>
  <c r="J263"/>
  <c r="J262"/>
  <c r="J261"/>
  <c r="J260"/>
  <c r="J259"/>
  <c r="J258"/>
  <c r="J257"/>
  <c r="J256"/>
  <c r="J255"/>
  <c r="J254"/>
  <c r="J253"/>
  <c r="J252"/>
  <c r="J251"/>
  <c r="J250"/>
  <c r="J249"/>
  <c r="J248"/>
  <c r="J247"/>
  <c r="J246"/>
  <c r="J245"/>
  <c r="J234"/>
  <c r="J233"/>
  <c r="J232"/>
  <c r="J231"/>
  <c r="J230"/>
  <c r="J229"/>
  <c r="J228"/>
  <c r="J227"/>
  <c r="J226"/>
  <c r="J225"/>
  <c r="J224"/>
  <c r="J223"/>
  <c r="J222"/>
  <c r="J221"/>
  <c r="J220"/>
  <c r="J219"/>
  <c r="J218"/>
  <c r="J217"/>
  <c r="J216"/>
  <c r="J215"/>
  <c r="J214"/>
  <c r="J213"/>
  <c r="J212"/>
  <c r="J211"/>
  <c r="J210"/>
  <c r="J209"/>
  <c r="J208"/>
  <c r="J207"/>
  <c r="J206"/>
  <c r="J205"/>
  <c r="J204"/>
  <c r="J203"/>
  <c r="J202"/>
  <c r="J201"/>
  <c r="J185"/>
  <c r="J184"/>
  <c r="J183"/>
  <c r="J182"/>
  <c r="J181"/>
  <c r="J180"/>
  <c r="J179"/>
  <c r="J178"/>
  <c r="J177"/>
  <c r="J176"/>
  <c r="J175"/>
  <c r="J174"/>
  <c r="J173"/>
  <c r="J172"/>
  <c r="J171"/>
  <c r="J170"/>
  <c r="J169"/>
  <c r="J168"/>
  <c r="J167"/>
  <c r="J166"/>
  <c r="J165"/>
  <c r="J164"/>
  <c r="J163"/>
  <c r="J162"/>
  <c r="J161"/>
  <c r="J160"/>
  <c r="J159"/>
  <c r="J158"/>
  <c r="J157"/>
  <c r="J156"/>
  <c r="J155"/>
  <c r="J154"/>
  <c r="J153"/>
  <c r="J152"/>
  <c r="J141"/>
  <c r="J140"/>
  <c r="J139"/>
  <c r="J138"/>
  <c r="J137"/>
  <c r="J136"/>
  <c r="J135"/>
  <c r="J134"/>
  <c r="J133"/>
  <c r="J132"/>
  <c r="J131"/>
  <c r="J130"/>
  <c r="J129"/>
  <c r="J128"/>
  <c r="J127"/>
  <c r="J126"/>
  <c r="J125"/>
  <c r="J124"/>
  <c r="J123"/>
  <c r="J122"/>
  <c r="J121"/>
  <c r="J120"/>
  <c r="J119"/>
  <c r="J118"/>
  <c r="J117"/>
  <c r="J116"/>
  <c r="J115"/>
  <c r="J114"/>
  <c r="J113"/>
  <c r="J112"/>
  <c r="J111"/>
  <c r="J110"/>
  <c r="J109"/>
  <c r="J108"/>
  <c r="J97"/>
  <c r="J96"/>
  <c r="J95"/>
  <c r="J94"/>
  <c r="J93"/>
  <c r="J92"/>
  <c r="J91"/>
  <c r="J90"/>
  <c r="J89"/>
  <c r="J88"/>
  <c r="J87"/>
  <c r="J86"/>
  <c r="J85"/>
  <c r="J84"/>
  <c r="J83"/>
  <c r="J82"/>
  <c r="J81"/>
  <c r="J80"/>
  <c r="J79"/>
  <c r="J78"/>
  <c r="J77"/>
  <c r="J76"/>
  <c r="J75"/>
  <c r="J74"/>
  <c r="J73"/>
  <c r="J72"/>
  <c r="J71"/>
  <c r="J70"/>
  <c r="J69"/>
  <c r="J68"/>
  <c r="J67"/>
  <c r="J66"/>
  <c r="J65"/>
  <c r="J64"/>
  <c r="I895"/>
  <c r="F895"/>
  <c r="I894"/>
  <c r="F894"/>
  <c r="I893"/>
  <c r="F893"/>
  <c r="I892"/>
  <c r="F892"/>
  <c r="I891"/>
  <c r="F891"/>
  <c r="I890"/>
  <c r="F890"/>
  <c r="I889"/>
  <c r="F889"/>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E861"/>
  <c r="F861" s="1"/>
  <c r="I851"/>
  <c r="F851"/>
  <c r="I850"/>
  <c r="F850"/>
  <c r="I849"/>
  <c r="F849"/>
  <c r="I848"/>
  <c r="F848"/>
  <c r="I847"/>
  <c r="F847"/>
  <c r="I846"/>
  <c r="F846"/>
  <c r="I845"/>
  <c r="F845"/>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E817"/>
  <c r="F817" s="1"/>
  <c r="I807"/>
  <c r="F807"/>
  <c r="I806"/>
  <c r="F806"/>
  <c r="I805"/>
  <c r="F805"/>
  <c r="I804"/>
  <c r="F804"/>
  <c r="I803"/>
  <c r="F803"/>
  <c r="I802"/>
  <c r="F802"/>
  <c r="I801"/>
  <c r="F80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E773"/>
  <c r="F773" s="1"/>
  <c r="I763"/>
  <c r="F763"/>
  <c r="I762"/>
  <c r="F762"/>
  <c r="I761"/>
  <c r="F761"/>
  <c r="I760"/>
  <c r="F760"/>
  <c r="I759"/>
  <c r="F759"/>
  <c r="I758"/>
  <c r="F758"/>
  <c r="I757"/>
  <c r="F757"/>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E729"/>
  <c r="F729" s="1"/>
  <c r="I719"/>
  <c r="F719"/>
  <c r="I718"/>
  <c r="F718"/>
  <c r="I717"/>
  <c r="F717"/>
  <c r="I716"/>
  <c r="F716"/>
  <c r="I715"/>
  <c r="F715"/>
  <c r="I714"/>
  <c r="F714"/>
  <c r="I713"/>
  <c r="F713"/>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E685"/>
  <c r="F685" s="1"/>
  <c r="I675"/>
  <c r="F675"/>
  <c r="I674"/>
  <c r="F674"/>
  <c r="I673"/>
  <c r="F673"/>
  <c r="I672"/>
  <c r="F672"/>
  <c r="I671"/>
  <c r="F671"/>
  <c r="I670"/>
  <c r="F670"/>
  <c r="I669"/>
  <c r="F669"/>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E641"/>
  <c r="F641" s="1"/>
  <c r="I631"/>
  <c r="F631"/>
  <c r="I630"/>
  <c r="F630"/>
  <c r="I629"/>
  <c r="F629"/>
  <c r="I628"/>
  <c r="F628"/>
  <c r="I627"/>
  <c r="F627"/>
  <c r="I626"/>
  <c r="F626"/>
  <c r="I625"/>
  <c r="F625"/>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E597"/>
  <c r="F597" s="1"/>
  <c r="I587"/>
  <c r="F587"/>
  <c r="I586"/>
  <c r="F586"/>
  <c r="I585"/>
  <c r="F585"/>
  <c r="I584"/>
  <c r="F584"/>
  <c r="I583"/>
  <c r="F583"/>
  <c r="I582"/>
  <c r="F582"/>
  <c r="I581"/>
  <c r="F58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E553"/>
  <c r="F553" s="1"/>
  <c r="I543"/>
  <c r="F543"/>
  <c r="I542"/>
  <c r="F542"/>
  <c r="I541"/>
  <c r="F541"/>
  <c r="I540"/>
  <c r="F540"/>
  <c r="I539"/>
  <c r="F539"/>
  <c r="I538"/>
  <c r="F538"/>
  <c r="I537"/>
  <c r="F537"/>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E509"/>
  <c r="F509" s="1"/>
  <c r="I499"/>
  <c r="F499"/>
  <c r="I498"/>
  <c r="F498"/>
  <c r="I497"/>
  <c r="F497"/>
  <c r="I496"/>
  <c r="F496"/>
  <c r="I495"/>
  <c r="F495"/>
  <c r="I494"/>
  <c r="F494"/>
  <c r="I493"/>
  <c r="F493"/>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E465"/>
  <c r="F465" s="1"/>
  <c r="I455"/>
  <c r="F455"/>
  <c r="I454"/>
  <c r="F454"/>
  <c r="I453"/>
  <c r="F453"/>
  <c r="I452"/>
  <c r="F452"/>
  <c r="I451"/>
  <c r="F451"/>
  <c r="I450"/>
  <c r="F450"/>
  <c r="I449"/>
  <c r="F449"/>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E421"/>
  <c r="F421" s="1"/>
  <c r="I411"/>
  <c r="F411"/>
  <c r="I410"/>
  <c r="F410"/>
  <c r="I409"/>
  <c r="F409"/>
  <c r="I408"/>
  <c r="F408"/>
  <c r="I407"/>
  <c r="F407"/>
  <c r="I406"/>
  <c r="F406"/>
  <c r="I405"/>
  <c r="F405"/>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E377"/>
  <c r="F377" s="1"/>
  <c r="I366"/>
  <c r="F366"/>
  <c r="I365"/>
  <c r="F365"/>
  <c r="I364"/>
  <c r="F364"/>
  <c r="I363"/>
  <c r="F363"/>
  <c r="I362"/>
  <c r="F362"/>
  <c r="I361"/>
  <c r="F361"/>
  <c r="I360"/>
  <c r="F360"/>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E332"/>
  <c r="F332" s="1"/>
  <c r="I322"/>
  <c r="F322"/>
  <c r="I321"/>
  <c r="F321"/>
  <c r="I320"/>
  <c r="F320"/>
  <c r="I319"/>
  <c r="F319"/>
  <c r="I318"/>
  <c r="F318"/>
  <c r="I317"/>
  <c r="F317"/>
  <c r="I316"/>
  <c r="F316"/>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E288"/>
  <c r="F288" s="1"/>
  <c r="I278"/>
  <c r="F278"/>
  <c r="I277"/>
  <c r="F277"/>
  <c r="I276"/>
  <c r="F276"/>
  <c r="I275"/>
  <c r="F275"/>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7"/>
  <c r="I246"/>
  <c r="F246"/>
  <c r="I245"/>
  <c r="F245"/>
  <c r="I244"/>
  <c r="E244"/>
  <c r="F244" s="1"/>
  <c r="I234"/>
  <c r="F234"/>
  <c r="I233"/>
  <c r="F233"/>
  <c r="I232"/>
  <c r="F232"/>
  <c r="I231"/>
  <c r="F231"/>
  <c r="I230"/>
  <c r="F230"/>
  <c r="I229"/>
  <c r="F229"/>
  <c r="I228"/>
  <c r="F228"/>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E200"/>
  <c r="F200" s="1"/>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E151"/>
  <c r="F151" s="1"/>
  <c r="I141"/>
  <c r="F141"/>
  <c r="I140"/>
  <c r="F140"/>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E107"/>
  <c r="F107" s="1"/>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I63"/>
  <c r="E63"/>
  <c r="F63" s="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D219" s="1"/>
  <c r="I216"/>
  <c r="F216"/>
  <c r="I215"/>
  <c r="F215"/>
  <c r="I214"/>
  <c r="F214"/>
  <c r="I213"/>
  <c r="F213"/>
  <c r="I212"/>
  <c r="F212"/>
  <c r="I211"/>
  <c r="F211"/>
  <c r="I210"/>
  <c r="F210"/>
  <c r="I209"/>
  <c r="F209"/>
  <c r="I208"/>
  <c r="F208"/>
  <c r="I207"/>
  <c r="F207"/>
  <c r="D200" s="1"/>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D143" s="1"/>
  <c r="I140"/>
  <c r="F140"/>
  <c r="I139"/>
  <c r="F139"/>
  <c r="I138"/>
  <c r="F138"/>
  <c r="I137"/>
  <c r="F137"/>
  <c r="I136"/>
  <c r="F136"/>
  <c r="I135"/>
  <c r="F135"/>
  <c r="I134"/>
  <c r="F134"/>
  <c r="I133"/>
  <c r="F133"/>
  <c r="I132"/>
  <c r="F132"/>
  <c r="I131"/>
  <c r="F131"/>
  <c r="D124" s="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4" i="7"/>
  <c r="K230"/>
  <c r="K215"/>
  <c r="K214"/>
  <c r="K213"/>
  <c r="K212"/>
  <c r="K211"/>
  <c r="K209"/>
  <c r="K208"/>
  <c r="K197"/>
  <c r="K196"/>
  <c r="K195"/>
  <c r="K194"/>
  <c r="K193"/>
  <c r="K192"/>
  <c r="K191"/>
  <c r="K190"/>
  <c r="K189"/>
  <c r="K178"/>
  <c r="K177"/>
  <c r="K176"/>
  <c r="K175"/>
  <c r="K174"/>
  <c r="K173"/>
  <c r="K172"/>
  <c r="K171"/>
  <c r="K170"/>
  <c r="K158"/>
  <c r="K157"/>
  <c r="K156"/>
  <c r="K155"/>
  <c r="K154"/>
  <c r="K153"/>
  <c r="K152"/>
  <c r="K140"/>
  <c r="K139"/>
  <c r="K138"/>
  <c r="K137"/>
  <c r="K136"/>
  <c r="K135"/>
  <c r="K134"/>
  <c r="K132"/>
  <c r="K121"/>
  <c r="K120"/>
  <c r="K119"/>
  <c r="K118"/>
  <c r="K117"/>
  <c r="K116"/>
  <c r="K115"/>
  <c r="K113"/>
  <c r="K102"/>
  <c r="K101"/>
  <c r="K100"/>
  <c r="K99"/>
  <c r="K98"/>
  <c r="K97"/>
  <c r="K96"/>
  <c r="K83"/>
  <c r="K82"/>
  <c r="K81"/>
  <c r="K80"/>
  <c r="K79"/>
  <c r="K78"/>
  <c r="K77"/>
  <c r="K64"/>
  <c r="K63"/>
  <c r="K62"/>
  <c r="K61"/>
  <c r="K60"/>
  <c r="K59"/>
  <c r="K57"/>
  <c r="K58"/>
  <c r="K45"/>
  <c r="K44"/>
  <c r="K43"/>
  <c r="K42"/>
  <c r="K41"/>
  <c r="K39"/>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G214"/>
  <c r="J213"/>
  <c r="G213"/>
  <c r="J212"/>
  <c r="G212"/>
  <c r="J211"/>
  <c r="G211"/>
  <c r="J210"/>
  <c r="G210"/>
  <c r="J209"/>
  <c r="G209"/>
  <c r="J208"/>
  <c r="G208"/>
  <c r="J207"/>
  <c r="G207"/>
  <c r="J197"/>
  <c r="F197"/>
  <c r="G197" s="1"/>
  <c r="J196"/>
  <c r="G196"/>
  <c r="J195"/>
  <c r="G195"/>
  <c r="J194"/>
  <c r="G194"/>
  <c r="J193"/>
  <c r="G193"/>
  <c r="J192"/>
  <c r="G192"/>
  <c r="J191"/>
  <c r="G191"/>
  <c r="J190"/>
  <c r="G190"/>
  <c r="J189"/>
  <c r="G189"/>
  <c r="J188"/>
  <c r="G188"/>
  <c r="J178"/>
  <c r="F178"/>
  <c r="G178" s="1"/>
  <c r="J177"/>
  <c r="G177"/>
  <c r="J176"/>
  <c r="G176"/>
  <c r="J175"/>
  <c r="G175"/>
  <c r="J174"/>
  <c r="G174"/>
  <c r="J173"/>
  <c r="G173"/>
  <c r="J172"/>
  <c r="G172"/>
  <c r="J171"/>
  <c r="G171"/>
  <c r="J170"/>
  <c r="G170"/>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G138"/>
  <c r="J137"/>
  <c r="G137"/>
  <c r="J136"/>
  <c r="G136"/>
  <c r="J135"/>
  <c r="G135"/>
  <c r="J134"/>
  <c r="G134"/>
  <c r="J133"/>
  <c r="G133"/>
  <c r="J132"/>
  <c r="G132"/>
  <c r="J131"/>
  <c r="G131"/>
  <c r="J121"/>
  <c r="F121"/>
  <c r="G121" s="1"/>
  <c r="J120"/>
  <c r="G120"/>
  <c r="J119"/>
  <c r="G119"/>
  <c r="J118"/>
  <c r="G118"/>
  <c r="J117"/>
  <c r="G117"/>
  <c r="J116"/>
  <c r="G116"/>
  <c r="J115"/>
  <c r="G115"/>
  <c r="J114"/>
  <c r="G114"/>
  <c r="J113"/>
  <c r="G113"/>
  <c r="J112"/>
  <c r="G112"/>
  <c r="J102"/>
  <c r="F102"/>
  <c r="G102" s="1"/>
  <c r="J101"/>
  <c r="G101"/>
  <c r="J100"/>
  <c r="G100"/>
  <c r="J99"/>
  <c r="G99"/>
  <c r="J98"/>
  <c r="G98"/>
  <c r="J97"/>
  <c r="G97"/>
  <c r="J96"/>
  <c r="G96"/>
  <c r="J95"/>
  <c r="G95"/>
  <c r="J94"/>
  <c r="G94"/>
  <c r="J93"/>
  <c r="G93"/>
  <c r="J83"/>
  <c r="F83"/>
  <c r="G83" s="1"/>
  <c r="J82"/>
  <c r="G82"/>
  <c r="J81"/>
  <c r="G81"/>
  <c r="J80"/>
  <c r="G80"/>
  <c r="J79"/>
  <c r="G79"/>
  <c r="J78"/>
  <c r="G78"/>
  <c r="J77"/>
  <c r="G77"/>
  <c r="J76"/>
  <c r="G76"/>
  <c r="J75"/>
  <c r="G75"/>
  <c r="J74"/>
  <c r="G74"/>
  <c r="J64"/>
  <c r="F64"/>
  <c r="G64" s="1"/>
  <c r="J63"/>
  <c r="G63"/>
  <c r="J62"/>
  <c r="G62"/>
  <c r="J61"/>
  <c r="G61"/>
  <c r="J60"/>
  <c r="G60"/>
  <c r="J59"/>
  <c r="G59"/>
  <c r="J58"/>
  <c r="G58"/>
  <c r="J57"/>
  <c r="J56"/>
  <c r="G56"/>
  <c r="J55"/>
  <c r="G55"/>
  <c r="J45"/>
  <c r="F45"/>
  <c r="G45" s="1"/>
  <c r="J44"/>
  <c r="G44"/>
  <c r="J43"/>
  <c r="G43"/>
  <c r="J42"/>
  <c r="G42"/>
  <c r="J41"/>
  <c r="G41"/>
  <c r="J40"/>
  <c r="G40"/>
  <c r="J39"/>
  <c r="G39"/>
  <c r="J38"/>
  <c r="G38"/>
  <c r="J37"/>
  <c r="G37"/>
  <c r="J36"/>
  <c r="G36"/>
  <c r="D162" l="1"/>
  <c r="F180" i="8"/>
  <c r="G180" s="1"/>
  <c r="F420"/>
  <c r="G420" s="1"/>
  <c r="D96" i="43"/>
  <c r="D40" i="42"/>
  <c r="D160"/>
  <c r="D70"/>
  <c r="D41" i="40"/>
  <c r="D54" i="12"/>
  <c r="D144"/>
  <c r="D237"/>
  <c r="D502"/>
  <c r="D590"/>
  <c r="D678"/>
  <c r="D854"/>
  <c r="D370"/>
  <c r="D722"/>
  <c r="D810"/>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29"/>
  <c r="D143"/>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34" i="12"/>
  <c r="D546"/>
  <c r="D100"/>
  <c r="D281"/>
  <c r="D414"/>
  <c r="D325"/>
  <c r="D458"/>
  <c r="D766"/>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G36" i="46"/>
  <c r="H36"/>
  <c r="I36"/>
  <c r="J36"/>
  <c r="K36"/>
  <c r="L36"/>
  <c r="M36"/>
  <c r="N36"/>
  <c r="O36"/>
  <c r="I21" i="27"/>
  <c r="G34" i="45"/>
  <c r="H34"/>
  <c r="I34"/>
  <c r="J34"/>
  <c r="K34"/>
  <c r="L34"/>
  <c r="M34"/>
  <c r="N34"/>
  <c r="O34"/>
  <c r="P34"/>
  <c r="I10" i="27" s="1"/>
  <c r="G47" i="21"/>
  <c r="H47"/>
  <c r="I47"/>
  <c r="J47"/>
  <c r="K47"/>
  <c r="L47"/>
  <c r="M47"/>
  <c r="N47"/>
  <c r="P47"/>
  <c r="I5" i="27" s="1"/>
  <c r="O47" i="21"/>
  <c r="H74" i="22"/>
  <c r="I74"/>
  <c r="J74"/>
  <c r="K74"/>
  <c r="L74"/>
  <c r="M74"/>
  <c r="N74"/>
  <c r="O74"/>
  <c r="P74"/>
  <c r="I6" i="27" s="1"/>
  <c r="G74" i="22"/>
  <c r="D70" i="8" l="1"/>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0"/>
  <c r="P43" i="48"/>
  <c r="I13" i="27" s="1"/>
  <c r="O43" i="48"/>
  <c r="N43"/>
  <c r="M43"/>
  <c r="L43"/>
  <c r="K43"/>
  <c r="J43"/>
  <c r="I43"/>
  <c r="H43"/>
  <c r="G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21" i="44"/>
  <c r="P21"/>
  <c r="I19" i="27" s="1"/>
  <c r="O27" i="23"/>
  <c r="P27"/>
  <c r="I9" i="27" s="1"/>
  <c r="O36" i="33"/>
  <c r="P36"/>
  <c r="I11" i="27" s="1"/>
  <c r="O21" i="31"/>
  <c r="P21"/>
  <c r="I20" i="27" s="1"/>
  <c r="O39" i="24"/>
  <c r="P39"/>
  <c r="I18" i="27" s="1"/>
  <c r="O43" i="30"/>
  <c r="P43"/>
  <c r="I8" i="27" s="1"/>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39" i="24"/>
  <c r="M39"/>
  <c r="L39"/>
  <c r="K39"/>
  <c r="J39"/>
  <c r="I39"/>
  <c r="H39"/>
  <c r="G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D248"/>
  <c r="AB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H28"/>
  <c r="G28"/>
  <c r="D79" i="27" l="1"/>
  <c r="G17" i="8"/>
  <c r="E15" i="38" s="1"/>
  <c r="F15" s="1"/>
  <c r="G59" i="8"/>
  <c r="G56"/>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Z485" i="38" l="1"/>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P28" i="28"/>
  <c r="I4" i="27" s="1"/>
  <c r="I14" s="1"/>
  <c r="AC201" i="38"/>
  <c r="Y526" l="1"/>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J18"/>
  <c r="J19"/>
  <c r="G20"/>
  <c r="J20"/>
  <c r="G21"/>
  <c r="J21"/>
  <c r="J22"/>
  <c r="J23"/>
  <c r="J24"/>
  <c r="AF248" i="38" l="1"/>
  <c r="E248"/>
  <c r="E243" s="1"/>
  <c r="E222" s="1"/>
  <c r="D248"/>
  <c r="AC248"/>
  <c r="AE248" s="1"/>
  <c r="AC171"/>
  <c r="AE171" s="1"/>
  <c r="AR171" s="1"/>
  <c r="AB158"/>
  <c r="AE158" s="1"/>
  <c r="AR158" s="1"/>
  <c r="D158"/>
  <c r="AC315"/>
  <c r="AF565"/>
  <c r="AI565" s="1"/>
  <c r="AF225"/>
  <c r="E561"/>
  <c r="E560" s="1"/>
  <c r="AB69"/>
  <c r="AB561"/>
  <c r="D561"/>
  <c r="D560" s="1"/>
  <c r="AC565"/>
  <c r="C103" i="27"/>
  <c r="F58" i="8"/>
  <c r="G58" s="1"/>
  <c r="C57" i="27"/>
  <c r="D10" i="7"/>
  <c r="D5" s="1"/>
  <c r="C4" i="27" s="1"/>
  <c r="F248" i="38" l="1"/>
  <c r="H248" s="1"/>
  <c r="AI248"/>
  <c r="AR248" s="1"/>
  <c r="AF243"/>
  <c r="AI243" s="1"/>
  <c r="D243"/>
  <c r="D222" s="1"/>
  <c r="F222" s="1"/>
  <c r="J248"/>
  <c r="AF560"/>
  <c r="AC164"/>
  <c r="AE164" s="1"/>
  <c r="AR164" s="1"/>
  <c r="AC243"/>
  <c r="AE243" s="1"/>
  <c r="F158"/>
  <c r="D149"/>
  <c r="D106" s="1"/>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AB28" i="38" s="1"/>
  <c r="G64" i="8"/>
  <c r="G63"/>
  <c r="G61"/>
  <c r="AJ64" i="38" s="1"/>
  <c r="T10" i="4"/>
  <c r="T31" s="1"/>
  <c r="AR243" i="38" l="1"/>
  <c r="F243"/>
  <c r="J243" s="1"/>
  <c r="I22" i="27"/>
  <c r="I25" s="1"/>
  <c r="I27" s="1"/>
  <c r="Y162" i="38"/>
  <c r="Y149" s="1"/>
  <c r="Y106" s="1"/>
  <c r="J222"/>
  <c r="H222"/>
  <c r="AD317"/>
  <c r="AE317" s="1"/>
  <c r="AR317" s="1"/>
  <c r="D99" i="27"/>
  <c r="AP348" i="38"/>
  <c r="AQ348" s="1"/>
  <c r="E348"/>
  <c r="F348" s="1"/>
  <c r="F366"/>
  <c r="AB366"/>
  <c r="AC106"/>
  <c r="O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C8" i="27" s="1"/>
  <c r="D10" i="9"/>
  <c r="G60" i="8"/>
  <c r="F67"/>
  <c r="G67" s="1"/>
  <c r="AB29" i="38" s="1"/>
  <c r="D10" i="10"/>
  <c r="D5" s="1"/>
  <c r="C7" i="27" s="1"/>
  <c r="H243" i="38" l="1"/>
  <c r="AB64"/>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AB47" l="1"/>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X542"/>
  <c r="S542"/>
  <c r="N542"/>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K500" l="1"/>
  <c r="X541"/>
  <c r="N541"/>
  <c r="S541"/>
  <c r="R541"/>
  <c r="AA541"/>
  <c r="S527"/>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S526" l="1"/>
  <c r="AA526"/>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0002</author>
  </authors>
  <commentList>
    <comment ref="I153" authorId="0">
      <text>
        <r>
          <rPr>
            <b/>
            <sz val="9"/>
            <color indexed="81"/>
            <rFont val="Tahoma"/>
            <family val="2"/>
          </rPr>
          <t>¿Pasajes nacionales o internacionales?</t>
        </r>
      </text>
    </comment>
    <comment ref="I159" authorId="0">
      <text>
        <r>
          <rPr>
            <b/>
            <sz val="9"/>
            <color indexed="81"/>
            <rFont val="Tahoma"/>
            <family val="2"/>
          </rPr>
          <t>¿Pasajes nacionales o internacionales?</t>
        </r>
      </text>
    </comment>
    <comment ref="I172" authorId="0">
      <text>
        <r>
          <rPr>
            <b/>
            <sz val="9"/>
            <color indexed="81"/>
            <rFont val="Tahoma"/>
            <family val="2"/>
          </rPr>
          <t>¿Pasajes nacionales o internacionales?</t>
        </r>
      </text>
    </comment>
    <comment ref="I178" authorId="0">
      <text>
        <r>
          <rPr>
            <b/>
            <sz val="9"/>
            <color indexed="81"/>
            <rFont val="Tahoma"/>
            <family val="2"/>
          </rPr>
          <t>¿Pasajes nacionales o internacionales?</t>
        </r>
        <r>
          <rPr>
            <sz val="9"/>
            <color indexed="81"/>
            <rFont val="Tahoma"/>
            <family val="2"/>
          </rPr>
          <t xml:space="preserve">
</t>
        </r>
      </text>
    </comment>
    <comment ref="I210" authorId="0">
      <text>
        <r>
          <rPr>
            <b/>
            <sz val="9"/>
            <color indexed="81"/>
            <rFont val="Tahoma"/>
            <family val="2"/>
          </rPr>
          <t>¿Pasajes nacionales o internacionales?</t>
        </r>
        <r>
          <rPr>
            <sz val="9"/>
            <color indexed="81"/>
            <rFont val="Tahoma"/>
            <family val="2"/>
          </rPr>
          <t xml:space="preserve">
</t>
        </r>
      </text>
    </comment>
    <comment ref="I216" authorId="0">
      <text>
        <r>
          <rPr>
            <b/>
            <sz val="9"/>
            <color indexed="81"/>
            <rFont val="Tahoma"/>
            <family val="2"/>
          </rPr>
          <t>¿Pasajes nacionales o internacionales?</t>
        </r>
        <r>
          <rPr>
            <sz val="9"/>
            <color indexed="81"/>
            <rFont val="Tahoma"/>
            <family val="2"/>
          </rPr>
          <t xml:space="preserve">
</t>
        </r>
      </text>
    </comment>
    <comment ref="I229" authorId="0">
      <text>
        <r>
          <rPr>
            <b/>
            <sz val="9"/>
            <color indexed="81"/>
            <rFont val="Tahoma"/>
            <family val="2"/>
          </rPr>
          <t>¿Pasajes nacionales o internacionales?</t>
        </r>
      </text>
    </comment>
    <comment ref="I235" authorId="0">
      <text>
        <r>
          <rPr>
            <b/>
            <sz val="9"/>
            <color indexed="81"/>
            <rFont val="Tahoma"/>
            <family val="2"/>
          </rPr>
          <t>¿Pasajes nacionales o internacionales?</t>
        </r>
      </text>
    </comment>
    <comment ref="I254" authorId="0">
      <text>
        <r>
          <rPr>
            <b/>
            <sz val="9"/>
            <color indexed="81"/>
            <rFont val="Tahoma"/>
            <family val="2"/>
          </rPr>
          <t>¿Pasajes nacionales o internacionales?</t>
        </r>
        <r>
          <rPr>
            <sz val="9"/>
            <color indexed="81"/>
            <rFont val="Tahoma"/>
            <family val="2"/>
          </rPr>
          <t xml:space="preserve">
</t>
        </r>
      </text>
    </comment>
    <comment ref="I273" authorId="0">
      <text>
        <r>
          <rPr>
            <b/>
            <sz val="9"/>
            <color indexed="81"/>
            <rFont val="Tahoma"/>
            <family val="2"/>
          </rPr>
          <t>¿Pasajes nacionales o internacionales?</t>
        </r>
        <r>
          <rPr>
            <sz val="9"/>
            <color indexed="81"/>
            <rFont val="Tahoma"/>
            <family val="2"/>
          </rPr>
          <t xml:space="preserve">
</t>
        </r>
      </text>
    </comment>
    <comment ref="I286" authorId="0">
      <text>
        <r>
          <rPr>
            <b/>
            <sz val="9"/>
            <color indexed="81"/>
            <rFont val="Tahoma"/>
            <family val="2"/>
          </rPr>
          <t>¿Pasajes nacionales o internacionales?</t>
        </r>
        <r>
          <rPr>
            <sz val="9"/>
            <color indexed="81"/>
            <rFont val="Tahoma"/>
            <family val="2"/>
          </rPr>
          <t xml:space="preserve">
</t>
        </r>
      </text>
    </comment>
    <comment ref="I292" authorId="0">
      <text>
        <r>
          <rPr>
            <b/>
            <sz val="9"/>
            <color indexed="81"/>
            <rFont val="Tahoma"/>
            <family val="2"/>
          </rPr>
          <t>¿Pasajes nacionales o internacionales?</t>
        </r>
        <r>
          <rPr>
            <sz val="9"/>
            <color indexed="81"/>
            <rFont val="Tahoma"/>
            <family val="2"/>
          </rPr>
          <t xml:space="preserve">
</t>
        </r>
      </text>
    </comment>
    <comment ref="I311" authorId="0">
      <text>
        <r>
          <rPr>
            <b/>
            <sz val="9"/>
            <color indexed="81"/>
            <rFont val="Tahoma"/>
            <family val="2"/>
          </rPr>
          <t>¿Pasajes nacionales o internacionales?</t>
        </r>
        <r>
          <rPr>
            <sz val="9"/>
            <color indexed="81"/>
            <rFont val="Tahoma"/>
            <family val="2"/>
          </rPr>
          <t xml:space="preserve">
</t>
        </r>
      </text>
    </comment>
    <comment ref="I343" authorId="0">
      <text>
        <r>
          <rPr>
            <b/>
            <sz val="9"/>
            <color indexed="81"/>
            <rFont val="Tahoma"/>
            <family val="2"/>
          </rPr>
          <t>¿Pasajes nacionales o internacionales?</t>
        </r>
        <r>
          <rPr>
            <sz val="9"/>
            <color indexed="81"/>
            <rFont val="Tahoma"/>
            <family val="2"/>
          </rPr>
          <t xml:space="preserve">
</t>
        </r>
      </text>
    </comment>
    <comment ref="I349" authorId="0">
      <text>
        <r>
          <rPr>
            <b/>
            <sz val="9"/>
            <color indexed="81"/>
            <rFont val="Tahoma"/>
            <family val="2"/>
          </rPr>
          <t>¿Pasajes nacionales o internacionales?</t>
        </r>
        <r>
          <rPr>
            <sz val="9"/>
            <color indexed="81"/>
            <rFont val="Tahoma"/>
            <family val="2"/>
          </rPr>
          <t xml:space="preserve">
</t>
        </r>
      </text>
    </comment>
  </commentList>
</comments>
</file>

<file path=xl/comments2.xml><?xml version="1.0" encoding="utf-8"?>
<comments xmlns="http://schemas.openxmlformats.org/spreadsheetml/2006/main">
  <authors>
    <author>0002</author>
  </authors>
  <commentList>
    <comment ref="D188" authorId="0">
      <text>
        <r>
          <rPr>
            <b/>
            <sz val="10"/>
            <color indexed="81"/>
            <rFont val="Tahoma"/>
            <family val="2"/>
          </rPr>
          <t>Separar, un cuadro por cada actividad</t>
        </r>
      </text>
    </comment>
    <comment ref="D240" authorId="0">
      <text>
        <r>
          <rPr>
            <b/>
            <sz val="9"/>
            <color indexed="81"/>
            <rFont val="Tahoma"/>
            <family val="2"/>
          </rPr>
          <t>Insertar el porque este no costo no esta relacionado con ninguna Actividad</t>
        </r>
      </text>
    </comment>
  </commentList>
</comments>
</file>

<file path=xl/comments3.xml><?xml version="1.0" encoding="utf-8"?>
<comments xmlns="http://schemas.openxmlformats.org/spreadsheetml/2006/main">
  <authors>
    <author>0002</author>
  </authors>
  <commentList>
    <comment ref="D13" authorId="0">
      <text>
        <r>
          <rPr>
            <b/>
            <sz val="10"/>
            <color indexed="81"/>
            <rFont val="Tahoma"/>
            <family val="2"/>
          </rPr>
          <t>Crear una actividad en la Gestión Administrativa en el área "la Unidad Académica cuenta con presupuesto…" y llenar todas las casillas</t>
        </r>
      </text>
    </comment>
  </commentList>
</comments>
</file>

<file path=xl/sharedStrings.xml><?xml version="1.0" encoding="utf-8"?>
<sst xmlns="http://schemas.openxmlformats.org/spreadsheetml/2006/main" count="14975" uniqueCount="2271">
  <si>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</si>
  <si>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</si>
  <si>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</si>
  <si>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</si>
  <si>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</si>
  <si>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</si>
  <si>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</si>
  <si>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</si>
  <si>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</si>
  <si>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</si>
  <si>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</si>
  <si>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</si>
  <si>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</si>
  <si>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</si>
  <si>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</si>
  <si>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</si>
  <si>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</si>
  <si>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</si>
  <si>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</si>
  <si>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</si>
  <si>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</si>
  <si>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</si>
  <si>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</si>
  <si>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</si>
  <si>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</si>
  <si>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</si>
  <si>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</si>
  <si>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</si>
  <si>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</si>
  <si>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</si>
  <si>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</si>
  <si>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</si>
  <si>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</si>
  <si>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</si>
  <si>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</si>
  <si>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</si>
  <si>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</si>
  <si>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</si>
  <si>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</si>
  <si>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</si>
  <si>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</si>
  <si>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</si>
  <si>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</si>
  <si>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</si>
  <si>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</si>
  <si>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</si>
  <si>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</si>
  <si>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</si>
  <si>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</si>
  <si>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</si>
  <si>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</si>
  <si>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</si>
  <si>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</si>
  <si>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</si>
  <si>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</si>
  <si>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</si>
  <si>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</si>
  <si>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</si>
  <si>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</si>
  <si>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</si>
  <si>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</si>
  <si>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</si>
  <si>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</si>
  <si>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</si>
  <si>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</si>
  <si>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</si>
  <si>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</si>
  <si>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</si>
  <si>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</si>
  <si>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</si>
  <si>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</si>
  <si>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</si>
  <si>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</si>
  <si>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</si>
  <si>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</si>
  <si>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</si>
  <si>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</si>
  <si>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</si>
  <si>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</si>
  <si>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</si>
  <si>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</si>
  <si>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</si>
  <si>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</si>
  <si>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</si>
  <si>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</si>
  <si>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</si>
  <si>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</si>
  <si>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</si>
  <si>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</si>
  <si>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</si>
  <si>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</si>
  <si>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</si>
  <si>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</si>
  <si>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</si>
  <si>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</si>
  <si>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</si>
  <si>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</si>
  <si>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</si>
  <si>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</si>
  <si>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</si>
  <si>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</si>
  <si>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</si>
  <si>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</si>
  <si>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</si>
  <si>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</si>
  <si>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</si>
  <si>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</si>
  <si>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</si>
  <si>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</si>
  <si>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</si>
  <si>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</si>
  <si>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</si>
  <si>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</si>
  <si>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</si>
  <si>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</si>
  <si>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</si>
  <si>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</si>
  <si>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</si>
  <si>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</si>
  <si>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</si>
  <si>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</si>
  <si>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</si>
  <si>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</si>
  <si>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</si>
  <si>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</si>
  <si>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</si>
  <si>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</si>
  <si>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</si>
  <si>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</si>
  <si>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</si>
  <si>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</si>
  <si>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</si>
  <si>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</si>
  <si>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</si>
  <si>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</si>
  <si>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</si>
  <si>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</si>
  <si>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</si>
  <si>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</si>
  <si>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</si>
  <si>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</si>
  <si>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</si>
  <si>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</si>
  <si>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</si>
  <si>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</si>
  <si>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</si>
  <si>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</si>
  <si>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</si>
  <si>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</si>
  <si>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</si>
  <si>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</si>
  <si>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</si>
  <si>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</si>
  <si>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</si>
  <si>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</si>
  <si>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</si>
  <si>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</si>
  <si>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</si>
  <si>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</si>
  <si>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</si>
  <si>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</si>
  <si>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</si>
  <si>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</si>
  <si>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</si>
  <si>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</si>
  <si>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</si>
  <si>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</si>
  <si>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</si>
  <si>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</si>
  <si>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</si>
  <si>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</si>
  <si>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</si>
  <si>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</si>
  <si>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</si>
  <si>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</si>
  <si>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</si>
  <si>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</si>
  <si>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</si>
  <si>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</si>
  <si>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</si>
  <si>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</si>
  <si>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</si>
  <si>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</si>
  <si>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</si>
  <si>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</si>
  <si>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</si>
  <si>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</si>
  <si>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</si>
  <si>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</si>
  <si>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</si>
  <si>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</si>
  <si>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</si>
  <si>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</si>
  <si>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</si>
  <si>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</si>
  <si>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</si>
  <si>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</si>
  <si>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</si>
  <si>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</si>
  <si>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</si>
  <si>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</si>
  <si>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</si>
  <si>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</si>
  <si>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</si>
  <si>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</si>
  <si>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</si>
  <si>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</si>
  <si>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</si>
  <si>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</si>
  <si>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</si>
  <si>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</si>
  <si>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</si>
  <si>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</si>
  <si>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</si>
  <si>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</si>
  <si>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</si>
  <si>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</si>
  <si>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</si>
  <si>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</si>
  <si>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</si>
  <si>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</si>
  <si>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</si>
  <si>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</si>
  <si>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</si>
  <si>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</si>
  <si>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</si>
  <si>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</si>
  <si>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</si>
  <si>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</si>
  <si>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</si>
  <si>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</si>
  <si>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</si>
  <si>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</si>
  <si>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</si>
  <si>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</si>
  <si>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</si>
  <si>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</si>
  <si>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</si>
  <si>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</si>
  <si>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</si>
  <si>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</si>
  <si>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</si>
  <si>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</si>
  <si>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</si>
  <si>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</si>
  <si>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</si>
  <si>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</si>
  <si>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</si>
  <si>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</si>
  <si>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</si>
  <si>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</si>
  <si>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</si>
  <si>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</si>
  <si>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</si>
  <si>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</si>
  <si>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</si>
  <si>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</si>
  <si>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</si>
  <si>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</si>
  <si>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</si>
  <si>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</si>
  <si>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</si>
  <si>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</si>
  <si>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</si>
  <si>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</si>
  <si>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</si>
  <si>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</si>
  <si>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</si>
  <si>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</si>
  <si>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</si>
  <si>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</si>
  <si>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</si>
  <si>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</si>
  <si>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</si>
  <si>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</si>
  <si>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</si>
  <si>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</si>
  <si>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</si>
  <si>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</si>
  <si>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</si>
  <si>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</si>
  <si>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</si>
  <si>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</si>
  <si>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</si>
  <si>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</si>
  <si>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</si>
  <si>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</si>
  <si>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</si>
  <si>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</si>
  <si>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</si>
  <si>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</si>
  <si>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</si>
  <si>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</si>
  <si>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</si>
  <si>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</si>
  <si>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</si>
  <si>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</si>
  <si>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</si>
  <si>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</si>
  <si>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</si>
  <si>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</si>
  <si>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</si>
  <si>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</si>
  <si>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</si>
  <si>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</si>
  <si>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</si>
  <si>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</si>
  <si>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</si>
  <si>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</si>
  <si>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</si>
  <si>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</si>
  <si>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</si>
  <si>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</si>
  <si>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</si>
  <si>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</si>
  <si>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</si>
  <si>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</si>
  <si>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</si>
  <si>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</si>
  <si>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</si>
  <si>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</si>
  <si>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</si>
  <si>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</si>
  <si>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</si>
  <si>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</si>
  <si>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</si>
  <si>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</si>
  <si>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</si>
  <si>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</si>
  <si>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</si>
  <si>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</si>
  <si>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</si>
  <si>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</si>
  <si>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</si>
  <si>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</si>
  <si>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</si>
  <si>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</si>
  <si>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</si>
  <si>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</si>
  <si>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</si>
  <si>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</si>
  <si>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</si>
  <si>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</si>
  <si>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</si>
  <si>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</si>
  <si>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</si>
  <si>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</si>
  <si>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</si>
  <si>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</si>
  <si>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</si>
  <si>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</si>
  <si>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</si>
  <si>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</si>
  <si>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</si>
  <si>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</si>
  <si>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</si>
  <si>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</si>
  <si>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</si>
  <si>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</si>
  <si>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</si>
  <si>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</si>
  <si>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</si>
  <si>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</si>
  <si>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</si>
  <si>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</si>
  <si>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</si>
  <si>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</si>
  <si>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</si>
  <si>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</si>
  <si>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</si>
  <si>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</si>
  <si>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</si>
  <si>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</si>
  <si>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</si>
  <si>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</si>
  <si>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</si>
  <si>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</si>
  <si>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</si>
  <si>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</si>
  <si>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</si>
  <si>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</si>
  <si>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</si>
  <si>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</si>
  <si>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</si>
  <si>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</si>
  <si>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</si>
  <si>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</si>
  <si>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</si>
  <si>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</si>
  <si>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</si>
  <si>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</si>
  <si>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</si>
  <si>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</si>
  <si>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</si>
  <si>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</si>
  <si>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</si>
  <si>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</si>
  <si>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</si>
  <si>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</si>
  <si>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</si>
  <si>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</si>
  <si>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</si>
  <si>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</si>
  <si>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</si>
  <si>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</si>
  <si>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</si>
  <si>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</si>
  <si>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</si>
  <si>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</si>
  <si>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</si>
  <si>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</si>
  <si>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</si>
  <si>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</si>
  <si>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</si>
  <si>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</si>
  <si>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</si>
  <si>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</si>
  <si>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</si>
  <si>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</si>
  <si>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</si>
  <si>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</si>
  <si>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</si>
  <si>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</si>
  <si>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</si>
  <si>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</si>
  <si>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</si>
  <si>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</si>
  <si>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</si>
  <si>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</si>
  <si>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</si>
  <si>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</si>
  <si>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</si>
  <si>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</si>
  <si>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</si>
  <si>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</si>
  <si>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</si>
  <si>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</si>
  <si>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</si>
  <si>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</si>
  <si>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</si>
  <si>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</si>
  <si>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</si>
  <si>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</si>
  <si>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</si>
  <si>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</si>
  <si>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</si>
  <si>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</si>
  <si>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</si>
  <si>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</si>
  <si>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</si>
  <si>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</si>
  <si>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</si>
  <si>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</si>
  <si>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</si>
  <si>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</si>
  <si>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</si>
  <si>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</si>
  <si>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</si>
  <si>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</si>
  <si>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</si>
  <si>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</si>
  <si>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</si>
  <si>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</si>
  <si>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</si>
  <si>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</si>
  <si>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</si>
  <si>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</si>
  <si>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</si>
  <si>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</si>
  <si>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</si>
  <si>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</si>
  <si>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</si>
  <si>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</si>
  <si>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</si>
  <si>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</si>
  <si>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</si>
  <si>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</si>
  <si>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</si>
  <si>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</si>
  <si>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</si>
  <si>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</si>
  <si>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</si>
  <si>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</si>
  <si>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</si>
  <si>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</si>
  <si>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</si>
  <si>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</si>
  <si>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</si>
  <si>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</si>
  <si>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</si>
  <si>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</si>
  <si>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</si>
  <si>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</si>
  <si>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</si>
  <si>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</si>
  <si>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</si>
  <si>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</si>
  <si>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</si>
  <si>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</si>
  <si>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</si>
  <si>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</si>
  <si>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</si>
  <si>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</si>
  <si>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</si>
  <si>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</si>
  <si>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</si>
  <si>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</si>
  <si>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</si>
  <si>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</si>
  <si>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</si>
  <si>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</si>
  <si>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</si>
  <si>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</si>
  <si>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</si>
  <si>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</si>
  <si>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</si>
  <si>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</si>
  <si>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</si>
  <si>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</si>
  <si>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</si>
  <si>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</si>
  <si>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</si>
  <si>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</si>
  <si>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</si>
  <si>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</si>
  <si>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</si>
  <si>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</si>
  <si>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</si>
  <si>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</si>
  <si>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</si>
  <si>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</si>
  <si>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</si>
  <si>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</si>
  <si>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</si>
  <si>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</si>
  <si>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</si>
  <si>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</si>
  <si>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</si>
  <si>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</si>
  <si>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</si>
  <si>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</si>
  <si>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</si>
  <si>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</si>
  <si>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</si>
  <si>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</si>
  <si>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</si>
  <si>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</si>
  <si>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</si>
  <si>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</si>
  <si>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</si>
  <si>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</si>
  <si>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</si>
  <si>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</si>
  <si>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</si>
  <si>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</si>
  <si>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</si>
  <si>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</si>
  <si>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</si>
  <si>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</si>
  <si>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</si>
  <si>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</si>
  <si>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</si>
  <si>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</si>
  <si>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</si>
  <si>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</si>
  <si>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</si>
  <si>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</si>
  <si>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</si>
  <si>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</si>
  <si>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</si>
  <si>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</si>
  <si>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</si>
  <si>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</si>
  <si>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</si>
  <si>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</si>
  <si>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</si>
  <si>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</si>
  <si>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</si>
  <si>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</si>
  <si>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</si>
  <si>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</si>
  <si>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</si>
  <si>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</si>
  <si>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</si>
  <si>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</si>
  <si>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</si>
  <si>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</si>
  <si>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</si>
  <si>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</si>
  <si>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</si>
  <si>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</si>
  <si>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</si>
  <si>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</si>
  <si>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</si>
  <si>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</si>
  <si>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</si>
  <si>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</si>
  <si>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</si>
  <si>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</si>
  <si>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</si>
  <si>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</si>
  <si>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</si>
  <si>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</si>
  <si>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</si>
  <si>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</si>
  <si>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</si>
  <si>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</si>
  <si>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</si>
  <si>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</si>
  <si>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</si>
  <si>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</si>
  <si>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</si>
  <si>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</si>
  <si>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</si>
  <si>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</si>
  <si>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</si>
  <si>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</si>
  <si>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</si>
  <si>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</si>
  <si>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</si>
  <si>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</si>
  <si>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</si>
  <si>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</si>
  <si>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</si>
  <si>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</si>
  <si>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</si>
  <si>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</si>
  <si>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</si>
  <si>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</si>
  <si>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</si>
  <si>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</si>
  <si>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</si>
  <si>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</si>
  <si>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</si>
  <si>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</si>
  <si>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</si>
  <si>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</si>
  <si>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</si>
  <si>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</si>
  <si>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</si>
  <si>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</si>
  <si>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</si>
  <si>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</si>
  <si>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</si>
  <si>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</si>
  <si>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</si>
  <si>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</si>
  <si>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</si>
  <si>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</si>
  <si>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</si>
  <si>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</si>
  <si>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</si>
  <si>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</si>
  <si>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</si>
  <si>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</si>
  <si>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</si>
  <si>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</si>
  <si>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</si>
  <si>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</si>
  <si>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</si>
  <si>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</si>
  <si>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</si>
  <si>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</si>
  <si>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</si>
  <si>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</si>
  <si>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</si>
  <si>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</si>
  <si>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</si>
  <si>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</si>
  <si>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</si>
  <si>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</si>
  <si>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</si>
  <si>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</si>
  <si>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</si>
  <si>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</si>
  <si>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</si>
  <si>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</si>
  <si>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</si>
  <si>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</si>
  <si>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</si>
  <si>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</si>
  <si>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</si>
  <si>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</si>
  <si>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</si>
  <si>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</si>
  <si>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</si>
  <si>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</si>
  <si>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</si>
  <si>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</si>
  <si>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</si>
  <si>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</si>
  <si>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</si>
  <si>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</si>
  <si>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</si>
  <si>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</si>
  <si>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</si>
  <si>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</si>
  <si>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</si>
  <si>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</si>
  <si>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</si>
  <si>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</si>
  <si>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</si>
  <si>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</si>
  <si>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</si>
  <si>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</si>
  <si>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</si>
  <si>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</si>
  <si>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</si>
  <si>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</si>
  <si>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</si>
  <si>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</si>
  <si>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</si>
  <si>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</si>
  <si>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</si>
  <si>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</si>
  <si>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</si>
  <si>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</si>
  <si>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</si>
  <si>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</si>
  <si>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</si>
  <si>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</si>
  <si>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</si>
  <si>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</si>
  <si>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</si>
  <si>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</si>
  <si>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</si>
  <si>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</si>
  <si>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</si>
  <si>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</si>
  <si>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</si>
  <si>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</si>
  <si>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</si>
  <si>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</si>
  <si>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</si>
  <si>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</si>
  <si>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</si>
  <si>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</si>
  <si>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</si>
  <si>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</si>
  <si>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</si>
  <si>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</si>
  <si>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</si>
  <si>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</si>
  <si>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</si>
  <si>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</si>
  <si>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</si>
  <si>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</si>
  <si>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</si>
  <si>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</si>
  <si>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</si>
  <si>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</si>
  <si>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</si>
  <si>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</si>
  <si>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</si>
  <si>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</si>
  <si>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</si>
  <si>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</si>
  <si>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</si>
  <si>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</si>
  <si>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</si>
  <si>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</si>
  <si>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</si>
  <si>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</si>
  <si>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</si>
  <si>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</si>
  <si>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</si>
  <si>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</si>
  <si>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</si>
  <si>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</si>
  <si>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</si>
  <si>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</si>
  <si>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</si>
  <si>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</si>
  <si>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</si>
  <si>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</si>
  <si>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</si>
  <si>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</si>
  <si>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</si>
  <si>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</si>
  <si>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</si>
  <si>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</si>
  <si>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</si>
  <si>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</si>
  <si>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</si>
  <si>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</si>
  <si>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</si>
  <si>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</si>
  <si>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</si>
  <si>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</si>
  <si>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</si>
  <si>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</si>
  <si>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</si>
  <si>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</si>
  <si>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</si>
  <si>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</si>
  <si>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</si>
  <si>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</si>
  <si>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</si>
  <si>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</si>
  <si>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</si>
  <si>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</si>
  <si>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</si>
  <si>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</si>
  <si>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</si>
  <si>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</si>
  <si>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</si>
  <si>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</si>
  <si>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</si>
  <si>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</si>
  <si>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</si>
  <si>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</si>
  <si>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</si>
  <si>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</si>
  <si>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</si>
  <si>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</si>
  <si>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</si>
  <si>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</si>
  <si>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</si>
  <si>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</si>
  <si>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</si>
  <si>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</si>
  <si>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</si>
  <si>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</si>
  <si>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</si>
  <si>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</si>
  <si>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</si>
  <si>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</si>
  <si>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</si>
  <si>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</si>
  <si>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</si>
  <si>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</si>
  <si>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</si>
  <si>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</si>
  <si>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</si>
  <si>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</si>
  <si>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</si>
  <si>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</si>
  <si>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</si>
  <si>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</si>
  <si>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</si>
  <si>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</si>
  <si>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</si>
  <si>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</si>
  <si>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</si>
  <si>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</si>
  <si>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</si>
  <si>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</si>
  <si>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</si>
  <si>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</si>
  <si>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</si>
  <si>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</si>
  <si>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</si>
  <si>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</si>
  <si>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</si>
  <si>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</si>
  <si>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</si>
  <si>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</si>
  <si>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</si>
  <si>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</si>
  <si>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</si>
  <si>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</si>
  <si>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</si>
  <si>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</si>
  <si>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</si>
  <si>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</si>
  <si>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</si>
  <si>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</si>
  <si>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</si>
  <si>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</si>
  <si>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</si>
  <si>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</si>
  <si>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</si>
  <si>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</si>
  <si>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</si>
  <si>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</si>
  <si>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</si>
  <si>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</si>
  <si>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</si>
  <si>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</si>
  <si>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</si>
  <si>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</si>
  <si>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</si>
  <si>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</si>
  <si>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</si>
  <si>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</si>
  <si>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</si>
  <si>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</si>
  <si>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</si>
  <si>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</si>
  <si>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</si>
  <si>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</si>
  <si>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</si>
  <si>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</si>
  <si>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</si>
  <si>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</si>
  <si>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</si>
  <si>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</si>
  <si>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</si>
  <si>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</si>
  <si>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</si>
  <si>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</si>
  <si>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</si>
  <si>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</si>
  <si>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</si>
  <si>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</si>
  <si>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</si>
  <si>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</si>
  <si>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</si>
  <si>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</si>
  <si>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</si>
  <si>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</si>
  <si>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</si>
  <si>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</si>
  <si>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</si>
  <si>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</si>
  <si>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</si>
  <si>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</si>
  <si>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</si>
  <si>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</si>
  <si>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</si>
  <si>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</si>
  <si>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</si>
  <si>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</si>
  <si>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</si>
  <si>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</si>
  <si>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</si>
  <si>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</si>
  <si>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</si>
  <si>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</si>
  <si>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</si>
  <si>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</si>
  <si>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</si>
  <si>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</si>
  <si>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</si>
  <si>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</si>
  <si>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</si>
  <si>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</si>
  <si>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</si>
  <si>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</si>
  <si>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</si>
  <si>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</si>
  <si>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</si>
  <si>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</si>
  <si>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</si>
  <si>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</si>
  <si>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</si>
  <si>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</si>
  <si>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</si>
  <si>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</si>
  <si>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</si>
  <si>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</si>
  <si>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</si>
  <si>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</si>
  <si>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</si>
  <si>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</si>
  <si>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</si>
  <si>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</si>
  <si>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</si>
  <si>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</si>
  <si>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</si>
  <si>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</si>
  <si>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</si>
  <si>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</si>
  <si>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</si>
  <si>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</si>
  <si>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</si>
  <si>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</si>
  <si>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</si>
  <si>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</si>
  <si>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</si>
  <si>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</si>
  <si>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</si>
  <si>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</si>
  <si>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</si>
  <si>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</si>
  <si>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</si>
  <si>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</si>
  <si>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</si>
  <si>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</si>
  <si>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</si>
  <si>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</si>
  <si>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</si>
  <si>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</si>
  <si>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</si>
  <si>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</si>
  <si>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</si>
  <si>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</si>
  <si>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</si>
  <si>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</si>
  <si>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</si>
  <si>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</si>
  <si>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</si>
  <si>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</si>
  <si>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</si>
  <si>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</si>
  <si>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</si>
  <si>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</si>
  <si>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</si>
  <si>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</si>
  <si>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</si>
  <si>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</si>
  <si>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</si>
  <si>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</si>
  <si>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</si>
  <si>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</si>
  <si>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</si>
  <si>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</si>
  <si>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</si>
  <si>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</si>
  <si>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</si>
  <si>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</si>
  <si>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</si>
  <si>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</si>
  <si>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</si>
  <si>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</si>
  <si>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</si>
  <si>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</si>
  <si>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</si>
  <si>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</si>
  <si>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</si>
  <si>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</si>
  <si>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</si>
  <si>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</si>
  <si>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</si>
  <si>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</si>
  <si>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</si>
  <si>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</si>
  <si>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</si>
  <si>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</si>
  <si>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</si>
  <si>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</si>
  <si>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</si>
  <si>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</si>
  <si>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</si>
  <si>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</si>
  <si>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</si>
  <si>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</si>
  <si>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</si>
  <si>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</si>
  <si>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</si>
  <si>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</si>
  <si>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</si>
  <si>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</si>
  <si>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</si>
  <si>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</si>
  <si>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</si>
  <si>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</si>
  <si>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</si>
  <si>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</si>
  <si>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</si>
  <si>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</si>
  <si>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</si>
  <si>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</si>
  <si>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</si>
  <si>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</si>
  <si>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</si>
  <si>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</si>
  <si>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</si>
  <si>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</si>
  <si>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</si>
  <si>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</si>
  <si>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</si>
  <si>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</si>
  <si>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</si>
  <si>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</si>
  <si>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</si>
  <si>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</si>
  <si>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</si>
  <si>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</si>
  <si>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</si>
  <si>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</si>
  <si>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</si>
  <si>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</si>
  <si>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</si>
  <si>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</si>
  <si>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</si>
  <si>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</si>
  <si>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</si>
  <si>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</si>
  <si>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</si>
  <si>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</si>
  <si>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</si>
  <si>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</si>
  <si>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</si>
  <si>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</si>
  <si>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</si>
  <si>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</si>
  <si>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</si>
  <si>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</si>
  <si>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</si>
  <si>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</si>
  <si>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</si>
  <si>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</si>
  <si>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</si>
  <si>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</si>
  <si>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</si>
  <si>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</si>
  <si>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</si>
  <si>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</si>
  <si>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</si>
  <si>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</si>
  <si>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</si>
  <si>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</si>
  <si>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</si>
  <si>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</si>
  <si>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</si>
  <si>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</si>
  <si>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</si>
  <si>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</si>
  <si>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</si>
  <si>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</si>
  <si>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</si>
  <si>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</si>
  <si>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</si>
  <si>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</si>
  <si>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</si>
  <si>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</si>
  <si>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</si>
  <si>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</si>
  <si>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</si>
  <si>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</si>
  <si>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</si>
  <si>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</si>
  <si>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</si>
  <si>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</si>
  <si>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</si>
  <si>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</si>
  <si>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</si>
  <si>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</si>
  <si>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</si>
  <si>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</si>
  <si>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</si>
  <si>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</si>
  <si>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</si>
  <si>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</si>
  <si>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</si>
  <si>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</si>
  <si>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</si>
  <si>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</si>
  <si>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</si>
  <si>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</si>
  <si>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</si>
  <si>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</si>
  <si>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</si>
  <si>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</si>
  <si>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</si>
  <si>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</si>
  <si>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</si>
  <si>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</si>
  <si>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</si>
  <si>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</si>
  <si>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</si>
  <si>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</si>
  <si>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</si>
  <si>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</si>
  <si>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</si>
  <si>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</si>
  <si>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</si>
  <si>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</si>
  <si>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</si>
  <si>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</si>
  <si>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</si>
  <si>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</si>
  <si>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</si>
  <si>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</si>
  <si>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</si>
  <si>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</si>
  <si>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</si>
  <si>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</si>
  <si>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</si>
  <si>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</si>
  <si>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</si>
  <si>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</si>
  <si>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</si>
  <si>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</si>
  <si>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</si>
  <si>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</si>
  <si>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</si>
  <si>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</si>
  <si>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</si>
  <si>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</si>
  <si>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</si>
  <si>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</si>
  <si>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</si>
  <si>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</si>
  <si>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</si>
  <si>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</si>
  <si>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</si>
  <si>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</si>
  <si>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</si>
  <si>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</si>
  <si>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</si>
  <si>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</si>
  <si>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</si>
  <si>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</si>
  <si>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</si>
  <si>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</si>
  <si>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</si>
  <si>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</si>
  <si>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</si>
  <si>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</si>
  <si>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</si>
  <si>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</si>
  <si>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</si>
  <si>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</si>
  <si>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</si>
  <si>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</si>
  <si>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</si>
  <si>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</si>
  <si>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</si>
  <si>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</si>
  <si>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</si>
  <si>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</si>
  <si>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</si>
  <si>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</si>
  <si>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</si>
  <si>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</si>
  <si>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</si>
  <si>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</si>
  <si>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</si>
  <si>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</si>
  <si>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</si>
  <si>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</si>
  <si>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</si>
  <si>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</si>
  <si>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</si>
  <si>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</si>
  <si>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</si>
  <si>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</si>
  <si>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</si>
  <si>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</si>
  <si>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</si>
  <si>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</si>
  <si>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</si>
  <si>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</si>
  <si>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</si>
  <si>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</si>
  <si>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</si>
  <si>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</si>
  <si>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</si>
  <si>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</si>
  <si>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</si>
  <si>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</si>
  <si>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</si>
  <si>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</si>
  <si>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</si>
  <si>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</si>
  <si>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</si>
  <si>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</si>
  <si>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</si>
  <si>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</si>
  <si>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</si>
  <si>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</si>
  <si>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</si>
  <si>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</si>
  <si>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</si>
  <si>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</si>
  <si>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</si>
  <si>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</si>
  <si>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</si>
  <si>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</si>
  <si>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</si>
  <si>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</si>
  <si>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</si>
  <si>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</si>
  <si>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</si>
  <si>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</si>
  <si>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</si>
  <si>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</si>
  <si>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</si>
  <si>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</si>
  <si>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</si>
  <si>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</si>
  <si>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</si>
  <si>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</si>
  <si>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</si>
  <si>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</si>
  <si>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</si>
  <si>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</si>
  <si>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</si>
  <si>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</si>
  <si>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</si>
  <si>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</si>
  <si>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</si>
  <si>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</si>
  <si>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</si>
  <si>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</si>
  <si>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</si>
  <si>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</si>
  <si>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</si>
  <si>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</si>
  <si>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</si>
  <si>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</si>
  <si>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</si>
  <si>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</si>
  <si>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</si>
  <si>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</si>
  <si>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</si>
  <si>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</si>
  <si>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</si>
  <si>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</si>
  <si>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</si>
  <si>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</si>
  <si>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</si>
  <si>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</si>
  <si>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</si>
  <si>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</si>
  <si>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</si>
  <si>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</si>
  <si>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</si>
  <si>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</si>
  <si>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</si>
  <si>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</si>
  <si>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</si>
  <si>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</si>
  <si>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</si>
  <si>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</si>
  <si>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</si>
  <si>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</si>
  <si>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</si>
  <si>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</si>
  <si>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</si>
  <si>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</si>
  <si>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</si>
  <si>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</si>
  <si>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</si>
  <si>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</si>
  <si>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</si>
  <si>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</si>
  <si>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</si>
  <si>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</si>
  <si>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</si>
  <si>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</si>
  <si>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</si>
  <si>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</si>
  <si>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</si>
  <si>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</si>
  <si>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</si>
  <si>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</si>
  <si>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</si>
  <si>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</si>
  <si>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</si>
  <si>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</si>
  <si>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</si>
  <si>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</si>
  <si>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</si>
  <si>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</si>
  <si>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</si>
  <si>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</si>
  <si>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</si>
  <si>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</si>
  <si>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</si>
  <si>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</si>
  <si>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</si>
  <si>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</si>
  <si>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</si>
  <si>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</si>
  <si>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</si>
  <si>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</si>
  <si>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</si>
  <si>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</si>
  <si>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</si>
  <si>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</si>
  <si>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</si>
  <si>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</si>
  <si>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</si>
  <si>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</si>
  <si>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</si>
  <si>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</si>
  <si>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</si>
  <si>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</si>
  <si>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</si>
  <si>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</si>
  <si>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</si>
  <si>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</si>
  <si>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</si>
  <si>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</si>
  <si>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</si>
  <si>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</si>
  <si>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</si>
  <si>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</si>
  <si>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</si>
  <si>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</si>
  <si>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</si>
  <si>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</si>
  <si>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</si>
  <si>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</si>
  <si>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</si>
  <si>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</si>
  <si>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</si>
  <si>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</si>
  <si>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</si>
  <si>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</si>
  <si>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</si>
  <si>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</si>
  <si>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</si>
  <si>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</si>
  <si>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</si>
  <si>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</si>
  <si>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</si>
  <si>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</si>
  <si>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</si>
  <si>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</si>
  <si>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</si>
  <si>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</si>
  <si>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</si>
  <si>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</si>
  <si>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</si>
  <si>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</si>
  <si>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</si>
  <si>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</si>
  <si>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</si>
  <si>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</si>
  <si>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</si>
  <si>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</si>
  <si>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</si>
  <si>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</si>
  <si>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</si>
  <si>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</si>
  <si>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</si>
  <si>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</si>
  <si>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</si>
  <si>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</si>
  <si>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</si>
  <si>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</si>
  <si>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</si>
  <si>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</si>
  <si>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</si>
  <si>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</si>
  <si>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</si>
  <si>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</si>
  <si>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</si>
  <si>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</si>
  <si>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</si>
  <si>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</si>
  <si>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</si>
  <si>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</si>
  <si>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</si>
  <si>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</si>
  <si>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</si>
  <si>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</si>
  <si>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</si>
  <si>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</si>
  <si>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</si>
  <si>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</si>
  <si>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</si>
  <si>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</si>
  <si>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</si>
  <si>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</si>
  <si>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</si>
  <si>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</si>
  <si>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</si>
  <si>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</si>
  <si>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</si>
  <si>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</si>
  <si>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</si>
  <si>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</si>
  <si>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</si>
  <si>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</si>
  <si>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</si>
  <si>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</si>
  <si>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</si>
  <si>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</si>
  <si>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</si>
  <si>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</si>
  <si>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</si>
  <si>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</si>
  <si>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</si>
  <si>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</si>
  <si>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</si>
  <si>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</si>
  <si>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</si>
  <si>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</si>
  <si>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</si>
  <si>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</si>
  <si>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</si>
  <si>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</si>
  <si>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</si>
  <si>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</si>
  <si>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</si>
  <si>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</si>
  <si>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</si>
  <si>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</si>
  <si>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</si>
  <si>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</si>
  <si>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</si>
  <si>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</si>
  <si>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</si>
  <si>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</si>
  <si>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</si>
  <si>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</si>
  <si>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</si>
  <si>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</si>
  <si>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</si>
  <si>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</si>
  <si>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</si>
  <si>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</si>
  <si>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</si>
  <si>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</si>
  <si>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</si>
  <si>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</si>
  <si>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</si>
  <si>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</si>
  <si>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</si>
  <si>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</si>
  <si>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</si>
  <si>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</si>
  <si>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</si>
  <si>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</si>
  <si>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</si>
  <si>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</si>
  <si>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</si>
  <si>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</si>
  <si>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</si>
  <si>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</si>
  <si>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</si>
  <si>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</si>
  <si>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</si>
  <si>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</si>
  <si>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</si>
  <si>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</si>
  <si>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</si>
  <si>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</si>
  <si>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</si>
  <si>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</si>
  <si>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1.1 Promover  la  capacitación continua de los miembros de la comunidad universitaria para  el desarrollo de las competencias de las TIC.</t>
  </si>
  <si>
    <t>1.2 Apoyar mediante el uso de los espacios y recursos web, las actividades propias de difusión y posicionamiento de la institución en todas las áreas del contexto nacional e internacional</t>
  </si>
  <si>
    <t>1.3 Promover la aplicación de nuevas tecnologías en las diferentes áreas del conocimiento con base en las necesidades institucionales y tendencias mundiales.</t>
  </si>
  <si>
    <t>1.4 Promover el uso adecuado, ético y solidario de las TIC para el desarrollo de la academia, la ciencia y la cultura.</t>
  </si>
  <si>
    <t>1.5 Disponer de recursos de información y aprendizaje en todos sus formatos para todas las áreas del conocimiento, actualizados y pertinentes.</t>
  </si>
  <si>
    <t>2.1 Promover las TICs en apoyo a la docencia no presencial para el fortalecimiento del Sistema de Educación a Distancia</t>
  </si>
  <si>
    <t>2.2 Promover las TICs en apoyo a la docencia presencial</t>
  </si>
  <si>
    <t>3.1 Apoyar el desarrollo permanente, sostenibilidad y seguridad de la UNAHnet.</t>
  </si>
  <si>
    <t>3.2 Disponer de los sistemas de información y aplicaciones informáticas para el desarrollo institucional observando las normas y políticas institucionales y las leyes nacionales.</t>
  </si>
  <si>
    <t>3.3 Optimizar la adquisición y mantenimiento de equipo informático observando las normas y políticas institucionales y las leyes nacionales. (Plan de Renovación, Plan de Adquisición y Plan de Mantenimiento - REFERENCIA)</t>
  </si>
  <si>
    <t>4.1 Gestionar la administración electrónica a través de la automatización de los servicios académicos y administrativos.</t>
  </si>
  <si>
    <t>4.2 Disponer de informacion institucional en soporte electrónico o de manera digital, con el fin de mejorar todas las gestiones tanto administrativas como academicas.  (Repositorios - REFERENCIA)</t>
  </si>
  <si>
    <t>4.3 Modernizar los procesos institucionales incrementando su eficiencia y ejecución (Inteligencia de Negocios - REFERENCIA)</t>
  </si>
  <si>
    <t>4.4 Contar con un marco regulatorio que garantice un crecimiento estandarizado y un uso eficiente de los recursos de TI en la institución.</t>
  </si>
  <si>
    <t>Actualizar la oferta de cursos y las modalidades en las que se imparten</t>
  </si>
  <si>
    <t>Catálogo de Cursos en TIC</t>
  </si>
  <si>
    <t>Comunidad universitaria y población en general</t>
  </si>
  <si>
    <t>Depto. de Formación en TIC - DEGT</t>
  </si>
  <si>
    <t>Catálogo de cursos actualizado para ser difundido en la comunidad  universitaria y población en general.</t>
  </si>
  <si>
    <t>Se cuenta con un catálogo de cursos TIC existente y con personal capacitado y experimentado.</t>
  </si>
  <si>
    <t>Elaboración de manuales y materiales de apoyo para los cursos TIC</t>
  </si>
  <si>
    <t>Manuales y materiales de apoyo elaborados y listos para ser entregadosen formato digital a los usuarios.</t>
  </si>
  <si>
    <t>Manuales y Materiales de Apoyo en formato digital e impreso</t>
  </si>
  <si>
    <t>Se ha identificado la necesidad de que los participantes de los cursos TIC cuenten con manuales y materiales de apoyo para que puedan obtener el máximo provecho de las capacitaciones.</t>
  </si>
  <si>
    <t>Instrumentos para diagnóstico de competencias TIC diseñados y listos para su aplicación.</t>
  </si>
  <si>
    <t>Diseño de instrumentos para el diagnósticos de competencias TIC de los miembros de la comunidad universitaria.</t>
  </si>
  <si>
    <t>Instrumentos de Diagnóstico de Competencias TIC</t>
  </si>
  <si>
    <t>Existe la necesidad de identificar el nivel de competencias TIC de los miembros de la comunidad universitaria y la población general que requieren de los cursos TIC. Lo anterior con el objetivo de enfocar y mejorar los cursos TIC hacia un verdadero desarrollo de las competencias TIC.</t>
  </si>
  <si>
    <t>No. de instrumentos para la evaluación de los cursos TIC diseñados.</t>
  </si>
  <si>
    <t>No. de instrumentos para el diagnóstico de competencias TIC diseñados.</t>
  </si>
  <si>
    <t>Porcentaje de avance en el proceso de actualización de cursos.</t>
  </si>
  <si>
    <t>No. de manuales y materiales de apoyo elaborados.</t>
  </si>
  <si>
    <t>Diseño de instrumentos para la evaluación de los cursos TIC impartidos.</t>
  </si>
  <si>
    <t>Instrumento de Evaluación de los Cursos TIC</t>
  </si>
  <si>
    <t>Instrumento para evaluación de los cursos TIC diseñados y listos para su aplicación.</t>
  </si>
  <si>
    <t>Necesidad de contar con una herramienta para la medición de la satisfacción de los participantes de los cursos TIC. Lo anterior permitirá identificar que factores o elementos se deben mejorar.</t>
  </si>
  <si>
    <t>Desarrollo de una oferta especial para capacitar a autoridades universitarias de la UNAH en el uso y manejo sobre la Plataforma de Comunicación Integrada de la UNAH (PCI-UNAH) de forma personalizada y utilizando los diferentes medios TIC.</t>
  </si>
  <si>
    <t>Oferta especializada presentada a las autoridades universitarias.</t>
  </si>
  <si>
    <t>Documento de la oferta especializada</t>
  </si>
  <si>
    <t>Las autoridades universitarias deben contar con las competencias TIC necesarias para usar y manejar la Plataforma de Comunicación Integrada de la UNAH (PCI-UNAH). Esta es una herramienta TIC que facilita muchas funciones administrativas como son la comunicación, administración de tareas, administración de agenda y reuniones en línea, entre otras.</t>
  </si>
  <si>
    <t>Autoridades universitarias de la UNAH</t>
  </si>
  <si>
    <t>Programa de formación en TIC para CURC, UNAH-TEC Danlí y sus CRAED elaborado e implementado.</t>
  </si>
  <si>
    <t>Porcentaje de avance en el proceso de desarrollo de la oferta especializada en PCI para autoridades universitarias.</t>
  </si>
  <si>
    <t>Elaboración e implementación de programa de formación en TIC para CURC, UNAH-TEC Danlí y sus CRAED.</t>
  </si>
  <si>
    <t>Porcentaje de avance en el proceso de elaboración e implementación del programa.</t>
  </si>
  <si>
    <t>Centros regionales y CRAED</t>
  </si>
  <si>
    <t>Aprobación de fondos para el financiamiento de viáticos para instructores TIC</t>
  </si>
  <si>
    <t>Programa de formación en TIC para CU elaborado e implementado.</t>
  </si>
  <si>
    <t>No. de capacitaciones, conferencias y charlas sobre TIC brindadas en Ciudad Universitaria.</t>
  </si>
  <si>
    <t>Elaboración e implementación de programa de formación en TIC para Ciudad Universitaria.</t>
  </si>
  <si>
    <t>Cuidad Universitaria</t>
  </si>
  <si>
    <t>Disposición de miembros de la comunidad universitaria para formarse en TIC</t>
  </si>
  <si>
    <t>Renovación y actualización de publicidad de los servicios de formación tanto en formato impreso como digital.</t>
  </si>
  <si>
    <t>Publicidad actualizada y con información pertinente a los servicios de formación actuales.</t>
  </si>
  <si>
    <t>No. de actualizaciones anuales de publicidad de los servicios de formación.</t>
  </si>
  <si>
    <t>Material publicitario impreso y en formato digital</t>
  </si>
  <si>
    <t>Diseño de estrategias de mercadeo para el posicionamiento de la DEGT en formación TIC</t>
  </si>
  <si>
    <t>Porcentaje de avance en el proceso de diseño de estrategias de mercadeo.</t>
  </si>
  <si>
    <t>Estrategias de mercadeo diseñadas y listas para su implementación.</t>
  </si>
  <si>
    <t>Plan de Mercadeo de Formación en TIC</t>
  </si>
  <si>
    <t>Gestión de alianza estratégica con la Escuela de Banca y Finanzas para la incorporación de Excel Financiero como oferta de formación continua para sus estudiantes.</t>
  </si>
  <si>
    <t>Porcentaje de avance en el proceso de gestión de la alianza estratégica.</t>
  </si>
  <si>
    <t>Alianza estratégica gestionada y lista para el establecimiento de un acuerdo inter-unidad.</t>
  </si>
  <si>
    <t>Estudiantes de la Escuela de Banca y Finanzas</t>
  </si>
  <si>
    <t>Propuesta de Acuerdo entre DEGT y la Escuela de Banca y Finanzas</t>
  </si>
  <si>
    <t>Se ha identificado la necesidad de que los egresados de la Escuela de Banca y Finanzas dominen Excel Financiero para su posicionamiento dentro del mercado laboral.</t>
  </si>
  <si>
    <t>Porcentaje de avance en el proceso de diseño de las políticas de acceso a programas de formación en TIC.</t>
  </si>
  <si>
    <t>Políticas de acceso a programas de formación en TIC diseñadas y listas para ser aprobadas.</t>
  </si>
  <si>
    <t>Propuesta de Políticas de Acceso a Programas de Formación en TIC</t>
  </si>
  <si>
    <t>Gestión de alianza estratégica con institución bancaria para obtener facilidades de pago para el acceso a formación continua en TIC.</t>
  </si>
  <si>
    <t>Alianza estratégica gestionada y lista para el establecimiento de un acuerdo.</t>
  </si>
  <si>
    <t>Complicaciones legales para el establecimiento del acuerdo</t>
  </si>
  <si>
    <t>Depto. de Formación en TIC, Depto. de Gestión y Apoyo Administrativo - DEGT</t>
  </si>
  <si>
    <t>Aprovechar los beneficios financieros que ofrece la institución financiera a fin de facilitar el acceso a los programas de formación continua</t>
  </si>
  <si>
    <t>Propuesta del acuerdo para el establecimiento de la alianza estratégica</t>
  </si>
  <si>
    <t>Porcentaje de avance del proceso de elaboración y gestión de la propuesta del proyecto.</t>
  </si>
  <si>
    <t>Elaboración de propuesta del proyecto para el fortalecimiento y ampliación de los laboratorios TI y aulas multimediales de la DEGT para optimizar las actividades de formación en TIC.</t>
  </si>
  <si>
    <t>Propuesta de proyecto elaborada y lista para ser presentada.</t>
  </si>
  <si>
    <t>Propuesta de Proyecto del Fortalecimiento y Ampliación de Laboratorios TI</t>
  </si>
  <si>
    <t>Se requiere mayor espacio y equipo de computo actualizaado que permita el desarrollo óptimo de las capacitaciones en las diferentes aplicaciones informáticas utilizadas para las labores administrativas, académicas y profesionales.</t>
  </si>
  <si>
    <t>Disposición de las escuelas de Arquitectura e Ingeniería a brindar su apoyo en el diseño de los espacios.</t>
  </si>
  <si>
    <t>No. de unidades de la UNAH con las cuales se establecerán acuerdos.</t>
  </si>
  <si>
    <t>Acuerdos con diferentes unidades de la UNAH establecidos y colaboradores identificados.</t>
  </si>
  <si>
    <t>Acuerdos entre DEGT y unidades colaboradoras</t>
  </si>
  <si>
    <t>Elaboración de propuesta de reglamento del uso de los laboratorios TI y aulas multimediales de formación en TIC.</t>
  </si>
  <si>
    <t>Porcentaje de avance del proceso de elaboración de la propuesta del reglamento.</t>
  </si>
  <si>
    <t>Propuesta del reglamento elaborada y listo para ser aprobado.</t>
  </si>
  <si>
    <t>Propuesta de Reglamento de Uso de Laboratorios TI y Aulas Multimediales de Formación en TIC</t>
  </si>
  <si>
    <t>Garantizar la sostenibilidad y seguridad de los laboratorios TI y aulas multimediales.</t>
  </si>
  <si>
    <t>Proyecto diseñado y listo para ser presentado.</t>
  </si>
  <si>
    <t>Porcentaje de avance del proceso de diseño del proyecto.</t>
  </si>
  <si>
    <t>Estudiantes universitarios</t>
  </si>
  <si>
    <t>Propuesta de proyecto para microempresarios en el sector tecnnología</t>
  </si>
  <si>
    <t>Elaboración de propuesta de fortalecimiento y actualización del talento humano dentro del Depto. de Formación en TIC.</t>
  </si>
  <si>
    <t>Propuesta diseñada y lista para ser presentada.</t>
  </si>
  <si>
    <t>Porcentaje de avance del proceso de elaboración de la propuesta.</t>
  </si>
  <si>
    <t>Al aumentar la demanda de capacitaciones con el surgimiento de nuevos software y sus actualizaciones constantes, se requiere de un mayor talento humano calificado para dar respuesta a dicha demanda.</t>
  </si>
  <si>
    <t>Propuesta de Fortalecimiento y Actualización del Talento Humano dentro del Depto. de Formación en TIC</t>
  </si>
  <si>
    <t>Personal del Depto. de Formación en TIC</t>
  </si>
  <si>
    <t>Programa de fortalecimiento y actualización del staff de la DEGT diseñado y listo para para ser presentado.</t>
  </si>
  <si>
    <t>Porcentaje de avance del proceso de diseño del programa.</t>
  </si>
  <si>
    <t>Personal de la DEGT</t>
  </si>
  <si>
    <t>Programa de fortalecimiento y actualización de conocimientos TIC del staff de la DEGT</t>
  </si>
  <si>
    <t>Las tecnologías de la información y comunicación evolucionan constantemente y por tanto se requiere de personal capacitado para mantener, mejorar y brindar más servicios TI.</t>
  </si>
  <si>
    <t>Acuerdos de capacitación establecidos entre la DEGT y organizaciones nacionales.</t>
  </si>
  <si>
    <t>Instituciones públicas y empresa privada</t>
  </si>
  <si>
    <t>Lista de asistencia de las charlas y capacitaciones brindadas</t>
  </si>
  <si>
    <t>Contribuir al desarrollo de competencias TIC  en la población hondureña a nivel nacional cumpliendo con una de las funciones principales de la UNAH como es la vinculación universidad-sociedad.</t>
  </si>
  <si>
    <t>Gestión de charlas, conferencias y capacitaciones en TIC dirigidas a instituciones públicas y empresa privada como actividad de vinculación universidad-sociedad.</t>
  </si>
  <si>
    <t>No. de instituciones públicas y de la empresa privada a quienes se les brinda capacitaciones, charlas y conferencias TIC.</t>
  </si>
  <si>
    <t>No. de estudiantes de nivel superior realizando su práctica profesional en el Depto. de Formación en TIC.</t>
  </si>
  <si>
    <t>Estudiantes universitarios fortalecidos con experiencia laboral y mayores competencias TIC.</t>
  </si>
  <si>
    <t>Gestión de prácticas profesionales a nivel superior y realización de las 40 horas para apoyar labores de desarrollo de competencias TIC.</t>
  </si>
  <si>
    <t>Nota de aceptación de solicitud de realización de práctica profesional e Informe Final de Práctica Profesional</t>
  </si>
  <si>
    <t>Brindar la oportunidad e realizar la práctica profesional en el Depto. de Formación en TIC aprovechando el talento humano proveniente de la misma institución y el cual a su vez se fortalecerá con experiencia profesional y nuevos conocimientos en TIC.</t>
  </si>
  <si>
    <t>Planteamiento, gestión y ejecución de evento sobre educación en TIC.</t>
  </si>
  <si>
    <t>Evento realizado y UNAH mejor posicionada en TIC a nivel nacional.</t>
  </si>
  <si>
    <t>Porcentaje de avance en el proceso de planteamiento, gestión y ejecución del evento.</t>
  </si>
  <si>
    <t>Propuesta del evento, bases de datos del registro del evento, informe de ejecución.</t>
  </si>
  <si>
    <t>Propuesta elaborada y lista para ser presentada con el fin de gestionar su financiación para su ejecución.</t>
  </si>
  <si>
    <t>Porcentaje de avance en el proceso de elaboración de la propuesta.</t>
  </si>
  <si>
    <t>Comunidad universitaria</t>
  </si>
  <si>
    <t>Propuesta de Implementación de la Mesa de Ayuda</t>
  </si>
  <si>
    <t>Se requere de un mecanismo que facilite la comunicación entre el equipo de soporte y los usuarios de los servicios TI brindados por la DEGT para ayudar a resolver los problemas además de llevar un regsitro y control de incidentes teniendo como consecuencia tendencias sobre las debilidades en competencias TIC y servicios TI</t>
  </si>
  <si>
    <t>Diseño de manual de buenas prácticas para el uso adecuado, ético y solidiario de las TIC.</t>
  </si>
  <si>
    <t>Manual de Buenas Prácticas para el uso adecuado, ético y solidario de las TIC diseñado y listo para ser socializado.</t>
  </si>
  <si>
    <t>Porcentaje de avance en el proceso de diseño del manual de buenas prácticas.</t>
  </si>
  <si>
    <t>Comunidad Universitaria</t>
  </si>
  <si>
    <t>Manual de Buentas Prácticas para el uso adecuado, ético y solidario de las TIC</t>
  </si>
  <si>
    <t>Elaboración de propuesta de virtualización de los servicios TI.</t>
  </si>
  <si>
    <t>Porcentaje de avance en el proceso de elaboración de la propuesta</t>
  </si>
  <si>
    <t>Propuesta de virtualización de servicios TI elaborada y lista para ser implementada.</t>
  </si>
  <si>
    <t>Depto. de Sistemas de Información - DEGT</t>
  </si>
  <si>
    <t>Propuesta del Proyecto de Virtualización de Servicios TI</t>
  </si>
  <si>
    <t>Se busca la reducción de costos de energía, equipo, climatización y optimizar recursos TI. Se tendría hasta una redundancia interna lo que beneficiaría en la operación continua de los servicios TI.</t>
  </si>
  <si>
    <t>Desarrollo, mantenimiento y mejora de los sistemas de información de la UNAH y aplicaciones (Software).</t>
  </si>
  <si>
    <t>1. No. de aplicaciones informáticas adquiridas con licencias y certificados 2. Software libre aplicado 3. No. de sistemas de información desarrollados y documentados 4. No. de sistemas de información mejorados.</t>
  </si>
  <si>
    <t>UNAH fortalecida con software para la optimización de los procesos académicos y administrativos.</t>
  </si>
  <si>
    <t>Licencias, certificados de seguridad, Actas de Recepción de sistemas de información, Informes de Avances y Mejoras</t>
  </si>
  <si>
    <t>Para facilitar los procesos académicos y administrativos se requiere de la implementación de sistemas de información y aplicación de software.</t>
  </si>
  <si>
    <t>Porcentaje de avance en el proceso de elaboración del plan de renovación y adquisición de software licenciado y certificado.</t>
  </si>
  <si>
    <t>Elaboración de un Plan de Renovación y Adquisición de Software Licenciado y Certificado.</t>
  </si>
  <si>
    <t>Plan de renovación y adquisición de software licenciado y certificado presentado y aprobado</t>
  </si>
  <si>
    <t>Plan de Renovación y Aquisición de Software Licenciado y Certificado</t>
  </si>
  <si>
    <t>Anualmente la UNAH requiere de la renovación y adquisición de licencias y certificados para el funcionamiento de sistemas de información y software crítico para los servicios TI de la UNAH.</t>
  </si>
  <si>
    <t>Realización de diagnóstico a nivel de sistemas de información del Data Center UNAH.</t>
  </si>
  <si>
    <t>Porcentaje de avance en la realización del diagnóstico del Data Center</t>
  </si>
  <si>
    <t>Requerimientos informáticos para la ampliación y actualización del Data Center UNAH identificadas para elaboración de propuesta de fortalecimiento del Data Center.</t>
  </si>
  <si>
    <t>Informe del Diagnóstico del Data Center a nivel de Sistemas de Información</t>
  </si>
  <si>
    <t>Es crítico identificar los requerimientos para mantener actualizado y ampliar las capacidades del Data Center UNAH para dar respuesta a la demanda de los servicios TI.</t>
  </si>
  <si>
    <t>Elaboración de Plan de Actualización y Fortalecimiento del Data Center a nivel de los sistemas de información</t>
  </si>
  <si>
    <t>Porcentaje de avance en el proceso de elaboración del plan de actualización y fortalecimiento del Data Center.</t>
  </si>
  <si>
    <t>Propuesta del Plan de Fortalecimiento del Data Center a nivel de los sistemas información listo para ser presentado y aprobado.</t>
  </si>
  <si>
    <t>Plan de Fortalecimiento del Data Center a nivel de Sistemas de Información</t>
  </si>
  <si>
    <t>Para dar respuesta a la demanda de los servicios TI se requiere del fortalecimiento y actualización del Data Center, el cual debe contar con equipo especializado y de alto rendimiento.</t>
  </si>
  <si>
    <t>Incorporación de computadoras adquiridas por la institución al dominio institucional en Ciudad Universitaria</t>
  </si>
  <si>
    <t>No. de computadoras ingresadas al dominio institucional.</t>
  </si>
  <si>
    <t>Uso de las computadoras optimizado, incidencias de soporte disminuidas, seguridad informática e imagen de la institución fortalecida.</t>
  </si>
  <si>
    <t>Unidades académicas y administrativas</t>
  </si>
  <si>
    <t>Informe Estadístico de Ingreso de Computadoras al Dominio Institucional</t>
  </si>
  <si>
    <t>Por disposición de la autoridad nacional en telecomunicaciones se debe contar con información sobre los equipos conectados a la UNAHnet. Se optimiza el uso de las computadoras institucionales</t>
  </si>
  <si>
    <t>Apoyo técnico para la gestión electrónica a través de la automatización de los servicios académicos y administrativos.</t>
  </si>
  <si>
    <t>No. de servicios académicos y administrativos automatizados.</t>
  </si>
  <si>
    <t>Facilitado el acceso a servicios académicos y administrativos disponibles electrónicamente para los usuarios.</t>
  </si>
  <si>
    <t>Plantillas o formularios en línea por servicio automatizado.</t>
  </si>
  <si>
    <t>Como parte del gobierno electrónico, la gestión electrónica es un elemento fundamental…</t>
  </si>
  <si>
    <t>Apoyo técnico para la gestión del HEU a través de la automatización de procesos.</t>
  </si>
  <si>
    <t>No. de procesos elaborados y automatizados</t>
  </si>
  <si>
    <t>HEU mejorado a nivel de sistemas de información.</t>
  </si>
  <si>
    <t>HEU</t>
  </si>
  <si>
    <t>Informe de Procesos Aprobados</t>
  </si>
  <si>
    <t>Mantenimiento de una visión actualizada mediante la revisión de las tendencias mundiales en TI  para instituciones de educación superior.</t>
  </si>
  <si>
    <t>No. de participaciones en conferencias, charlas, talleres nacionales e internacionales de actualización en TIC.</t>
  </si>
  <si>
    <t>Tendencias mundiales en TI identificadas para su posible aplicación o adopción y posterior socialización.</t>
  </si>
  <si>
    <t>Personal técnico de la DEGT</t>
  </si>
  <si>
    <t>Diplomas, Certificados o Constancias de Participación, Ayudas memorias e informes sobre la conferencias, charlas y talleres.</t>
  </si>
  <si>
    <t>Actualización de políticas de servicio TI por sistema de información</t>
  </si>
  <si>
    <t>Porcentaje de avance del proceso de planteamiento de políticas de los servicios TI.</t>
  </si>
  <si>
    <t>Políticas para servicios TI actualizadas y propuestas para su aprobación.</t>
  </si>
  <si>
    <t>Propuesta de Políticas para los Servicios TI de la UNAH</t>
  </si>
  <si>
    <t>Asesoramiento y soporte técnico para las unidades académicas y administrativas que mantienen servicio de hosting en el Data Center UNAH.</t>
  </si>
  <si>
    <t>Servicios de hosting operando de manera óptima e incrementados.</t>
  </si>
  <si>
    <t>No. de solicitudes de soporte técnico respecto al servicio de hosting respondidas.</t>
  </si>
  <si>
    <t>Informe Estadístico de Soporte Técnico para Servicio de Hosting</t>
  </si>
  <si>
    <t>Existen unidades que cuenta con personal técnico para el mantenimiento y desarrollo de sus propias aplicaciones y la DEGT posee y proporciona la infraestructura necesaria para el funcionamiento de las mismas.</t>
  </si>
  <si>
    <t>Diagnóstico, reparación y mantenimiento de equipo ofimático.</t>
  </si>
  <si>
    <t>No. de dispositivos ofimáticos a los cuales se les dio soporte técnico.</t>
  </si>
  <si>
    <t>Equipo ofimático funcionando.</t>
  </si>
  <si>
    <t>Informe Estadístico de Soporte Técnico para Equipo Ofimático</t>
  </si>
  <si>
    <t>Todo equipo ofimático requiere en cierto momento de soporte técnico.</t>
  </si>
  <si>
    <t>Asesoramiento y soporte técnico para los servicios TI brindados por la DEGT.</t>
  </si>
  <si>
    <t>No. de solicitudes de soporte técnico para los servicios TI brindados por la DEGT.</t>
  </si>
  <si>
    <t>Comunidad universitaria asesorada y apoyada técnicamente para el uso de los servicios TI brindados por la DEGT.</t>
  </si>
  <si>
    <t>Informe Estadístico de Soporte Técnico a los Servicios TI de la DEGT</t>
  </si>
  <si>
    <t>Análisis técnico de actualizaciones y nuevas tecnologías para su aplicación en las diferentes áreas del conocimiento.</t>
  </si>
  <si>
    <t>Comunidad universitaria haciendo uso de nuevos recursos de aprendizaje de acuerdo a la tendencia del nuevo modelo educativo.</t>
  </si>
  <si>
    <t>No. de dictamenes técnicos sobre nuevas tecnologías y actualizaciones aplicadas en las diferentes áreas del conocimiento.</t>
  </si>
  <si>
    <t>Informes de Análisis Técnico, Dictamenes técnicos</t>
  </si>
  <si>
    <t>Depto. de Sistemas de Información, Depto. de Recursos de Aprendizaje - DEGT</t>
  </si>
  <si>
    <t>Para la mejora educacitva de la comunidad universitaria es necesario analizar y aplicar nuevas tecnologías en cada una de las áreas del conocimiento.</t>
  </si>
  <si>
    <t>Puntos de Presencia (PoP) de la DEGT identificados y capacitados para servir como enlaces técnicos.</t>
  </si>
  <si>
    <t>Porcentaje de avance en el proceso de identificación y preparación técnica de los Puntos de Presencia (PoP) de la DEGT.</t>
  </si>
  <si>
    <t>Identificación y establecimiento de los Puntos de Presencia (PoP) de la DEGT en dos facultades o centros regionales.</t>
  </si>
  <si>
    <t>Centros Regionales y Facultades</t>
  </si>
  <si>
    <t>Plan de Capacitaciones para PoP, Informe de Monitoreo y Control PoP</t>
  </si>
  <si>
    <t>Existe la necesidad de brindar soporte técnico en el sitio para entregar servicios TI de calidad. Los centros regionales y facultades tendrán una respuesta más ágil y eficiente.</t>
  </si>
  <si>
    <t>Elaboración de la propuesta de proyecto para la Redundancia de Servicios TI Críticos de la UNAH</t>
  </si>
  <si>
    <t>Porcentaje de avance en el proceso de elaboración de la propuesta de redundancia de servicios TI críticos de la UNAH.</t>
  </si>
  <si>
    <t>Propuesta de Proyecto de Redundancia de Servicios TI Críticos de la UNAH lista para ser presentada y aprobada.</t>
  </si>
  <si>
    <t>Documento de la Propuesta del Proyecto de Redundancia de Servicios TI Críticos de la UNAH</t>
  </si>
  <si>
    <t>Planteamiento de las Políticas TIC de uso aceptable en la UNAH</t>
  </si>
  <si>
    <t>Propuesta de Políticas TIC de uso aceptable lista para ser presentada y aprobada.</t>
  </si>
  <si>
    <t>Depto. de Redes y Telecomunicaciones - DEGT</t>
  </si>
  <si>
    <t>Documento de propuesta de las Políticas TIC de uso aceptable</t>
  </si>
  <si>
    <r>
      <t xml:space="preserve">DEGT </t>
    </r>
    <r>
      <rPr>
        <b/>
        <sz val="12"/>
        <color theme="3"/>
        <rFont val="Calibri"/>
        <family val="2"/>
        <scheme val="minor"/>
      </rPr>
      <t>(SI-RT)</t>
    </r>
    <r>
      <rPr>
        <sz val="12"/>
        <rFont val="Calibri"/>
        <family val="2"/>
        <scheme val="minor"/>
      </rPr>
      <t>, Centros Regionales y Facultades</t>
    </r>
  </si>
  <si>
    <t>Elaboración de la propuesta para la implementación de una herramienta técnica para optimización del tráfico de datos en la UNAHnet.</t>
  </si>
  <si>
    <t>Propuesta de Implementación de la herramienta lista para ser presentada y aprobada.</t>
  </si>
  <si>
    <t>Documento de la Propuesta para la Implementación de Herramienta Técnica para la Optimización del Tráfico de Datos en UNAHnet</t>
  </si>
  <si>
    <t>Se requiere de una herramienta que facilite el análisis del tráfico de datos para apoyar la administración de la red de datos.</t>
  </si>
  <si>
    <t>Ampliación de las LAN</t>
  </si>
  <si>
    <t>Más unidades académicas y administrativas conectadas a las LAN.</t>
  </si>
  <si>
    <t>No. de puntos de acceso a las LAN.</t>
  </si>
  <si>
    <t>Puntos de acceso instalados y certificados</t>
  </si>
  <si>
    <t>Necesidad de instalar puntos de acceso para nuevas unidades académicas y administrativas o para aquellas que se han reubicado.</t>
  </si>
  <si>
    <t>Porcentaje de avance en el proceso de actualización de la propuesta.</t>
  </si>
  <si>
    <t>Propuesta de la red inalámbrica para la UNAH lista para ser presentada y aprobada.</t>
  </si>
  <si>
    <t>Propuesta del Proyecto de Red Inalámbrica para la UNAH.</t>
  </si>
  <si>
    <t>Ampliación del acceso a los servicios TI</t>
  </si>
  <si>
    <t>Mantenimiento y soporte técnico a los cuartos de telecomunicaciones de UNAHnet (nivel nacional).</t>
  </si>
  <si>
    <t>Cuartos de telecomunicaciones con las condiciones requeridas para operar normalmente.</t>
  </si>
  <si>
    <t>No. de cuartos de telecomunicaciones a lso cuales se le ha dado mantenimiento o soporte técnico.</t>
  </si>
  <si>
    <t>Informe de Mantenimiento a los Cuartos de Telecomunicaciones de la UNAHnet</t>
  </si>
  <si>
    <t xml:space="preserve">Elaboración de Planes de Mantenimiento Preventivo de Aires Acondicionados en los Cuartos de Telecomunicaciones por cada centro regional. </t>
  </si>
  <si>
    <t>No. de planes de mantenimiento preventivo listos.</t>
  </si>
  <si>
    <t>Planes de mantenimiento preventivo listos para ser presentados y ejecutados.</t>
  </si>
  <si>
    <t>Planes de Mantenimiento Preventivo para Aires Acondicionados en los Cuartes de Telecomunicaciones de la UNAHnet.</t>
  </si>
  <si>
    <t>Desarrollo del programa de alfabetización informacional de manera presencial y en línea.</t>
  </si>
  <si>
    <t>No. de talleres realizados.</t>
  </si>
  <si>
    <t>Usuarios capacitados y con habilidades informativas desarrolladas.</t>
  </si>
  <si>
    <t>Depto. del Sistemba Bibliotecario - DEGT</t>
  </si>
  <si>
    <t>Registro de Talleres</t>
  </si>
  <si>
    <t>Necesidad del desarrollo de competencias informacionales que garanticen el uso ético de la información y la producción de nuevo conocimiento.</t>
  </si>
  <si>
    <t>Revisión y actualización de los contenidos y materiales de apoyo para el desarrollo del programa de alfabetización informacional.</t>
  </si>
  <si>
    <t>Porcentaje de avance en el proceso de revisión y actualización de los contenidos y manteriales de apoyo.</t>
  </si>
  <si>
    <t>Contenidos y materiales de apoyo actualizados y listos para el desarrollo del programa de alfabetización informacional.</t>
  </si>
  <si>
    <t>Informe de Actualización de Contenidos y Materiales de Apoyo para el Programa de Alfabetización Informacional</t>
  </si>
  <si>
    <t>La UNAH aquiere nuevas bases de datos de recursos bibliográficos y éstas a su vez incorporan nuevos servicios que requieren de la socialización para optimizar su uso.</t>
  </si>
  <si>
    <t>Desarrollo del Programa de Formación Continua para Bibliotecarios de manera presencial y en línea.</t>
  </si>
  <si>
    <t>Bibliotecarios capacitados para la gestión de bibliotecas.</t>
  </si>
  <si>
    <t>No. de bibliotecarios capacitados.</t>
  </si>
  <si>
    <t>Bibliotecarios de la UNAH</t>
  </si>
  <si>
    <t>Registro de Talleres y  listas de asistencia.</t>
  </si>
  <si>
    <t>Necesidad de estandarizar los servicios prestados por el SURI a nivel nacional. Fortalecer las bibliotecas en los centros regionales, una demanda común por parte de los estudiantes.</t>
  </si>
  <si>
    <t>Bibliotecarios nacionales y regionales</t>
  </si>
  <si>
    <t>Informe del 4to Congreso E-Biblioteca</t>
  </si>
  <si>
    <t>Diseño y elaboración del Plan de Mercadeo de los Servicios de Biblioteca</t>
  </si>
  <si>
    <t>Porcetaje de avance de la elaboración del plan de mercadeo.</t>
  </si>
  <si>
    <t>Plan de mercadeo diseñado, socializado y listo para ser ejecutado.</t>
  </si>
  <si>
    <t>Depto. del Sistema Bibliotecario - DEGT</t>
  </si>
  <si>
    <t>Plan de Mercadeo de los Servicios de la Biblioteca</t>
  </si>
  <si>
    <t>Posicionar los servcios de informacion que presta el Sistema Bibliotecario a nivel local</t>
  </si>
  <si>
    <t>Asesoramiento a los editores de revistas acedémicas para la gestión de sus contenidos electrónicos en la plataforma OJS.</t>
  </si>
  <si>
    <t>Visibilidad de la producción académica local incrementada a nivel regional e internacional.</t>
  </si>
  <si>
    <t>No. de editores asesorados y publicaciones incorporadas.</t>
  </si>
  <si>
    <t>Unidades académicas</t>
  </si>
  <si>
    <t>Publicaciones disponibles en la plataforma OJS</t>
  </si>
  <si>
    <t>La visibilización de la producción académica de la UNAH, contribuye a un mejor posicionamiento de la institución en rankings internacionales. Colabora en la acreditación de los programas académicos.</t>
  </si>
  <si>
    <t>Elaboración de propuesta del proyecto para servicio de estantería abierta en la Biblioteca Central de la UNAH.</t>
  </si>
  <si>
    <t>Propuesta del proyecto elaborada y lista para ser presentada.</t>
  </si>
  <si>
    <t>Porcentaje de avance en el proceso de elaboración de la propuesta del proyecto de estantería abierta.</t>
  </si>
  <si>
    <t>Propuesta del Proyecto de Estantería Abierta en la Biblioteca Central de la UNAH.</t>
  </si>
  <si>
    <t>Adquisición de títulos y nuevas ediciones de materia bibliográfico impreso.</t>
  </si>
  <si>
    <t>No. de títulos y nuevas ediciones adquiridos</t>
  </si>
  <si>
    <t>Documento de comprobación de volumenes adquiridos</t>
  </si>
  <si>
    <t>1. Documento de licencia suscrito por la UNAH. 2. Acceso a la Biblioteca Virtual</t>
  </si>
  <si>
    <t>1. Estadísticas de material bibliográfico procesado 2. Acceso al material procesado a través del catálogo público.</t>
  </si>
  <si>
    <t>Suscripción electrónica a bases de datos de recursos de información.</t>
  </si>
  <si>
    <t>No. de bases de datos a las que la UNAH se ha suscrito.</t>
  </si>
  <si>
    <t>Colecciones electrónicas desarrolladas.</t>
  </si>
  <si>
    <t>Colecciones impresas desarrolladas.</t>
  </si>
  <si>
    <t>Procesamiento técnico del material bibliográfico adquirido.</t>
  </si>
  <si>
    <t>No. de volumenes procesados.</t>
  </si>
  <si>
    <t>Material bibliográfico disponible para su consulta y uso.</t>
  </si>
  <si>
    <t>Implementación del Sistema Automatizado del SURI en las URI a nivel nacional.</t>
  </si>
  <si>
    <t>No. de URI automatizadas y con servicios estandarizados</t>
  </si>
  <si>
    <t>Prestación de servicios a nivel nacional estandarizados  y automatizados</t>
  </si>
  <si>
    <t>1. Informe de Implementación del Sistema Automatizado SURI. 2. Sistema Automatizado SURI funcionando.</t>
  </si>
  <si>
    <t>Necesidad de aplicación de estándares en las URI a nivel nacional con mira a certificación de los servicios del Sistema Bibliotecario</t>
  </si>
  <si>
    <t>No. de registros completados con sus metadatos</t>
  </si>
  <si>
    <t>Estadísticas de Compleción de Registros</t>
  </si>
  <si>
    <t>Los registros muestran los datos necesarios para la identificación y cosecha de los documentos.</t>
  </si>
  <si>
    <t>Depto. de Recursos de Aprendizaje, Depto. del Sistema Bibliotecario - DEGT</t>
  </si>
  <si>
    <t>Certificación, Diploma o Constancia de participación.</t>
  </si>
  <si>
    <t>Certificación de cinco (5) personas en manejo de aplicaciones para tratamiento técnico documental.</t>
  </si>
  <si>
    <t>No. de personas certificadas.</t>
  </si>
  <si>
    <t>La calidad de imágenes en los documentos digitales, tratados por la Unidad Digital de Información, mejorada.</t>
  </si>
  <si>
    <t>Depto de Recursos de Aprendizaje - DEGT</t>
  </si>
  <si>
    <t>Certificación o Diploma</t>
  </si>
  <si>
    <t>Difusión de oferta de educación continua en las diferentes áreas de las TIC para la comunidad universitaria.</t>
  </si>
  <si>
    <t>No. de publicaciones digitales, presenciales e impresas.</t>
  </si>
  <si>
    <t>Comunidad universitaria y público en general con conocimiento de los cursos para su educación continua en las áreas TIC.</t>
  </si>
  <si>
    <t>Depto. de Recursos de Aprendizaje - DEGT</t>
  </si>
  <si>
    <t>1. Catálogo de cursos. 2. Publicaciones digitales, presenciales e impresos.</t>
  </si>
  <si>
    <t>Diseño de Programa para el Fortalecimiento y actualización de conocimientos  del staff de la DEGT.</t>
  </si>
  <si>
    <t>Elaboración de diagnóstico y propuesta de oferta especializada de capacitación para tres (3) unidades académicas o administrativas.</t>
  </si>
  <si>
    <t xml:space="preserve">Necesidades de capacitación por unidades académicas y administrativas identificadas y oferta de cursos propuesta. </t>
  </si>
  <si>
    <t>No. de unidades con diagnóstico y propuesta de oferta especializada de capacitaciones.</t>
  </si>
  <si>
    <t>Diagnóstico y Propuestas de Oferta Especializada en Capacitación TIC para cada unidad.</t>
  </si>
  <si>
    <t>Asesoramiento, capacitación y seguimiento a las academias de redes Cisco que pertenecen al ASC e ITC de la DEGT-UNAH.</t>
  </si>
  <si>
    <t>1. Talento humano nacional capacitado y actualizado en conocimientos y habilidades  en redes y telecomunicaciones</t>
  </si>
  <si>
    <t>2. Control de calidad en el desempeño de las academias de redes CISCO asociadas.</t>
  </si>
  <si>
    <t>1. No. de participantes registrados en las academias de redes a nivel nacional.</t>
  </si>
  <si>
    <t>2. No. de evaluaciones de desempeño de las academias de redes asociadas practicadas</t>
  </si>
  <si>
    <t>3. No. de membrecías renovadas.</t>
  </si>
  <si>
    <t>3. Cumplimiento con acuerdos y convenios establecidos con CISCO.</t>
  </si>
  <si>
    <t>Comunidad Universitaria y población en general</t>
  </si>
  <si>
    <t>Academias de Redes Cisco asociadas</t>
  </si>
  <si>
    <t>Registro de Estadísticas de la Plataforma de CISCO.</t>
  </si>
  <si>
    <t>Informes de Evaluación del Desempeño de la Academia de Red.</t>
  </si>
  <si>
    <t>Comprobante de pago de membrecía.</t>
  </si>
  <si>
    <t>Establecimiento de acuerdos con otras unidades de la UNAH para obtener apoyo para dar respuesta a la demanda de cursos TIC.</t>
  </si>
  <si>
    <t>No. de instructores capacitadados y actualizados.</t>
  </si>
  <si>
    <t>Instructores TI actualizados y capacitando en nuevas tendencias tecnológicas.</t>
  </si>
  <si>
    <t>Instructores y Coordinadores de la  Academias TI de la DEGT</t>
  </si>
  <si>
    <t>Diploma, Certificado o Constancia de Participación.</t>
  </si>
  <si>
    <t>No. de proyectos gestionados con diferentes organizaciones.</t>
  </si>
  <si>
    <t>Grupos vulnerables y en riesgo capacitados en áreas TIC como contribución institucional al mejoramiento de sus condiciones de vida.</t>
  </si>
  <si>
    <t>Grupos vulnerables y en riesgo social</t>
  </si>
  <si>
    <t>Propuesta de Proyectos</t>
  </si>
  <si>
    <t>Gestión y establecimiento de nuevas alianzas estratégicas con empresas del área TI.</t>
  </si>
  <si>
    <t>No. de alianzas estratégicas establecidas.</t>
  </si>
  <si>
    <t>Proyección de la DEGT ampliada.</t>
  </si>
  <si>
    <t xml:space="preserve">Informes de la Gestión de Alianzas Estratégicas y Acuerdos </t>
  </si>
  <si>
    <t>Elaboración de reglamento interno para la comunidad de la Academias TI (Instructores y estudiantes).</t>
  </si>
  <si>
    <t>Porcentaje de avance del proceso de elaboración del reglamento interno.</t>
  </si>
  <si>
    <t>Actividades de las Academias TI reguladas.</t>
  </si>
  <si>
    <t>Miembros de la comunidad de Academias TI</t>
  </si>
  <si>
    <t>Reglamento interno de comunidad de las Academias TI</t>
  </si>
  <si>
    <t>Socialización de los diferentes repositorios de la UNAH.</t>
  </si>
  <si>
    <t>1. Aumento de la visibilización de los diferentes respositorios de la UNAH.</t>
  </si>
  <si>
    <t>No. de promocionales en digital, presencial e impresos.</t>
  </si>
  <si>
    <t>2. Incremento en el número de comunidades en los diferentes repositorios.</t>
  </si>
  <si>
    <t>No. de comunidades creadas en los diferentes repositorios</t>
  </si>
  <si>
    <t>1. Publicaciones digitales e impresas 2. Registro de charlas, talleres, conferencias y reuniones</t>
  </si>
  <si>
    <t>1. Comunidades en Repositorios de la UNAH.</t>
  </si>
  <si>
    <t>Compleción de los metadatos de 5,000 registros para permitir que el Sistema Automatizado del SURI sea proveedor de metadatos.</t>
  </si>
  <si>
    <t>Metadatos completados y listos para su cosecha.</t>
  </si>
  <si>
    <t>Realización del 4to Congreso E-Biblioteca (participación de expertos y asistentes internacionales).</t>
  </si>
  <si>
    <t>Evaluación de al menos cuatro (4) revistas académicas publicadas por la UNAH para su incorporación en sistemas internacionales de indexación.</t>
  </si>
  <si>
    <t>Depto del Sistema Bibliotecario - DEGT</t>
  </si>
  <si>
    <t>Unidades academicas</t>
  </si>
  <si>
    <t>Editores de las revistas académicas capacitados para hacer uso de la plataforma.</t>
  </si>
  <si>
    <t>Desarrollo de talleres para el uso de la plataforma para publicación de revistas académicas en línea.</t>
  </si>
  <si>
    <t>Registro e Informes de Talleres</t>
  </si>
  <si>
    <t>Necesidad de mantener actualizado los contenidos de las revistas académicas de la UNAH a través de editores capacitados que utilicen la plataforma para la publicación en línea, evitando así que las revistas pierdan vigencia por falta de recursos económicos para su producción impresa.</t>
  </si>
  <si>
    <t>Desarrollo de talleres sobre buenas prácticas editoriales para revistas académicas.</t>
  </si>
  <si>
    <t>Bibliotecarios UNAH</t>
  </si>
  <si>
    <t>Porcentaje de avance de la planificación y desarrollo de las actividades.</t>
  </si>
  <si>
    <t>Informe del Evento</t>
  </si>
  <si>
    <t>Porcentaje de avance de la planificación y desarrollo del evento.</t>
  </si>
  <si>
    <t>Realización de la actividad "El Placer de Leer"</t>
  </si>
  <si>
    <t>Desarrollo de la maratón de lectura en el mes de la patria.</t>
  </si>
  <si>
    <t>Promoción y difusion de los círculos de lectores como taller de enseñanza y aprendizaje.</t>
  </si>
  <si>
    <t>No. de círculos de lectores desarrollados.</t>
  </si>
  <si>
    <t>Hábito de lectura mejorada y fomentada entre los miembros de la comunidad universitaria.</t>
  </si>
  <si>
    <t>No. de visitas guiadas realizadas.</t>
  </si>
  <si>
    <t>Estudiantes de primaria y secundaria motivados para la utilización de los recursos bibliográficos disponibles en la biblioteca de la UNAH.</t>
  </si>
  <si>
    <t>Depto. de Sistema Bibliotecario - DEGT</t>
  </si>
  <si>
    <t>Como actividad de vinculación, la Biblioteca extiende su objetivo de fomentar la lectura a la población estudiantil de los niveles primario y secundario.</t>
  </si>
  <si>
    <t>Participación activa en reuniones y asambleas del SIDCA-CSUCA</t>
  </si>
  <si>
    <t>Sistema Bibliotecario de la UNAH integrado y participando en las acciones y acuerdos regionales.</t>
  </si>
  <si>
    <t>Informe del Viaje</t>
  </si>
  <si>
    <t>Sistema Bibliotecario</t>
  </si>
  <si>
    <t>El Sistema Bibliotecario necesita cumplir con los compromisos adquiridos a nivel regional y  trabajar en forma conjunta con pares nacionales, regionales e internacionales para establecer iniciativas en pro del desarrollo de las bibliotecas con miras a alcanzar una verdadera democratización de la información.</t>
  </si>
  <si>
    <t>No. de reuniones de la Red AUREA a las que el Sistema Bibliotecario asistió.</t>
  </si>
  <si>
    <t>Negociaciones con proveedores de recursos de información electrónicos establecidas y capacitaciones del personal bilbiotecario nacional gestionadas.</t>
  </si>
  <si>
    <t>Ayudas memorias</t>
  </si>
  <si>
    <t>El Sistema Bibliotecario necesita trabajar en forma conjunta con sus pares nacionales para establecer iniciativas en pro del desarrollo de las bibliotecas con miras a alcanzar una verdadera democratización de la información.</t>
  </si>
  <si>
    <t xml:space="preserve">Elaboración de la propuesta del proyecto del Laboratorio de Restauración y Preservación de Documentos dentro del Sistema Bibliotecario </t>
  </si>
  <si>
    <t>Porcentaje del avance de la elaboración de la propuesta del proyecto.</t>
  </si>
  <si>
    <t>Propuesta del proyecto elaborada y para ser presentada.</t>
  </si>
  <si>
    <t>Propuesta del Proyecto del Laboratorio de Restauración y Preservacion de Documentos</t>
  </si>
  <si>
    <t>Necesidad de preservar el patrimonio documental dentro de la Biblioteca y el país.</t>
  </si>
  <si>
    <t>Elaboración de propuesta del proyecto de Renovación de los Espacios Físicos del Sistema Bibliotecario de la UNAH. (CU - 1era fase)</t>
  </si>
  <si>
    <t>Propuesta del Proyecto</t>
  </si>
  <si>
    <t>Elaboración de propuesta de renovación de equipo informático de la Biblioteca Central.</t>
  </si>
  <si>
    <t>Propuesta de renovación de equipo informático elaborada y lista para ser presentada.</t>
  </si>
  <si>
    <t>Propuesta de Renovacion de Equipo Informático para Bibliioteca Central</t>
  </si>
  <si>
    <t>Necesidad de contar con equipo informático actualiado que permita realizar de forma eficiente las labores administrativas y el funcionamiento del Sistema Automatizado del SURI.</t>
  </si>
  <si>
    <t>Elaboración de propuesta de Implementación de una Mesa de Ayuda para brindar soporte técnico para los servicios TI y de información brindados por la DEGT.</t>
  </si>
  <si>
    <t>Diseminación selectiva de la información de reciente adquisición por el Sistema Bibliotecario a través de medios impresos y electrónicos.</t>
  </si>
  <si>
    <t>No. de unidades académicas en conocimiento de las nuevas adquisiciones del Sistema Bibliotecario.</t>
  </si>
  <si>
    <t>Implementación de la plataforma de gestión documental administrativa en diferentes unidades de la DEGT.</t>
  </si>
  <si>
    <t>No. de unidades utilizando la aplicación.</t>
  </si>
  <si>
    <t>Unidades de la DEGT utilizando la aplicación en pro de la mejora de los procesos y optimizacion de los recursos de la DEGT.</t>
  </si>
  <si>
    <t>Informe Técnico del Uso de la Aplicación</t>
  </si>
  <si>
    <t>Mantenimiento de los repositorios institucionales y participación en biblioteca virtuales internacionales.</t>
  </si>
  <si>
    <t>Al menos 500 nuevos registros ingresados al T'zibal Naah.</t>
  </si>
  <si>
    <t>Al menos 100 nuevos registros ingresados al Repositorio de Archivo y Fototeca Nacional Universitaria</t>
  </si>
  <si>
    <t>Al menos 50 registros enviados a la Biblioteca de Cervantes</t>
  </si>
  <si>
    <t>Visibilización de la documentación académica e histórica de la UNAH y Honduras en formato digital.</t>
  </si>
  <si>
    <t>Necesidad de contar con repositorios actualizados que den respuesta a la demanda deinformación.</t>
  </si>
  <si>
    <t>Estadística de Flujo de Trabajo del Repositorio</t>
  </si>
  <si>
    <t>Desarrollo de nuevos repositorios para la gestión de documentos multimediales.</t>
  </si>
  <si>
    <t>Porcentaje de avance en los procesos de desarrollo de los nuevos repositorios.</t>
  </si>
  <si>
    <t>Nuevos tipos de documentos disponibles en línea para su organización y satisfacer las necesidades de información.</t>
  </si>
  <si>
    <t>Informe de Avances</t>
  </si>
  <si>
    <t>No. de materiales didácticos elaborados.</t>
  </si>
  <si>
    <t>Material didáctico disponible para la docencia no presencial.</t>
  </si>
  <si>
    <t>Materiales didácticos desarrollados</t>
  </si>
  <si>
    <t>Elaboracion de propuesta de proyecto para el fortalecimiento de la Unidad Digital de Información.</t>
  </si>
  <si>
    <t>Propuesta de proyecto elaborada y lista para ser presentada</t>
  </si>
  <si>
    <t>Propuesta del Proyecto de Fortalecimiento de Capacidad Instalada de la UDI</t>
  </si>
  <si>
    <t>Asesoramiento y capacitacion en la digitalización de documentación administrativa.</t>
  </si>
  <si>
    <t>Unidades administrativas con personal capacitado en el proceso de digitalización y uso del sistema de gestión documental que permitirá incorporar sus unidades al repositorio institucional.</t>
  </si>
  <si>
    <t>1. No. de unidades incorporadas al repositorio institucional.</t>
  </si>
  <si>
    <t>2. No. de personas capacitadas.</t>
  </si>
  <si>
    <t>Informe Técnico de Estadísticas del Sistema de Gestión Documental</t>
  </si>
  <si>
    <t>Registro de Capacitaciones</t>
  </si>
  <si>
    <t>Mantenimiento de los repositorios en linea e interoperando</t>
  </si>
  <si>
    <t>Información de acceso abierto publicado visibilizado a través del repositorio intitucional y los repositorios internacionales.</t>
  </si>
  <si>
    <t xml:space="preserve">No. de visitas a los repositorios </t>
  </si>
  <si>
    <t>Estadística de uso de los diferentes repositorios.</t>
  </si>
  <si>
    <t>Actualización y gestion del proyecto de la red inalámbrica para la UNAH.</t>
  </si>
  <si>
    <t>Elaboración de propuesta de restructuración del depto. de Redes y Telecomunicaciones de la DEGT.</t>
  </si>
  <si>
    <t>Porcentaje de avance en el proceso de elaboración de la propuesta de restructuración.</t>
  </si>
  <si>
    <t>Propuesta de Restructuración elaborada y lista para su ejecución.</t>
  </si>
  <si>
    <t>Depto de Redes y Telecomunicaciones - DEGT</t>
  </si>
  <si>
    <t>DEGT</t>
  </si>
  <si>
    <t>Propuesta de Restructuración del Depto. de Redes y Telecomunicaciones</t>
  </si>
  <si>
    <t>Necesidad de actualizar la estructura actual del Depto. A las necesidades de la institución….</t>
  </si>
  <si>
    <t>Provisión de soporte técnico para la resolución de incidentes relacionados con la conectividad.</t>
  </si>
  <si>
    <t>No. de solicitudes de soporte técnico para incidentes de conectividad atendidas.</t>
  </si>
  <si>
    <t>Unidades académicas y administrativas con conexión a internet e intranet.</t>
  </si>
  <si>
    <t xml:space="preserve">Tickets de soporte técnico para incidentes con la conectividad </t>
  </si>
  <si>
    <t>Proceso de avance en la construcción de la base de datos.</t>
  </si>
  <si>
    <t>Información de la red de datos actualizada y disponible para personal técnico de la DEGT en apyo a los procesos de toma de decisiones.</t>
  </si>
  <si>
    <t>Contar con la información actualizada de los elementos de la organización y administración de la UNAHnet.</t>
  </si>
  <si>
    <t>Depto de redes y telecomunicaciones contando con insumos para la realización de labores de mantenimiento y reparación de la UNAHnet.</t>
  </si>
  <si>
    <t>Depto de Gestión y Apoyo Administrativo, Depto de Redes y Telecomunicaciones - DEGT</t>
  </si>
  <si>
    <t>Inventario de Insumos</t>
  </si>
  <si>
    <t>No. de gestiones de compras de los insumos requeridos para actividades de mantenimento de la red de datos.</t>
  </si>
  <si>
    <t>No. de personas entrenadas.</t>
  </si>
  <si>
    <t>Desarrollo de entrenamiento en la administración y mantenimiento de las CAN para personal de los centros regionales.</t>
  </si>
  <si>
    <t>Centro Regional contando con personas capacitadas en la administración y mantenimiento de las CAN.</t>
  </si>
  <si>
    <t>Centros sensitivos en la UNAHnet</t>
  </si>
  <si>
    <t>Centros Regionales</t>
  </si>
  <si>
    <t>1. Informe de Entrenamiento 2. Informe de Seguimiento.</t>
  </si>
  <si>
    <t>Porcentaje del proceso de elaboración de la propuesta de proyecto.</t>
  </si>
  <si>
    <t>Elaboración de la propuesta de proyecto para la mejora de la operación y mantenimiento de la red de datos en la zona norte (UNAH-VS y CURLA)</t>
  </si>
  <si>
    <t>Administración mejorada de la red de datos: tiempos de respuesta, localización específica de fallas, monitoreo en sitio, etc.</t>
  </si>
  <si>
    <t>Propuesta de Proyecto</t>
  </si>
  <si>
    <t>Mantenimiento del inventario de insumos y equipo para labores de diagnóstico, reparación y mantenimiento de redes y telecomunicaciones.</t>
  </si>
  <si>
    <t>Personas identifcadas y que estas cuenten con equipo para sus labores (herramientas, PCs, etc.)</t>
  </si>
  <si>
    <t>Elaboración de propuesta para la aplicación del manual de puestos y salarios para el personal del Sistema Bibliotecario.</t>
  </si>
  <si>
    <t>Porcentaje de avance en el proceso de elaboración de propuesta del proyecto.</t>
  </si>
  <si>
    <t>Propuesta elaborada y lista para ser presentada y socializada.</t>
  </si>
  <si>
    <t>Propuesta de la Aplicación del Manual de Puestos y Salarios para el Personal del Sistema Bibliotecario</t>
  </si>
  <si>
    <t>Necesidad de tener un ordenamiento de los puestos en el Sistema Bibliotecario conforme al manual de puestos y salarios y en concordancia con las tendencias y estandares internacionales para bibliotecas. De igual forma se considera un factor importante dentro del proceso de certificación de las bibliotecas de la UNAH, proceso que se pretende iniciar dentro de poco tiempo.</t>
  </si>
  <si>
    <t>No. de personas capacitadas en RDA</t>
  </si>
  <si>
    <t>Informes de Viajes</t>
  </si>
  <si>
    <t xml:space="preserve">Realización de taller sobre el uso de las RDA facilitado por un experto internacional. </t>
  </si>
  <si>
    <t>1. Registro de Participantes 2. Informe del Taller</t>
  </si>
  <si>
    <t>Porcentaje de avance para la realización del taller.</t>
  </si>
  <si>
    <t>Realización de taller sobre mercadeo de servicios bibliotecarios facilitado por un experto internacional.</t>
  </si>
  <si>
    <t>Informe de Viaje</t>
  </si>
  <si>
    <t>Participación en Feria Internacional del Libro</t>
  </si>
  <si>
    <t>Novedades en cuanto a producción bibliográfica identificadas en apoyo al desarrollo de colecciones del Sistema Bibliotecario.</t>
  </si>
  <si>
    <t>El Sistema Bibliotecario de la UNAH al ser una de las bibliotecas más grandes del país debe mantenerse actualizado respecto a las novedades en producción bibliográfica y establecer contacto con las diferentes editoriales con el fin de apoyar el desarrollo de las diversas colecciones del Sistema Bibliotecario.</t>
  </si>
  <si>
    <t>2.1.B.2</t>
  </si>
  <si>
    <t>2.1.B.1</t>
  </si>
  <si>
    <t>Revistas académicas de la UNAH evaluadas.</t>
  </si>
  <si>
    <t>No. de revistas académicas evaluadas.</t>
  </si>
  <si>
    <t>Editores de revistas académicas de la UNAH capacitados en buenas prácticas editoriales.</t>
  </si>
  <si>
    <t>Disposición de editores de las revistas académicas de asistir y participar en los talleres.</t>
  </si>
  <si>
    <t>1. Informes de Evaluación de las Revistas Académicas 2. Revistas participando en Latindex y LAMJOL (Latin American Journals Online)</t>
  </si>
  <si>
    <t>Importante actividad que ha venido desarrollando el Sistema Bibliotecario, la cual debe mantener pues la presencia de la producció local científica en índices internacionales como LATINDEX (Índice Latinoamericano) y LAMJOL (Latin American Journal Online) es un elemento fundamental para la referenciación de la institución a nivel internacional contribuyendo además a la visibilización de las publicaciones académicas y a un mejor posicionamiento de la UNAH en los rankings internacionales.</t>
  </si>
  <si>
    <t>Es importante tener conocimientos en buenas prácticas editoriales para el cumplimiento de estándares internacionales y lograr posteriormente la indexación de las revistas académicas de la UNAH, contribuyendo así a la certificación institucional.</t>
  </si>
  <si>
    <t>Disposición de las unidades académicas a someter sus revistas académicas a evaluación por parte del Sistema Bibliotecario, unidad que cuenta con personal capacitado para dicha tarea.</t>
  </si>
  <si>
    <t>Realización de visitas guiadas a estudiantes de instituciones de educación primaria y secundaria.</t>
  </si>
  <si>
    <t>Presentación de solicitudes por parte de las instituciones de educación primaria y secundaria.</t>
  </si>
  <si>
    <t>Estudiantes de Instituciones de educación primaria y secundaria del país</t>
  </si>
  <si>
    <t>1. Libro de Visitas 2. Intercambio de comunicaciones por diferentes medios.</t>
  </si>
  <si>
    <t>Desarrollo de actividades culturales en el marco de la celebración del Día del Idioma y el Libro.</t>
  </si>
  <si>
    <t>Actividades desarrolladas en apoyo a la promoción del hábito de la lectura dentro de los miembros de la comunidad universitaria.</t>
  </si>
  <si>
    <t>Es imprescindible el fomento de la lectura, rescate de valores e identidad nacional entre la comunidad universitaria como parte de la formación integral de los estudiantes como ciudadanos hondureños.  Como toda biblioteca, el Sistema Bibliotecario de la UNAH tiene una función de extensión cultural y por tanto debe desarrollar actividades culturales dirigidas a la comunidad a la cual pertenece.</t>
  </si>
  <si>
    <t>Desarrollo del festival de interculturalidad nacional.</t>
  </si>
  <si>
    <t>Valores e identidad nacional promocionados y fortalecidos dentro de la comunidad universitaria.</t>
  </si>
  <si>
    <t xml:space="preserve">Considerando que la UNAH debe contribuir al reforzamiento de la identidad nacional, el Sistema Bibliotecario dentro de su extensión cultural se suma a dicha tarea mediante actividades orientadas a fortalecer los valores e identidad nacional entre la comunidad universitaria como parte de la formación integral de los estudiantes como profesionales y ciudadanos hondureños. </t>
  </si>
  <si>
    <t>Actividad desarrollada en apoyo a la promoción del hábito de la lectura dentro de los miembros de la comunidad universitaria.</t>
  </si>
  <si>
    <t>1. Asignación financiera 2. Disponibilidad de espacio físico donde se puedan desarrollar las actividades culturales.</t>
  </si>
  <si>
    <t>Esta tarea es significativa para dar a conocer al Sistema Bibliotecario y sobre todo para fomentar en los estudiantes el hábito de la lectura pues a través de la actividad el Sistema Bibliotecario busca y llega al estudiantes y no lo espera en sus instalaciones. De igual forma se atrae al estudiante mediante la presentacion de la literatura actualizada disponible en el Sistema Bibliotecario.</t>
  </si>
  <si>
    <t>Actividad desarrollada en apoyo a la promoción de valores e identidad nacional aprovechando la fecha de gran significado para la nación hondureña.</t>
  </si>
  <si>
    <t>1. Informe Trimestral 2. Listado de Participantes.</t>
  </si>
  <si>
    <t>Se cuenta con un espacio físico adecuado y con personal bibliotecario para liderar estas actividades.</t>
  </si>
  <si>
    <t>El Sistema Bibliotecario debe colaborar con el desarrollo académico y cultural de la comunidad universitaria. A través de la lectura y posterior analísis, el Sistema Bibliotecario contribuye a fomentar el pensamiento crítico de los miembros universitarios, elemento importante en la vida universitario de los estudiantes.</t>
  </si>
  <si>
    <t>Unidades académicas informadas de las nuevas adquisiciones y fortalecer sus actividades académicas.</t>
  </si>
  <si>
    <t>Informe de Actividad</t>
  </si>
  <si>
    <t>Las unidades académicas deben conocer las nuevas adquisiciones realizadas por el Sistema Bibliotecario para el fortalecimiento de sus actividades y áreas académicas acompañandolas de recursos de información actualizados y pertinentes. De igual forma, se aprovecha la actividad para buscar que los docentes se acerquen al Sistema Bibliotecario para apoyar sus procesos de enseñanza e investigación.</t>
  </si>
  <si>
    <t>Se cuenta con un Sistema Automatizado del SURI que permite la diseminación selectiva de la información  por área del conocimiento.</t>
  </si>
  <si>
    <t>1. Se cuenta con personal capacitado en gestión bibliotecaria que ha identificado las necesidades de condiciones y espacios físicas para el desarrollo de la Biblioteca Central. 2. Coordinación SEAPI - DEGT.</t>
  </si>
  <si>
    <t>3.2.5.1</t>
  </si>
  <si>
    <t>5.1.3.1</t>
  </si>
  <si>
    <t>5.1.3.2</t>
  </si>
  <si>
    <t>5.1.3.3</t>
  </si>
  <si>
    <t>5.1.3.4</t>
  </si>
  <si>
    <t>5.1.4.1</t>
  </si>
  <si>
    <t>6.1.B.1</t>
  </si>
  <si>
    <t>11.1.2.1</t>
  </si>
  <si>
    <t>11.2.2.1</t>
  </si>
  <si>
    <t>Considerando que las oficinas administrativas seran trasladadas al nuevo edificio "Alma Mater" el Sistema Bibliotecar desea contribuir en el diseño y plan de renovación del edificio de la BIblioteca Central con base a las necesidades específicas de las bibliotecas. Es importante considerar que "a los espacios tradicionales de la biblioteca universitaria (sala de lectura, de investigación, hemeroteca, etc…) han de unirse nuevos espacios para el estudio y el trabajo en grupo, el aprendizaje informal y conjunto, la preparación de trabajos con apoyo multimedia, salas de formación, de docencia, espacios de relación y dinamización, etc. y así adaptar las instalaciones, espacios y mobiliario para ofrecer a los estudiantes y profesores lugares confortables para que puedan realizar sus trabajos y aprender en grupo" (Gavilán, Martin. 2009)</t>
  </si>
  <si>
    <t>OBSERVACIONES</t>
  </si>
  <si>
    <t>14.1.A.1</t>
  </si>
  <si>
    <t>14.1.A.2</t>
  </si>
  <si>
    <t>14.1.A.3</t>
  </si>
  <si>
    <t>14.1.A.4</t>
  </si>
  <si>
    <t>14.1.A.5</t>
  </si>
  <si>
    <t>14.1.A.6</t>
  </si>
  <si>
    <t>14.1.A.7</t>
  </si>
  <si>
    <t>14.1.A.8</t>
  </si>
  <si>
    <t>14.1.B.1</t>
  </si>
  <si>
    <t>Porcentaje de avances del proceso de preparación, gestión y ejecución del evento</t>
  </si>
  <si>
    <t>Competencias y conocimientos de los bibliotecarios actualizados.</t>
  </si>
  <si>
    <t>Como área académica y su vinculación con las TIC, se requiere de la constante actualización de los conocimientos de los bibliotecarios y la revisión de las tendencias en el campo de las ciencias de la información. De igual forma sirve como una plataforma para compartir experiencias y buenas prácticas aprovechando la asistencia y participación de expertos internacionales. Por otra parte, en los años anteriores el evento ha contado con la participación de personas residentes de países europeos y americanos a través de la transmisión en vivo vía video streaming y videoconferencias. En virtud de lo anterior, se convierte en una actividad de alto alcance a nivel internacional que contribuye a la internacionalización de la educación superior y al posicionamiento de la UNAH a nivel regional y continental.</t>
  </si>
  <si>
    <t>ACTIVIDAD DE ALTA IMPORTANCIA</t>
  </si>
  <si>
    <t>Participación en la reunión técnica anual de los centros de acopio Latindex.</t>
  </si>
  <si>
    <t>No. de participantes por parte de la UNAH.</t>
  </si>
  <si>
    <t>Bibliotecarios actualizados en aplicación de estándares internacionales para la publicación de las revistas académicas institucionales.</t>
  </si>
  <si>
    <t>Informe de Participación de la Reunión</t>
  </si>
  <si>
    <t>Disponibilidad financiera y asignación presupuestaria</t>
  </si>
  <si>
    <t>1. Disponibilidad financiera y asignación presupuestaria 2. Se ha realizado en años anteriores por lo que se cuenta con personal experimentado en la planificación y desarrollo de dicha actividad.</t>
  </si>
  <si>
    <t>La UNAH, a través de su Sistema Bibliotecario, es un centro nacional de acopio de Latindex por tanto debe asistir a las reuniones para dar seguimiento a los compromisos adquiridos y mantener su status de centro de acopio para todo el país.</t>
  </si>
  <si>
    <t>Participación activa dentro de la Red AUREA: Red de Bibliotecas Universitarias de Honduras.</t>
  </si>
  <si>
    <t>Convocatorias de la Red AUREA</t>
  </si>
  <si>
    <t>Entrenamiento en restauración, preservación y digitalización en la Biblioteca del Congreso de los EEUU para dos (2) personas.</t>
  </si>
  <si>
    <t>No. de personas capacitadas en restauración, preservación y digitalización.</t>
  </si>
  <si>
    <t>Talento humano capacitado en nuevas técnicas de restauración y preservación previa a la digitalización.</t>
  </si>
  <si>
    <t>1. Disponibilidad financiera y asignación presupuestaria 2. Personas identificadas para recibir el entrenamiento 3. Proyecto conjunto con Cancillería</t>
  </si>
  <si>
    <t>El Sistema Bibliotecario y la Unidad Digital de Información requieren fortalecer su conocimientos en las áreas de restauración, preservación y digitalización de documentación diversa, principalmente histórica parte del patrimonio documental del país y el cual se está perdiendo por la falta de personal debidadamente capacitado para su restauración y preservación. Tanto el Sistema Bibliotecario como la Unidad Digital de Información se han destacado en los temas ya indicados y siendo reconocidos a nivel nacional y regional por su desempeño. Esta actividad forma parte de acuerdos verbales con funcionarios de la Biblioteca del Congreso de los Estados Unidos quienes firmaran un acuerdo con la Cancillería para apoyar a diversas instituciones, incluyendo la UNAH y quien tendrá mayor relevancia dado su función académica,de vinculación e investigación.</t>
  </si>
  <si>
    <t>Participación en el entrenamiento ofrecido por SIDCA-CSUCA acerca del uso de la metodología: Resources, Description and Access (RDA) para el procesamiento técnico de material bibliográfico.</t>
  </si>
  <si>
    <t>Bibliotecarios capacitados y aplicando la Metodología RDA para el procesamiento técnico de material bibliográfico.</t>
  </si>
  <si>
    <t>1. Disponibilidad financiera y asignación presupuestaria 2. El Sistema Bibliotecario de la UNAH es parte del SIDCA-CSUCA</t>
  </si>
  <si>
    <t>El Sistema Bibliotecario requiere de personal que esté constantemente actualizando sus conocimientos en las nuevas metodologías de procesamiento técnico de material bibliográfico.</t>
  </si>
  <si>
    <t>El Sistema Bibliotecario requiere de personal que esté constantemente actualizando sus conocimientos en las nuevas metodologías de procesamiento técnico de material bibliográfico. Por otra parte, se desarrollará esta actividad con el fin de cubrir mayor número de bibliotecarios que requieren de la actualización ya que en la actividad anterior sólo pueden participar 2 personas.</t>
  </si>
  <si>
    <t>Personal del Sistema Bibliotecario con capacidades y habilidades en mercadeo de servicios bibliotecarios desarrolladas y fortalecidas.</t>
  </si>
  <si>
    <t>La actual gestión bibliotecaria supone también la incorporación del marketing que, en esencia, se enfoca a la satisfacción de las necesidades de los usuarios actuales y potenciales. En el caso de la biblioteca pública su aplicación implica que tiene que aprender a atraer y a mantener a sus usuarios, imitando la forma dinámica en que el sector comercial lo hace y sin renunciar a sus principios ni a sus valores como servicio público. Hay muchas formas de atender al usuario como cliente, y cada biblioteca
ha de buscar las que estén adaptadas a sus recursos y contexto. (Lozano, 2006). Se debe contar con los conocimientos en mercadeo de servicios bibliotecarios a fin de desarrollar un plan de marketing del Sistema Bibliotecario.</t>
  </si>
  <si>
    <t>No. de personas de la DEGT asistiendo a la Feria  Internacional del Libro</t>
  </si>
  <si>
    <t>Recopilación de información sobre actividades de internacionalización realizadas por la DEGT</t>
  </si>
  <si>
    <t>14.1.C.1</t>
  </si>
  <si>
    <t>Porcentaje de avance en el proceso de recopilación de información.</t>
  </si>
  <si>
    <t>Actividades de internacionalización de la DEGT identificadas desde el 2007 al 2015.</t>
  </si>
  <si>
    <t>Información disponible</t>
  </si>
  <si>
    <t>Dirección Ejecutiva - DEGT</t>
  </si>
  <si>
    <t>VRI</t>
  </si>
  <si>
    <t>Informe de Internacionalización de la DEGT 2007-2015</t>
  </si>
  <si>
    <t>La DEGT debe incorporarse a los esfuerzos institucionales de identificar las actividades de internacionalización realizadas a fin de sumarlas al registro de las acciones de internacionalización desarrollado por la VRI con el objetivo de visibilizar y promocionar la internacionalización de la educación superior por la UNAH.</t>
  </si>
  <si>
    <t>3.1.1.1</t>
  </si>
  <si>
    <t>Diseño de proyecto para apoyar a microempresarios a través de alianzas estratégicas con la empresa privada en el sector tecnológico dirigida a estudiantes universitarios.</t>
  </si>
  <si>
    <t>Disposición de la empresa privada del sector tecnológico de participar en el proyecto.</t>
  </si>
  <si>
    <t>Se requieren de mecanismo para incentivar el emprendedurismo y la microempresa en el sector de las tecnologías de la información y comunicación.</t>
  </si>
  <si>
    <t>Gestión de proyectos  de capacitación TIC de caracter social dirigidos a grupos vulnerables y en riesgo.</t>
  </si>
  <si>
    <t>3.2.3.1</t>
  </si>
  <si>
    <t>Las tecnologías de información y comunicación son un eje importante en el desarrollo sostenible a nivel mundial y por lo tanto se pretende contribuir a través del desarrollo de capacidades y habilidades en TIC a la mejora de las condiciones de vida de los miembros de grupos vulnerables y en riesgo social.</t>
  </si>
  <si>
    <t>Disposición de organizaciones civiles de participar y financiar los proyectos.</t>
  </si>
  <si>
    <t>1.6 Promover el uso de estándares que permitan el intercambio de información mediante las TIC con otras instituciones de manera rápida y eficiente.</t>
  </si>
  <si>
    <t>3.1.1.2</t>
  </si>
  <si>
    <t>Velocidad del proceso de aprobación y firma de acuerdos</t>
  </si>
  <si>
    <t>17.1.1.1</t>
  </si>
  <si>
    <t>17.1.1.2</t>
  </si>
  <si>
    <t>17.1.1.3</t>
  </si>
  <si>
    <t>17.1.1.4</t>
  </si>
  <si>
    <t>Depto. de Recursos de Aprendizaje, Depto de Formación en TIC - DEGT</t>
  </si>
  <si>
    <t>1. Se cuenta con el personal capacitado 2. Distribución principalmente en formato digital.</t>
  </si>
  <si>
    <t>Disponibilidad financiera y asignación presupuestaria.</t>
  </si>
  <si>
    <t>Las tecnologías de información y comunicación se actualizan constantemente y por tanto se requiere de la actualización de los cursos dirigidos a mejorar las competencias para el  uso de la mismas. Un elemento clave para obtener el máximo beneficio de las tecnologías de la información y comunicación es el usuario de las mismas pues si este no tiene la capacidad de utilizar las mismas dificilmente podrá beneficiarse de ellas y por el contrario tendrá el efecto contrario.</t>
  </si>
  <si>
    <t>Para la promoción de las capacitaciones en  TIC es vital difundir la oferta de cursos a través de la publicación del catálogo de cursos TIC por los medios impresos y digitales haciendo uso sobre todo de los canales de comunicación digitales con el objetivo de reducir los costos de impresión, sin embargo también deben ser considerados como medios de difusión.</t>
  </si>
  <si>
    <t>Experiencias previas en la aplicación de diagnósticos de competencias TIC</t>
  </si>
  <si>
    <t>17.1.1.5</t>
  </si>
  <si>
    <t>Disposición de unidades académicas y administrativas a participar en el diagnóstico y aceptar la propuesta especializada.</t>
  </si>
  <si>
    <t>A fin de optimizar recursos y tiempo es importante identificar las necesidades especiales por cada una de las unidades académicas y administrativas pues cada una de ellas según sus funciones y actividades que realiza necesita de capacitaciones en diferentes herramientas y recursos TIC.</t>
  </si>
  <si>
    <t>17.1.1.6</t>
  </si>
  <si>
    <t>Experiencias previas en aplicación de las evaluaciones a eventos de formación continua</t>
  </si>
  <si>
    <t>17.1.1.7</t>
  </si>
  <si>
    <t>Disponibilidad de las autoridades universitarias de recibir la capacitación.</t>
  </si>
  <si>
    <t>17.1.1.8</t>
  </si>
  <si>
    <t>Se desea fortalecer el uso de la PCI por parte de los usuarios en los diferentes centros regionales y CRAED. Con esta actividad se pretender fortalecer competencias TIC y disminuir el número de solicitudes de soporte técnico para la PCI. De igual forma, permitirá la mejora de la comunicación entre las poblaciones de los centros regionales pues se podrá hacer uso de las reuniones en línea, entre otros beneficios.</t>
  </si>
  <si>
    <t>Depto. de Formación en TIC, Depto de Recursos de Aprendizaje - DEGT</t>
  </si>
  <si>
    <t>1. Documento del Programa 2. Listas de Asistencias, 3. Informes de Capacitación 4. Registro de Cursos</t>
  </si>
  <si>
    <t>17.1.1.9</t>
  </si>
  <si>
    <t>La necesidad de desarrollar y fortalecer competencias TIC es permanente pues la evolución o actualización de las TIC es constante. Un elemento clave para obtener el máximo beneficio de las tecnologías de la información y comunicación es el usuario de las mismas pues si este no tiene la capacidad de utilizar las mismas dificilmente podrá beneficiarse de ellas y por el contrario tendrá el efecto contrario.</t>
  </si>
  <si>
    <t>17.1.1.10</t>
  </si>
  <si>
    <t>Se cuenta con personal que tiene las competencias para realizar la tarea</t>
  </si>
  <si>
    <t>La información en los materiales de difusición cambian  según la oferta de cursos vigentes para cada periodo académico pues se adecua a la demanda de los mismos.</t>
  </si>
  <si>
    <t>17.1.1.11</t>
  </si>
  <si>
    <t>17.4.4.1</t>
  </si>
  <si>
    <t>17.4.4.2</t>
  </si>
  <si>
    <t>17.4.4.3</t>
  </si>
  <si>
    <t>17.4.4.4</t>
  </si>
  <si>
    <t>17.4.3.1</t>
  </si>
  <si>
    <t>17.4.2.1</t>
  </si>
  <si>
    <t>17.4.1.1</t>
  </si>
  <si>
    <t>17.4.1.2</t>
  </si>
  <si>
    <t>17.4.1.3</t>
  </si>
  <si>
    <t>17.3.3.1</t>
  </si>
  <si>
    <t>17.3.3.2</t>
  </si>
  <si>
    <t>17.3.3.3</t>
  </si>
  <si>
    <t>17.3.3.4</t>
  </si>
  <si>
    <t>17.3.2.1</t>
  </si>
  <si>
    <t>17.3.2.2</t>
  </si>
  <si>
    <t>17.3.2.3</t>
  </si>
  <si>
    <t>17.3.2.4</t>
  </si>
  <si>
    <t>17.3.2.5</t>
  </si>
  <si>
    <t>17.3.2.6</t>
  </si>
  <si>
    <t>17.3.1.1</t>
  </si>
  <si>
    <t>17.3.1.2</t>
  </si>
  <si>
    <t>17.3.1.3</t>
  </si>
  <si>
    <t>17.3.1.4</t>
  </si>
  <si>
    <t>17.3.1.5</t>
  </si>
  <si>
    <t>17.3.1.6</t>
  </si>
  <si>
    <t>17.3.1.7</t>
  </si>
  <si>
    <t>17.3.1.8</t>
  </si>
  <si>
    <t>17.3.1.9</t>
  </si>
  <si>
    <t>17.3.1.10</t>
  </si>
  <si>
    <t>17.3.1.11</t>
  </si>
  <si>
    <t>17.3.1.12</t>
  </si>
  <si>
    <t>17.3.1.13</t>
  </si>
  <si>
    <t>17.3.1.14</t>
  </si>
  <si>
    <t>17.2.1.1</t>
  </si>
  <si>
    <t>17.1.5.1</t>
  </si>
  <si>
    <t>17.1.5.2</t>
  </si>
  <si>
    <t>17.1.5.3</t>
  </si>
  <si>
    <t>17.1.5.4</t>
  </si>
  <si>
    <t>17.1.5.5</t>
  </si>
  <si>
    <t>17.1.5.6</t>
  </si>
  <si>
    <t>17.1.5.7</t>
  </si>
  <si>
    <t>17.1.6.1</t>
  </si>
  <si>
    <t>17.1.6.2</t>
  </si>
  <si>
    <t>17.1.4.1</t>
  </si>
  <si>
    <t>17.1.3.1</t>
  </si>
  <si>
    <t>17.1.3.2</t>
  </si>
  <si>
    <t>17.1.3.3</t>
  </si>
  <si>
    <t>17.1.3.4</t>
  </si>
  <si>
    <t>17.1.3.5</t>
  </si>
  <si>
    <t>17.1.2.1</t>
  </si>
  <si>
    <t>17.1.2.2</t>
  </si>
  <si>
    <t>17.1.1.12</t>
  </si>
  <si>
    <t>17.1.1.13</t>
  </si>
  <si>
    <t>17.1.1.14</t>
  </si>
  <si>
    <t>17.1.1.15</t>
  </si>
  <si>
    <t>17.1.1.16</t>
  </si>
  <si>
    <t>17.1.1.17</t>
  </si>
  <si>
    <t>17.1.1.18</t>
  </si>
  <si>
    <t>17.1.1.19</t>
  </si>
  <si>
    <t>17.1.1.20</t>
  </si>
  <si>
    <t>17.1.1.21</t>
  </si>
  <si>
    <t>17.1.1.22</t>
  </si>
  <si>
    <t>17.1.1.23</t>
  </si>
  <si>
    <t>17.1.1.24</t>
  </si>
  <si>
    <t>17.1.1.25</t>
  </si>
  <si>
    <t>17.1.1.26</t>
  </si>
  <si>
    <t>Diseño de políticas de acceso a programas de formación en TIC en apoyo a la comunidad universitaria y población en general. (Becas para cursos y certificaciones)</t>
  </si>
  <si>
    <t>Se ha identificado que el Depto de Formación en TIC puede posicionarse mejor en el mercado de formación en TIC a nivel institucional y nacional, por tanto debe establecer los mecanismos que le permitan hacerlo.</t>
  </si>
  <si>
    <t>Disposición de la Escuela de Banca y Finanzas en trabajar conjuntamente con la DEGT para la incorporación de Excel Financiero como opción de formación continua para sus estudiantes.</t>
  </si>
  <si>
    <t>Experiencias previas en facilitar el acceso a cursos y certificaciones TI</t>
  </si>
  <si>
    <t>La formación continua y certificación en TIC es en ocasiones muy costosa por lo que las personas con bajos recursos económicas no pueden acceder a los programas de formación. Dado lo anterior, es necesario establecer los mecanismos para que estas personas también tengan la posibilidad de formarse en un área técnica que complemente su formación académica formal con la cual puede encontrar oportunidades de empleo dentro del mercado laboral hondureño y global.</t>
  </si>
  <si>
    <t>Disposición de las unidades identificadas en apoyar las actividades de formación en TIC</t>
  </si>
  <si>
    <t>La demanda de formación en TIC es grande y la DEGT ha identificado a unidades académicas y administrativas que pueden colaborar en el desarrollo de las actividades de formación en TIC.</t>
  </si>
  <si>
    <t>Personal identificado.</t>
  </si>
  <si>
    <t>Actualización de instructores de las Academias TI en nuevas tendencias tecnológicas.</t>
  </si>
  <si>
    <t>Para mantener la calidad y los estándares establecidos por las Academias TI, como la Academia CISCO, a nivel internacional se requiere de la actualización constante de los instructores.</t>
  </si>
  <si>
    <t>Acompañamiento  en el proceso de actualización de instructores</t>
  </si>
  <si>
    <t>Identificación de las necesidades de capacitación por Depto</t>
  </si>
  <si>
    <t>3.1.1.3</t>
  </si>
  <si>
    <t>Disposición de organizaciones en recibir las capacitaciones.</t>
  </si>
  <si>
    <t>Seguimiento de la automatización documental administrativa de la UNAH</t>
  </si>
  <si>
    <t>No. de nuevas unidades que formen parte del repositorio de documentación administrativa</t>
  </si>
  <si>
    <t>Gestión documental administrativa automatizada para la pronta recuperación de la información.</t>
  </si>
  <si>
    <t>Unidades administrativas</t>
  </si>
  <si>
    <t>Repostitorio de Documentación Administrativa</t>
  </si>
  <si>
    <t>Disposición de las unidades administrativas de implementar la automatización de la gestión documental administrativa.</t>
  </si>
  <si>
    <t>Necesidad de contar con repositorio que permita recuperar la infomración de manera eficiente y contribuya por tanto a la toma de decisiones.</t>
  </si>
  <si>
    <t>17.4.4.5</t>
  </si>
  <si>
    <t>Actualización de políticas del servicio de digitalización para terceros.</t>
  </si>
  <si>
    <t>Porcentaje de avance del proceso de actualización de las políticas.</t>
  </si>
  <si>
    <t>Servicio de digitalización para terceros normado y mejorado.</t>
  </si>
  <si>
    <t>Comunidad universitariay población en general</t>
  </si>
  <si>
    <t>Políticas del Servicio de Digitalización para Terceros</t>
  </si>
  <si>
    <t>Se requiere de políticas que normen y estandarizen el servicio de digitalización que se ofrece a la comunidad en general.</t>
  </si>
  <si>
    <t>Los repositorios visibilizan la producción científica de la UNAH y el patrimonio documental del país por lo que su operación es actualmente importante.</t>
  </si>
  <si>
    <t>Las TIC muchas veces no llegan de manera directa a los usuarios finales, por tanto es importante poner a disposición oportunidades de acceso al mundo digital y fomento del emprendimiento tecnológico, el cual se ha identificado existe en país pero que requiere de promoción y actividades de fortalecimiento.</t>
  </si>
  <si>
    <t>Depto. de Formación en TIC, Depto de Sistemas de Información, Depto de Redes y Telecomunicaciones, Depto del Sistema BIbliotecario - DEGT</t>
  </si>
  <si>
    <t>1. Interés por parte de estudiantes universitarios en realizar su práctica profesional en la DEGT 2. Aprobación por autoridades académicas de las distintas facultades para que lo estudiantes realicen sus prácticas profesionales en la DEGT.</t>
  </si>
  <si>
    <t>Disposición de los miembros de la comunidad universitaria para recibir los talleres.</t>
  </si>
  <si>
    <t>Actualizaciones del programa de alfabetización informacional.</t>
  </si>
  <si>
    <t>La Unidad Digital de Información se ha destacado por la calidad en los procesos  de digitalización por tanto es importante mantener actualizado a su personal a traves de capacitaciones y certificaciones en el manejo de apliaciones para el tratamiento técnico documental.</t>
  </si>
  <si>
    <t>Disponiblidad de certificaciones</t>
  </si>
  <si>
    <t>Los repositorios de la UNAH cuentan con información de interés para la comunidad académica nacional e internacional por tal razón se vuelve importante su promoción y visibilización en la comunidad universitaria.</t>
  </si>
  <si>
    <t>Para la consolidación del liderazgo en TI a nivel nacional e internacional se debe promover la aplicación de nuevas tecnologías para lo cual se requiere de identificar estas nuevas tecnologías y analizar su adopción para mejorar y facilitar las actividades académicas  y administrativas.</t>
  </si>
  <si>
    <t>Invitaciones de instituciones del sector tecnológico</t>
  </si>
  <si>
    <t>Identificación de nuevas aplicaciones TIC por parte de las unidades académicas y administrativas</t>
  </si>
  <si>
    <t>Interés de los editores de las revistas académicas de la UNAH en utilizar plataforma OJS.</t>
  </si>
  <si>
    <t>Interés de los editores de las revistas académicas de la UNAH en ser asesorados para la gestión de contenidos electrónicos.</t>
  </si>
  <si>
    <t>Conocimiento de los planes de renovación del Edificio de Biblioteca Central</t>
  </si>
  <si>
    <t>17.4.3.2</t>
  </si>
  <si>
    <t>Es importante contar con un manual de buenas prácticas para el uso adecuado, ético y solidario de las TIC pues la DEGT debe difundarlas en la comunidad universitaria con el objetivo de lograr una utilización óptima de los recursos TI.</t>
  </si>
  <si>
    <t xml:space="preserve">Responder a las tendencias actuales que permitan mejorar el acceso a la informacion contenida en la diferentes colecciones. </t>
  </si>
  <si>
    <t>Oferta bibliográfica del Sistema Bibliotecario debe responder a las necesidades de información manifiesta por los usuarios, por lo que es necesario su desarrollo constante, además de garantizar el acceso a la misma sin importar el espacio físico ni el momento en que se manifieste la necesidad de información.</t>
  </si>
  <si>
    <t>El material bibliográfico adquirido necesita ser procesado asignando puntos de acceso para su localización, recuperación y uso.</t>
  </si>
  <si>
    <t>Asignación presupuestaria</t>
  </si>
  <si>
    <t>ACTIVIDAD CRÍTICA</t>
  </si>
  <si>
    <t>La UNAH, a través de la DEGT, ha liderado desde el 2001 las academias de redes CISCO y se ha convertido en Academy Support Center (ASC) y un Instructor Training Center (ITC) por tanto debe realizar las actividades pertinentes para mantener dicha posición. Lo anterior ha representado un fuerte posicionamiento de la UNAH en temas de redes y telecomunicaciones a nivel nacional.</t>
  </si>
  <si>
    <t>Difusión de cursos por las academias de redes asociadas.</t>
  </si>
  <si>
    <t>Intención de academias de redes asociadas de renovar membrecía y cumplimieto de los requerimiento para tal efecto.</t>
  </si>
  <si>
    <t>Instructores de las diferentes academias TI</t>
  </si>
  <si>
    <t>Desarrollo de materiales didácticos de apoyo para las academias TI</t>
  </si>
  <si>
    <t>Se ha identificado la necesidad de contar con manuales y materiales de apoyo para que se pueda obtener el máximo provecho de las capacitaciones ofrecidas desde las Academias TI.</t>
  </si>
  <si>
    <t>Para asegurar la continuidad en la entrega de servicios TI es vital contar con un respaldo.</t>
  </si>
  <si>
    <t>En los cuartos de telecomunicaciones se encuentran equipos de redes y telecomunicaciones que requieren de mantenimiento y monitoreo físico y lógico. En virtud de lo anterior, se busca la operación continua de los servicios de internet e intranet que se brindan a través de la UNAHnet.</t>
  </si>
  <si>
    <t>Es importante el mantenimiento de los aires acondicionados que climatizan los cuartos de telecomunicaciones para asegurar el funcionamiento de los equipos de redes y telecomunicaciones que permiten el transporte de datos entre los centros regionales y ciudad universitaria al igual que el acceso a internet.</t>
  </si>
  <si>
    <t>Construcción de base de datos de la organización y administración de la UNAHnet</t>
  </si>
  <si>
    <t>Base de Datos de la Administración y Organización de la UNAHnet</t>
  </si>
  <si>
    <t>Contar con los insumos para las labores de diagnóstico, reparación y mantenimiento de la red de datos. Estos insumos de igual forma serviran para ampliar las LAN cuando se requiera en un caso fortuito. De no contar con estos insumos el Depto. de Redes y Telecomunicaciones no podrá responder a casos donde la red física se encuentre dañada y se vea interrumpido el servicio de internet o intranet.</t>
  </si>
  <si>
    <t>Disponibilidad financiera y asignación presupuestaria una vez que se presente la propuesta.</t>
  </si>
  <si>
    <t>Actualmente la administración de la UNAHnet se hace principalmente desde CU sin embargo es necesario contar con las herramientas en otros centros regionales que contribuyan a la mejora de la administración y brinde mayor capacidad de manejo y detección de fallas. Se debe considerar que la UNAHnet conecta a casi todo el país a través de los centros regionales y por tanto se debe pensar en el desarrollo de la UNAHnet desde los mismos y no sólo desde ciudad universitaria.</t>
  </si>
  <si>
    <t>Apoyar a las unidades administrativas y académicas en el desempeño de sus funciones asegurandoles el acceso al internet e intranet.</t>
  </si>
  <si>
    <t>Depto de Sistemas de Información de la DEGT fortalecido con  más personal especializado para brindar servicios con estándares de calidad.</t>
  </si>
  <si>
    <t>No. de personal técnico capacitado y especializado</t>
  </si>
  <si>
    <t>Fortalecimiento del Depto de Sistemas de Información de la DEGT</t>
  </si>
  <si>
    <t>Informe de Fortalecimiento del Talento Humano del Depto de Sistemas de Información</t>
  </si>
  <si>
    <t>Depto de Sistemas de Información - DEGT</t>
  </si>
  <si>
    <t>No. de personal técnico especializado contratado.</t>
  </si>
  <si>
    <t>1. Disponibilidad financiera y asignación presupuestaria 2. Tiempo de proceso de contratación</t>
  </si>
  <si>
    <t>Perfiles de Puesto</t>
  </si>
  <si>
    <t>Disponibilidad financiera y asignación presupuestaria después de la presentación y solicitud.</t>
  </si>
  <si>
    <t>Elaboración de un Plan de Renovación y Adquisición de Software Licenciado y Certificado</t>
  </si>
  <si>
    <t xml:space="preserve">Proyecto de actualización del DATA CENTER </t>
  </si>
  <si>
    <t>Mantenimiento de Equipo</t>
  </si>
  <si>
    <t>Desarrollo de las Redes CAN (Según Convenio con Hondutel)</t>
  </si>
  <si>
    <t>Desarrollo de las Redes LAN (Según Convenio con Hondutel)</t>
  </si>
  <si>
    <t>Obras Adicionales</t>
  </si>
  <si>
    <t>Proyecto de Mejora continua, fortalecimiento y actualizacion de equipo, Servicios de Internet y Conectividad para la Dirección Ejecutiva de Gestión de Tecnologia DEGT</t>
  </si>
  <si>
    <t>Actividades Pluri - anuales (Revisar)</t>
  </si>
  <si>
    <t>Mobiliario, material, equipo y viaticos para el fortalecimiento de la Academia de Redes CISCO, despues del 30% destinado para la UNAH</t>
  </si>
  <si>
    <t>Sujeto a revision</t>
  </si>
  <si>
    <t>17.3.1.15</t>
  </si>
  <si>
    <t>17.2.2.1</t>
  </si>
</sst>
</file>

<file path=xl/styles.xml><?xml version="1.0" encoding="utf-8"?>
<styleSheet xmlns="http://schemas.openxmlformats.org/spreadsheetml/2006/main">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Red]#,##0.00"/>
    <numFmt numFmtId="175" formatCode="&quot;L.&quot;\ #,##0.00;[Red]&quot;L.&quot;\ #,##0.00"/>
  </numFmts>
  <fonts count="7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tint="-0.249977111117893"/>
      <name val="Calibri"/>
      <family val="2"/>
      <scheme val="minor"/>
    </font>
    <font>
      <b/>
      <sz val="12"/>
      <color theme="3"/>
      <name val="Calibri"/>
      <family val="2"/>
      <scheme val="minor"/>
    </font>
    <font>
      <b/>
      <sz val="11"/>
      <color theme="0"/>
      <name val="Arial Narrow"/>
      <family val="2"/>
    </font>
    <font>
      <b/>
      <sz val="12"/>
      <color theme="0"/>
      <name val="Arial Narrow"/>
      <family val="2"/>
    </font>
    <font>
      <b/>
      <sz val="10"/>
      <color theme="0"/>
      <name val="Arial Narrow"/>
      <family val="2"/>
    </font>
    <font>
      <sz val="12"/>
      <color theme="3" tint="-0.499984740745262"/>
      <name val="Calibri"/>
      <family val="2"/>
      <scheme val="minor"/>
    </font>
    <font>
      <b/>
      <sz val="10"/>
      <color indexed="81"/>
      <name val="Tahoma"/>
      <family val="2"/>
    </font>
    <font>
      <sz val="9"/>
      <color indexed="81"/>
      <name val="Tahoma"/>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
      <patternFill patternType="solid">
        <fgColor rgb="FFCCCCFF"/>
        <bgColor indexed="64"/>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8" fillId="0" borderId="0" applyFont="0" applyFill="0" applyBorder="0" applyAlignment="0" applyProtection="0"/>
    <xf numFmtId="0" fontId="16" fillId="0" borderId="0"/>
    <xf numFmtId="0" fontId="20" fillId="0" borderId="0"/>
    <xf numFmtId="9" fontId="16" fillId="0" borderId="0" applyFont="0" applyFill="0" applyBorder="0" applyAlignment="0" applyProtection="0"/>
    <xf numFmtId="43" fontId="16" fillId="0" borderId="0" applyFont="0" applyFill="0" applyBorder="0" applyAlignment="0" applyProtection="0"/>
    <xf numFmtId="0" fontId="8" fillId="0" borderId="0"/>
  </cellStyleXfs>
  <cellXfs count="72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3" fillId="2" borderId="10" xfId="0" applyFont="1" applyFill="1" applyBorder="1" applyAlignment="1">
      <alignment horizontal="center" vertical="center" wrapText="1"/>
    </xf>
    <xf numFmtId="0" fontId="15" fillId="2" borderId="10" xfId="0" applyFont="1" applyFill="1" applyBorder="1" applyAlignment="1">
      <alignment horizontal="justify" vertical="top"/>
    </xf>
    <xf numFmtId="41" fontId="15" fillId="2" borderId="10" xfId="0" applyNumberFormat="1" applyFont="1" applyFill="1" applyBorder="1" applyAlignment="1">
      <alignment horizontal="justify" vertical="top"/>
    </xf>
    <xf numFmtId="41" fontId="15" fillId="2" borderId="10" xfId="0" applyNumberFormat="1" applyFont="1" applyFill="1" applyBorder="1" applyAlignment="1">
      <alignment horizontal="left" vertical="top" wrapText="1"/>
    </xf>
    <xf numFmtId="170" fontId="15" fillId="2" borderId="10" xfId="0" applyNumberFormat="1" applyFont="1" applyFill="1" applyBorder="1" applyAlignment="1">
      <alignment horizontal="center" vertical="top"/>
    </xf>
    <xf numFmtId="41" fontId="15"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7" fillId="3" borderId="3" xfId="0" applyNumberFormat="1" applyFont="1" applyFill="1" applyBorder="1" applyAlignment="1">
      <alignment horizontal="right" vertical="center"/>
    </xf>
    <xf numFmtId="41" fontId="17" fillId="3" borderId="3" xfId="10" applyNumberFormat="1" applyFont="1" applyFill="1" applyBorder="1" applyAlignment="1">
      <alignment horizontal="center" vertical="center"/>
    </xf>
    <xf numFmtId="44" fontId="17" fillId="2" borderId="0" xfId="10" applyFont="1" applyFill="1" applyAlignment="1">
      <alignment horizontal="center" vertical="center"/>
    </xf>
    <xf numFmtId="0" fontId="12"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7" fillId="0" borderId="10" xfId="0" applyNumberFormat="1" applyFont="1" applyBorder="1" applyAlignment="1">
      <alignment horizontal="justify" vertical="top" wrapText="1"/>
    </xf>
    <xf numFmtId="41" fontId="27" fillId="0" borderId="11" xfId="0" applyNumberFormat="1" applyFont="1" applyBorder="1" applyAlignment="1">
      <alignment horizontal="justify" vertical="top"/>
    </xf>
    <xf numFmtId="41" fontId="14" fillId="2" borderId="3" xfId="0" applyNumberFormat="1" applyFont="1" applyFill="1" applyBorder="1" applyAlignment="1">
      <alignment horizontal="center" wrapText="1"/>
    </xf>
    <xf numFmtId="0" fontId="12" fillId="2" borderId="10" xfId="0" applyFont="1" applyFill="1" applyBorder="1" applyAlignment="1">
      <alignment horizontal="left" vertical="top" wrapText="1"/>
    </xf>
    <xf numFmtId="0" fontId="28" fillId="0" borderId="10" xfId="0" applyFont="1" applyBorder="1" applyAlignment="1">
      <alignment vertical="top" wrapText="1"/>
    </xf>
    <xf numFmtId="0" fontId="29"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2"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8" fillId="2" borderId="10" xfId="0" applyFont="1" applyFill="1" applyBorder="1" applyAlignment="1">
      <alignment vertical="top" wrapText="1"/>
    </xf>
    <xf numFmtId="0" fontId="12" fillId="2" borderId="10" xfId="0" applyFont="1" applyFill="1" applyBorder="1" applyAlignment="1">
      <alignment vertical="top" wrapText="1"/>
    </xf>
    <xf numFmtId="0" fontId="27" fillId="0" borderId="10" xfId="0" applyFont="1" applyBorder="1" applyAlignment="1">
      <alignment horizontal="justify" vertical="top"/>
    </xf>
    <xf numFmtId="169" fontId="27" fillId="0" borderId="10" xfId="0" applyNumberFormat="1" applyFont="1" applyBorder="1" applyAlignment="1">
      <alignment horizontal="center" vertical="top"/>
    </xf>
    <xf numFmtId="169" fontId="27" fillId="0" borderId="10" xfId="0" applyNumberFormat="1" applyFont="1" applyBorder="1" applyAlignment="1">
      <alignment horizontal="center" vertical="top" wrapText="1"/>
    </xf>
    <xf numFmtId="0" fontId="12" fillId="2" borderId="11" xfId="0" applyFont="1" applyFill="1" applyBorder="1" applyAlignment="1">
      <alignment vertical="top" wrapText="1"/>
    </xf>
    <xf numFmtId="0" fontId="28" fillId="0" borderId="11" xfId="0" applyFont="1" applyBorder="1" applyAlignment="1">
      <alignment vertical="top" wrapText="1"/>
    </xf>
    <xf numFmtId="0" fontId="5" fillId="2" borderId="11" xfId="0" applyFont="1" applyFill="1" applyBorder="1" applyAlignment="1">
      <alignment vertical="top" wrapText="1"/>
    </xf>
    <xf numFmtId="0" fontId="27" fillId="0" borderId="11" xfId="0" applyFont="1" applyBorder="1" applyAlignment="1">
      <alignment vertical="top" wrapText="1"/>
    </xf>
    <xf numFmtId="0" fontId="27" fillId="0" borderId="11" xfId="0" applyFont="1" applyBorder="1" applyAlignment="1">
      <alignment horizontal="justify" vertical="top"/>
    </xf>
    <xf numFmtId="169" fontId="27"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2" fillId="0" borderId="0" xfId="0" applyFont="1" applyAlignment="1">
      <alignment vertical="top" wrapText="1"/>
    </xf>
    <xf numFmtId="0" fontId="22" fillId="0" borderId="0" xfId="0" applyFont="1" applyAlignment="1">
      <alignment vertical="center" wrapText="1"/>
    </xf>
    <xf numFmtId="0" fontId="29" fillId="10" borderId="26" xfId="15" applyFont="1" applyFill="1" applyBorder="1" applyAlignment="1">
      <alignment vertical="top" wrapText="1"/>
    </xf>
    <xf numFmtId="41" fontId="17" fillId="3" borderId="3" xfId="0" applyNumberFormat="1" applyFont="1" applyFill="1" applyBorder="1" applyAlignment="1">
      <alignment horizontal="left" vertical="center"/>
    </xf>
    <xf numFmtId="0" fontId="17" fillId="2" borderId="0" xfId="0" applyFont="1" applyFill="1" applyAlignment="1">
      <alignment vertical="center"/>
    </xf>
    <xf numFmtId="0" fontId="29" fillId="0" borderId="26" xfId="15" applyFont="1" applyBorder="1" applyAlignment="1">
      <alignment horizontal="center" vertical="center" wrapText="1"/>
    </xf>
    <xf numFmtId="0" fontId="34" fillId="0" borderId="26" xfId="15" applyFont="1" applyBorder="1" applyAlignment="1">
      <alignment horizontal="center" vertical="center" wrapText="1"/>
    </xf>
    <xf numFmtId="0" fontId="28" fillId="2" borderId="26" xfId="0" applyFont="1" applyFill="1" applyBorder="1" applyAlignment="1">
      <alignment horizontal="center" vertical="center" wrapText="1"/>
    </xf>
    <xf numFmtId="0" fontId="28" fillId="0" borderId="26" xfId="0" applyFont="1" applyBorder="1" applyAlignment="1">
      <alignment vertical="center" wrapText="1"/>
    </xf>
    <xf numFmtId="0" fontId="29" fillId="10" borderId="26" xfId="15" applyFont="1" applyFill="1" applyBorder="1" applyAlignment="1">
      <alignment horizontal="right" wrapText="1"/>
    </xf>
    <xf numFmtId="0" fontId="18" fillId="2" borderId="0" xfId="0" applyFont="1" applyFill="1" applyAlignment="1">
      <alignment horizontal="center" vertical="center"/>
    </xf>
    <xf numFmtId="0" fontId="0" fillId="0" borderId="0" xfId="0" applyAlignment="1">
      <alignment horizontal="center" vertical="center"/>
    </xf>
    <xf numFmtId="0" fontId="17" fillId="2" borderId="0" xfId="0" applyFont="1" applyFill="1" applyBorder="1" applyAlignment="1">
      <alignment horizontal="center" vertical="center"/>
    </xf>
    <xf numFmtId="0" fontId="17" fillId="2" borderId="0" xfId="0" applyFont="1" applyFill="1" applyAlignment="1">
      <alignment horizontal="center" vertical="center"/>
    </xf>
    <xf numFmtId="0" fontId="29" fillId="10" borderId="26" xfId="15" applyFont="1" applyFill="1" applyBorder="1" applyAlignment="1">
      <alignment horizontal="right" vertical="top" wrapText="1"/>
    </xf>
    <xf numFmtId="0" fontId="38" fillId="0" borderId="0" xfId="0" applyFont="1" applyAlignment="1">
      <alignment horizontal="center" vertical="center"/>
    </xf>
    <xf numFmtId="0" fontId="38" fillId="0" borderId="0" xfId="0" applyFont="1" applyAlignment="1">
      <alignment vertical="center"/>
    </xf>
    <xf numFmtId="172" fontId="38" fillId="0" borderId="0" xfId="17" applyNumberFormat="1" applyFont="1" applyAlignment="1">
      <alignment vertical="center"/>
    </xf>
    <xf numFmtId="0" fontId="39" fillId="0" borderId="0" xfId="0" applyFont="1" applyAlignment="1">
      <alignment vertical="center"/>
    </xf>
    <xf numFmtId="172" fontId="40" fillId="0" borderId="0" xfId="17" applyNumberFormat="1" applyFont="1" applyAlignment="1">
      <alignment vertical="center"/>
    </xf>
    <xf numFmtId="0" fontId="0" fillId="0" borderId="0" xfId="0" applyAlignment="1">
      <alignment vertical="center"/>
    </xf>
    <xf numFmtId="0" fontId="41" fillId="7" borderId="0" xfId="0" applyFont="1" applyFill="1" applyAlignment="1">
      <alignmen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0" fillId="0" borderId="0" xfId="0" applyAlignment="1">
      <alignment horizontal="left" vertical="center"/>
    </xf>
    <xf numFmtId="0" fontId="43" fillId="0" borderId="0" xfId="0" applyFont="1" applyAlignment="1">
      <alignment vertical="center"/>
    </xf>
    <xf numFmtId="0" fontId="18" fillId="2" borderId="0" xfId="0" applyFont="1" applyFill="1" applyAlignment="1">
      <alignment vertical="center"/>
    </xf>
    <xf numFmtId="0" fontId="17" fillId="2" borderId="0" xfId="0" applyFont="1" applyFill="1" applyAlignment="1">
      <alignment horizontal="left" vertical="center"/>
    </xf>
    <xf numFmtId="0" fontId="18" fillId="2" borderId="12" xfId="0" applyFont="1" applyFill="1" applyBorder="1" applyAlignment="1">
      <alignment vertical="center"/>
    </xf>
    <xf numFmtId="41" fontId="18" fillId="2" borderId="14" xfId="0" applyNumberFormat="1" applyFont="1" applyFill="1" applyBorder="1" applyAlignment="1">
      <alignment vertical="center"/>
    </xf>
    <xf numFmtId="41" fontId="18" fillId="2" borderId="12" xfId="0" applyNumberFormat="1" applyFont="1" applyFill="1" applyBorder="1" applyAlignment="1">
      <alignment vertical="center"/>
    </xf>
    <xf numFmtId="0" fontId="18" fillId="2" borderId="15" xfId="0" applyFont="1" applyFill="1" applyBorder="1" applyAlignment="1">
      <alignment horizontal="center" vertical="center"/>
    </xf>
    <xf numFmtId="0" fontId="18" fillId="2" borderId="10" xfId="0" applyFont="1" applyFill="1" applyBorder="1" applyAlignment="1">
      <alignment vertical="center"/>
    </xf>
    <xf numFmtId="41" fontId="18" fillId="2" borderId="17" xfId="0" applyNumberFormat="1" applyFont="1" applyFill="1" applyBorder="1" applyAlignment="1">
      <alignment vertical="center"/>
    </xf>
    <xf numFmtId="0" fontId="18" fillId="2" borderId="18" xfId="0" applyFont="1" applyFill="1" applyBorder="1" applyAlignment="1">
      <alignment horizontal="center" vertical="center"/>
    </xf>
    <xf numFmtId="0" fontId="18" fillId="2" borderId="11" xfId="0" applyFont="1" applyFill="1" applyBorder="1" applyAlignment="1">
      <alignment vertical="center"/>
    </xf>
    <xf numFmtId="41" fontId="18" fillId="5" borderId="19" xfId="0" applyNumberFormat="1" applyFont="1" applyFill="1" applyBorder="1" applyAlignment="1">
      <alignment vertical="center"/>
    </xf>
    <xf numFmtId="41" fontId="18" fillId="2" borderId="19" xfId="0" applyNumberFormat="1" applyFont="1" applyFill="1" applyBorder="1" applyAlignment="1">
      <alignment vertical="center"/>
    </xf>
    <xf numFmtId="41" fontId="18" fillId="2" borderId="11" xfId="0" applyNumberFormat="1" applyFont="1" applyFill="1" applyBorder="1" applyAlignment="1">
      <alignment vertical="center"/>
    </xf>
    <xf numFmtId="0" fontId="18" fillId="2" borderId="11" xfId="0" applyFont="1" applyFill="1" applyBorder="1" applyAlignment="1">
      <alignment horizontal="center" vertical="center"/>
    </xf>
    <xf numFmtId="0" fontId="17" fillId="2" borderId="0" xfId="0" applyFont="1" applyFill="1" applyBorder="1" applyAlignment="1">
      <alignment vertical="center"/>
    </xf>
    <xf numFmtId="171" fontId="17" fillId="3" borderId="7" xfId="0" applyNumberFormat="1" applyFont="1" applyFill="1" applyBorder="1" applyAlignment="1">
      <alignment vertical="center"/>
    </xf>
    <xf numFmtId="0" fontId="18" fillId="2" borderId="20" xfId="0" applyFont="1" applyFill="1" applyBorder="1" applyAlignment="1">
      <alignment vertical="center"/>
    </xf>
    <xf numFmtId="0" fontId="18" fillId="2" borderId="21" xfId="0" applyFont="1" applyFill="1" applyBorder="1" applyAlignment="1">
      <alignment horizontal="center" vertical="center"/>
    </xf>
    <xf numFmtId="0" fontId="0" fillId="0" borderId="0" xfId="0" applyFill="1" applyAlignment="1">
      <alignment vertical="center"/>
    </xf>
    <xf numFmtId="0" fontId="18" fillId="0" borderId="0" xfId="0" applyFont="1" applyAlignment="1">
      <alignment vertical="center"/>
    </xf>
    <xf numFmtId="41" fontId="17" fillId="6" borderId="24" xfId="0" applyNumberFormat="1" applyFont="1" applyFill="1" applyBorder="1" applyAlignment="1">
      <alignment vertical="center"/>
    </xf>
    <xf numFmtId="0" fontId="18" fillId="6" borderId="7" xfId="0" applyFont="1" applyFill="1" applyBorder="1" applyAlignment="1">
      <alignment horizontal="center" vertical="center"/>
    </xf>
    <xf numFmtId="41" fontId="18" fillId="5" borderId="14" xfId="0" applyNumberFormat="1" applyFont="1" applyFill="1" applyBorder="1" applyAlignment="1">
      <alignment vertical="center"/>
    </xf>
    <xf numFmtId="0" fontId="18" fillId="2" borderId="23" xfId="0" applyFont="1" applyFill="1" applyBorder="1" applyAlignment="1">
      <alignment horizontal="center" vertical="center"/>
    </xf>
    <xf numFmtId="41" fontId="18" fillId="2" borderId="10" xfId="0" applyNumberFormat="1" applyFont="1" applyFill="1" applyBorder="1" applyAlignment="1">
      <alignment vertical="center"/>
    </xf>
    <xf numFmtId="41" fontId="18" fillId="5" borderId="17" xfId="0" applyNumberFormat="1" applyFont="1" applyFill="1" applyBorder="1" applyAlignment="1">
      <alignment vertical="center"/>
    </xf>
    <xf numFmtId="41" fontId="18" fillId="2" borderId="22" xfId="0" applyNumberFormat="1" applyFont="1" applyFill="1" applyBorder="1" applyAlignment="1">
      <alignment vertical="center"/>
    </xf>
    <xf numFmtId="41" fontId="18" fillId="2" borderId="1" xfId="0" applyNumberFormat="1" applyFont="1" applyFill="1" applyBorder="1" applyAlignment="1">
      <alignment vertical="center"/>
    </xf>
    <xf numFmtId="0" fontId="17" fillId="2" borderId="0" xfId="0" applyFont="1" applyFill="1" applyAlignment="1">
      <alignment horizontal="left" vertical="center"/>
    </xf>
    <xf numFmtId="0" fontId="0" fillId="3" borderId="0" xfId="0" applyFill="1" applyAlignment="1">
      <alignment vertical="center"/>
    </xf>
    <xf numFmtId="41" fontId="18" fillId="5" borderId="33" xfId="0" applyNumberFormat="1" applyFont="1" applyFill="1" applyBorder="1" applyAlignment="1">
      <alignment vertical="center"/>
    </xf>
    <xf numFmtId="0" fontId="18" fillId="2" borderId="35" xfId="0" applyFont="1" applyFill="1" applyBorder="1" applyAlignment="1">
      <alignment horizontal="center" vertical="center"/>
    </xf>
    <xf numFmtId="0" fontId="0" fillId="0" borderId="26" xfId="0" applyBorder="1" applyAlignment="1">
      <alignment vertical="center"/>
    </xf>
    <xf numFmtId="0" fontId="19" fillId="11" borderId="3" xfId="0" applyFont="1" applyFill="1" applyBorder="1" applyAlignment="1">
      <alignment horizontal="center" vertical="center"/>
    </xf>
    <xf numFmtId="41" fontId="19" fillId="11" borderId="3" xfId="0" applyNumberFormat="1" applyFont="1" applyFill="1" applyBorder="1" applyAlignment="1">
      <alignment horizontal="center" vertical="center"/>
    </xf>
    <xf numFmtId="0" fontId="19" fillId="11" borderId="7" xfId="0" applyFont="1" applyFill="1" applyBorder="1" applyAlignment="1">
      <alignment horizontal="center" vertical="center"/>
    </xf>
    <xf numFmtId="0" fontId="19" fillId="11" borderId="3" xfId="0" applyFont="1" applyFill="1" applyBorder="1" applyAlignment="1">
      <alignment horizontal="center" vertical="center" wrapText="1"/>
    </xf>
    <xf numFmtId="41" fontId="18" fillId="2" borderId="15" xfId="0" applyNumberFormat="1" applyFont="1" applyFill="1" applyBorder="1" applyAlignment="1">
      <alignment vertical="center"/>
    </xf>
    <xf numFmtId="41" fontId="18" fillId="2" borderId="21" xfId="0" applyNumberFormat="1" applyFont="1" applyFill="1" applyBorder="1" applyAlignment="1">
      <alignment vertical="center"/>
    </xf>
    <xf numFmtId="41" fontId="18" fillId="2" borderId="35" xfId="0" applyNumberFormat="1" applyFont="1" applyFill="1" applyBorder="1" applyAlignment="1">
      <alignment vertical="center"/>
    </xf>
    <xf numFmtId="41" fontId="19" fillId="11" borderId="7" xfId="0" applyNumberFormat="1" applyFont="1" applyFill="1" applyBorder="1" applyAlignment="1">
      <alignment horizontal="center" vertical="center" wrapText="1"/>
    </xf>
    <xf numFmtId="0" fontId="19" fillId="11" borderId="6" xfId="0" applyFont="1" applyFill="1" applyBorder="1" applyAlignment="1">
      <alignment horizontal="center" vertical="center" wrapText="1"/>
    </xf>
    <xf numFmtId="41" fontId="19" fillId="11" borderId="3" xfId="0" applyNumberFormat="1" applyFont="1" applyFill="1" applyBorder="1" applyAlignment="1">
      <alignment horizontal="center" vertical="center" wrapText="1"/>
    </xf>
    <xf numFmtId="0" fontId="19" fillId="11" borderId="7" xfId="0" applyFont="1" applyFill="1" applyBorder="1" applyAlignment="1">
      <alignment horizontal="center" vertical="center" wrapText="1"/>
    </xf>
    <xf numFmtId="0" fontId="17" fillId="6" borderId="33" xfId="0" applyFont="1" applyFill="1" applyBorder="1" applyAlignment="1">
      <alignment vertical="center"/>
    </xf>
    <xf numFmtId="0" fontId="19" fillId="11" borderId="8" xfId="0" applyFont="1" applyFill="1" applyBorder="1" applyAlignment="1">
      <alignment horizontal="center" vertical="center" wrapText="1"/>
    </xf>
    <xf numFmtId="41" fontId="18" fillId="5" borderId="38" xfId="0" applyNumberFormat="1" applyFont="1" applyFill="1" applyBorder="1" applyAlignment="1">
      <alignment vertical="center"/>
    </xf>
    <xf numFmtId="0" fontId="17" fillId="6" borderId="6" xfId="0" applyFont="1" applyFill="1" applyBorder="1" applyAlignment="1">
      <alignment vertical="center"/>
    </xf>
    <xf numFmtId="0" fontId="18" fillId="5" borderId="12" xfId="0" applyFont="1" applyFill="1" applyBorder="1" applyAlignment="1">
      <alignment vertical="center"/>
    </xf>
    <xf numFmtId="0" fontId="18" fillId="5" borderId="15" xfId="0" applyFont="1" applyFill="1" applyBorder="1" applyAlignment="1">
      <alignment horizontal="center" vertical="center"/>
    </xf>
    <xf numFmtId="0" fontId="18" fillId="5" borderId="10" xfId="0" applyFont="1" applyFill="1" applyBorder="1" applyAlignment="1">
      <alignment vertical="center"/>
    </xf>
    <xf numFmtId="0" fontId="18" fillId="5" borderId="18" xfId="0" applyFont="1" applyFill="1" applyBorder="1" applyAlignment="1">
      <alignment horizontal="center" vertical="center"/>
    </xf>
    <xf numFmtId="0" fontId="18" fillId="5" borderId="20" xfId="0" applyFont="1" applyFill="1" applyBorder="1" applyAlignment="1">
      <alignment vertical="center"/>
    </xf>
    <xf numFmtId="0" fontId="18" fillId="5" borderId="21" xfId="0" applyFont="1" applyFill="1" applyBorder="1" applyAlignment="1">
      <alignment horizontal="center" vertical="center"/>
    </xf>
    <xf numFmtId="0" fontId="18" fillId="5" borderId="11" xfId="0" applyFont="1" applyFill="1" applyBorder="1" applyAlignment="1">
      <alignment vertical="center"/>
    </xf>
    <xf numFmtId="0" fontId="18" fillId="5" borderId="11" xfId="0" applyFont="1" applyFill="1" applyBorder="1" applyAlignment="1">
      <alignment horizontal="center" vertical="center"/>
    </xf>
    <xf numFmtId="0" fontId="19" fillId="11" borderId="26" xfId="0" applyFont="1" applyFill="1" applyBorder="1" applyAlignment="1">
      <alignment horizontal="center" vertical="center" wrapText="1"/>
    </xf>
    <xf numFmtId="41" fontId="19" fillId="11" borderId="26" xfId="0" applyNumberFormat="1" applyFont="1" applyFill="1" applyBorder="1" applyAlignment="1">
      <alignment horizontal="center" vertical="center" wrapText="1"/>
    </xf>
    <xf numFmtId="0" fontId="18" fillId="5" borderId="16" xfId="0" applyNumberFormat="1" applyFont="1" applyFill="1" applyBorder="1" applyAlignment="1">
      <alignment horizontal="center" vertical="center"/>
    </xf>
    <xf numFmtId="0" fontId="18" fillId="5" borderId="18" xfId="0" applyNumberFormat="1" applyFont="1" applyFill="1" applyBorder="1" applyAlignment="1">
      <alignment horizontal="center" vertical="center"/>
    </xf>
    <xf numFmtId="0" fontId="0" fillId="0" borderId="0" xfId="0" applyBorder="1" applyAlignment="1">
      <alignment vertical="center"/>
    </xf>
    <xf numFmtId="41" fontId="18"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7" fillId="3" borderId="6" xfId="0" applyFont="1" applyFill="1" applyBorder="1" applyAlignment="1">
      <alignment horizontal="right" vertical="center"/>
    </xf>
    <xf numFmtId="0" fontId="18" fillId="5" borderId="13" xfId="0" applyNumberFormat="1" applyFont="1" applyFill="1" applyBorder="1" applyAlignment="1">
      <alignment horizontal="center" vertical="center"/>
    </xf>
    <xf numFmtId="0" fontId="18" fillId="5" borderId="19" xfId="0" applyNumberFormat="1" applyFont="1" applyFill="1" applyBorder="1" applyAlignment="1">
      <alignment horizontal="center" vertical="center"/>
    </xf>
    <xf numFmtId="0" fontId="0" fillId="3" borderId="0" xfId="0" applyFill="1" applyAlignment="1">
      <alignment horizontal="center" vertical="center"/>
    </xf>
    <xf numFmtId="41" fontId="18" fillId="2" borderId="15" xfId="0" applyNumberFormat="1" applyFont="1" applyFill="1" applyBorder="1" applyAlignment="1">
      <alignment horizontal="center" vertical="center"/>
    </xf>
    <xf numFmtId="41" fontId="18" fillId="2" borderId="11" xfId="0" applyNumberFormat="1" applyFont="1" applyFill="1" applyBorder="1" applyAlignment="1">
      <alignment horizontal="center" vertical="center"/>
    </xf>
    <xf numFmtId="41" fontId="18" fillId="2" borderId="10" xfId="0" applyNumberFormat="1" applyFont="1" applyFill="1" applyBorder="1" applyAlignment="1">
      <alignment horizontal="center" vertical="center"/>
    </xf>
    <xf numFmtId="41" fontId="18" fillId="2" borderId="12" xfId="0" applyNumberFormat="1" applyFont="1" applyFill="1" applyBorder="1" applyAlignment="1">
      <alignment horizontal="center" vertical="center"/>
    </xf>
    <xf numFmtId="41" fontId="18" fillId="2" borderId="26" xfId="0" applyNumberFormat="1" applyFont="1" applyFill="1" applyBorder="1" applyAlignment="1">
      <alignment horizontal="center" vertical="center"/>
    </xf>
    <xf numFmtId="41" fontId="17" fillId="6" borderId="24" xfId="0" applyNumberFormat="1" applyFont="1" applyFill="1" applyBorder="1" applyAlignment="1">
      <alignment horizontal="center" vertical="center"/>
    </xf>
    <xf numFmtId="172" fontId="38" fillId="0" borderId="0" xfId="17" applyNumberFormat="1" applyFont="1" applyAlignment="1">
      <alignment horizontal="center" vertical="center"/>
    </xf>
    <xf numFmtId="172" fontId="40" fillId="0" borderId="0" xfId="17" applyNumberFormat="1" applyFont="1" applyAlignment="1">
      <alignment horizontal="center" vertical="center"/>
    </xf>
    <xf numFmtId="41" fontId="18" fillId="2" borderId="20" xfId="0" applyNumberFormat="1" applyFont="1" applyFill="1" applyBorder="1" applyAlignment="1">
      <alignment horizontal="center" vertical="center"/>
    </xf>
    <xf numFmtId="0" fontId="19" fillId="11" borderId="32" xfId="0" applyFont="1" applyFill="1" applyBorder="1" applyAlignment="1">
      <alignment horizontal="center" vertical="center" wrapText="1"/>
    </xf>
    <xf numFmtId="0" fontId="18" fillId="2" borderId="17" xfId="0" applyFont="1" applyFill="1" applyBorder="1" applyAlignment="1">
      <alignment vertical="center"/>
    </xf>
    <xf numFmtId="0" fontId="18" fillId="2" borderId="22" xfId="0" applyFont="1" applyFill="1" applyBorder="1" applyAlignment="1">
      <alignment vertical="center"/>
    </xf>
    <xf numFmtId="0" fontId="18" fillId="2" borderId="19" xfId="0" applyFont="1" applyFill="1" applyBorder="1" applyAlignment="1">
      <alignment vertical="center"/>
    </xf>
    <xf numFmtId="0" fontId="18"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17" fillId="2" borderId="0" xfId="0" applyFont="1" applyFill="1" applyAlignment="1">
      <alignment horizontal="left" vertical="center"/>
    </xf>
    <xf numFmtId="0" fontId="45" fillId="11" borderId="26" xfId="0" applyFont="1" applyFill="1" applyBorder="1" applyAlignment="1">
      <alignment horizontal="center" vertical="center"/>
    </xf>
    <xf numFmtId="0" fontId="19" fillId="12" borderId="26" xfId="0" applyFont="1" applyFill="1" applyBorder="1" applyAlignment="1">
      <alignment horizontal="left" vertical="center"/>
    </xf>
    <xf numFmtId="172" fontId="19"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46" fillId="11" borderId="26" xfId="0" applyFont="1" applyFill="1" applyBorder="1" applyAlignment="1">
      <alignment horizontal="center" vertical="center"/>
    </xf>
    <xf numFmtId="0" fontId="46" fillId="11" borderId="26" xfId="0" applyFont="1" applyFill="1" applyBorder="1" applyAlignment="1">
      <alignment vertical="center"/>
    </xf>
    <xf numFmtId="172" fontId="46" fillId="11" borderId="26" xfId="17" applyNumberFormat="1" applyFont="1" applyFill="1" applyBorder="1" applyAlignment="1">
      <alignment horizontal="center" vertical="center"/>
    </xf>
    <xf numFmtId="0" fontId="45" fillId="11" borderId="27" xfId="0" applyFont="1" applyFill="1" applyBorder="1" applyAlignment="1">
      <alignment horizontal="center" vertical="center"/>
    </xf>
    <xf numFmtId="0" fontId="19" fillId="12" borderId="27" xfId="0" applyFont="1" applyFill="1" applyBorder="1" applyAlignment="1">
      <alignment horizontal="left" vertical="center"/>
    </xf>
    <xf numFmtId="172" fontId="19" fillId="12" borderId="27" xfId="17" applyNumberFormat="1" applyFont="1" applyFill="1" applyBorder="1" applyAlignment="1">
      <alignment horizontal="center" vertical="center"/>
    </xf>
    <xf numFmtId="0" fontId="47" fillId="3" borderId="26" xfId="0" applyFont="1" applyFill="1" applyBorder="1" applyAlignment="1">
      <alignment horizontal="center" vertical="center"/>
    </xf>
    <xf numFmtId="0" fontId="44" fillId="3" borderId="26" xfId="0" applyFont="1" applyFill="1" applyBorder="1" applyAlignment="1">
      <alignment horizontal="left" vertical="center"/>
    </xf>
    <xf numFmtId="172" fontId="44" fillId="3" borderId="26" xfId="17" applyNumberFormat="1" applyFont="1" applyFill="1" applyBorder="1" applyAlignment="1">
      <alignment horizontal="center" vertical="center"/>
    </xf>
    <xf numFmtId="0" fontId="46" fillId="13" borderId="41" xfId="0" applyFont="1" applyFill="1" applyBorder="1" applyAlignment="1">
      <alignment horizontal="center" vertical="center"/>
    </xf>
    <xf numFmtId="43" fontId="46" fillId="13" borderId="39" xfId="17" applyFont="1" applyFill="1" applyBorder="1" applyAlignment="1">
      <alignment horizontal="center" vertical="center"/>
    </xf>
    <xf numFmtId="0" fontId="41" fillId="7" borderId="0" xfId="0" applyFont="1" applyFill="1" applyAlignment="1">
      <alignment horizontal="center" vertical="center" wrapText="1"/>
    </xf>
    <xf numFmtId="44" fontId="0" fillId="0" borderId="0" xfId="0" applyNumberFormat="1" applyAlignment="1">
      <alignment vertical="center"/>
    </xf>
    <xf numFmtId="0" fontId="11" fillId="0" borderId="0" xfId="0" applyFont="1" applyAlignment="1">
      <alignment horizontal="left" vertical="center" indent="11"/>
    </xf>
    <xf numFmtId="171" fontId="48" fillId="3" borderId="7" xfId="0" applyNumberFormat="1" applyFont="1" applyFill="1" applyBorder="1" applyAlignment="1">
      <alignment vertical="center"/>
    </xf>
    <xf numFmtId="0" fontId="18" fillId="5" borderId="10" xfId="0" applyNumberFormat="1" applyFont="1" applyFill="1" applyBorder="1" applyAlignment="1">
      <alignment horizontal="center" vertical="center"/>
    </xf>
    <xf numFmtId="0" fontId="18" fillId="2" borderId="16" xfId="0" applyNumberFormat="1" applyFont="1" applyFill="1" applyBorder="1" applyAlignment="1">
      <alignment horizontal="center" vertical="center"/>
    </xf>
    <xf numFmtId="172" fontId="43" fillId="0" borderId="0" xfId="17" applyNumberFormat="1" applyFont="1" applyAlignment="1">
      <alignment vertical="center"/>
    </xf>
    <xf numFmtId="0" fontId="49" fillId="11" borderId="0" xfId="0" applyFont="1" applyFill="1" applyAlignment="1">
      <alignment horizontal="left" vertical="center"/>
    </xf>
    <xf numFmtId="9" fontId="29" fillId="0" borderId="26" xfId="15" applyNumberFormat="1" applyFont="1" applyBorder="1" applyAlignment="1">
      <alignment horizontal="center" vertical="center" wrapText="1"/>
    </xf>
    <xf numFmtId="4" fontId="29" fillId="0" borderId="26" xfId="15" applyNumberFormat="1" applyFont="1" applyBorder="1" applyAlignment="1">
      <alignment horizontal="center" vertical="center" wrapText="1"/>
    </xf>
    <xf numFmtId="0" fontId="29" fillId="2" borderId="26" xfId="15" applyFont="1" applyFill="1" applyBorder="1" applyAlignment="1">
      <alignment horizontal="center" vertical="center" wrapText="1"/>
    </xf>
    <xf numFmtId="9" fontId="29" fillId="0" borderId="26" xfId="16" applyFont="1" applyBorder="1" applyAlignment="1">
      <alignment horizontal="center" vertical="center" wrapText="1"/>
    </xf>
    <xf numFmtId="0" fontId="29" fillId="10" borderId="26" xfId="15" applyFont="1" applyFill="1" applyBorder="1" applyAlignment="1">
      <alignment vertical="center" wrapText="1"/>
    </xf>
    <xf numFmtId="0" fontId="21" fillId="8" borderId="0" xfId="15" applyFont="1" applyFill="1" applyBorder="1" applyAlignment="1">
      <alignment vertical="center" wrapText="1"/>
    </xf>
    <xf numFmtId="0" fontId="21" fillId="8" borderId="0" xfId="15" applyFont="1" applyFill="1" applyBorder="1" applyAlignment="1">
      <alignment vertical="center"/>
    </xf>
    <xf numFmtId="0" fontId="25" fillId="10" borderId="26" xfId="15" applyFont="1" applyFill="1" applyBorder="1" applyAlignment="1">
      <alignment vertical="center" wrapText="1"/>
    </xf>
    <xf numFmtId="0" fontId="50" fillId="0" borderId="0" xfId="0" applyNumberFormat="1" applyFont="1" applyFill="1" applyAlignment="1">
      <alignment horizontal="left" vertical="center"/>
    </xf>
    <xf numFmtId="43" fontId="46" fillId="13" borderId="39" xfId="17" applyFont="1" applyFill="1" applyBorder="1" applyAlignment="1">
      <alignment horizontal="center" vertical="center" wrapText="1"/>
    </xf>
    <xf numFmtId="0" fontId="18" fillId="2" borderId="34" xfId="0" applyNumberFormat="1" applyFont="1" applyFill="1" applyBorder="1" applyAlignment="1">
      <alignment horizontal="center" vertical="center"/>
    </xf>
    <xf numFmtId="0" fontId="11" fillId="3" borderId="0" xfId="0" applyFont="1" applyFill="1" applyAlignment="1">
      <alignment horizontal="center" vertical="center"/>
    </xf>
    <xf numFmtId="172" fontId="11"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19" fillId="14" borderId="11" xfId="0" applyFont="1" applyFill="1" applyBorder="1" applyAlignment="1">
      <alignment vertical="center"/>
    </xf>
    <xf numFmtId="0" fontId="45" fillId="14" borderId="15" xfId="0" applyFont="1" applyFill="1" applyBorder="1" applyAlignment="1">
      <alignment horizontal="center" vertical="center"/>
    </xf>
    <xf numFmtId="41" fontId="18" fillId="0" borderId="14" xfId="0" applyNumberFormat="1" applyFont="1" applyFill="1" applyBorder="1" applyAlignment="1">
      <alignment vertical="center"/>
    </xf>
    <xf numFmtId="0" fontId="19" fillId="14" borderId="12" xfId="0" applyFont="1" applyFill="1" applyBorder="1" applyAlignment="1">
      <alignment vertical="center"/>
    </xf>
    <xf numFmtId="0" fontId="19" fillId="14" borderId="13" xfId="0" applyNumberFormat="1" applyFont="1" applyFill="1" applyBorder="1" applyAlignment="1">
      <alignment horizontal="center" vertical="center"/>
    </xf>
    <xf numFmtId="0" fontId="18" fillId="5" borderId="11" xfId="0" applyNumberFormat="1" applyFont="1" applyFill="1" applyBorder="1" applyAlignment="1">
      <alignment horizontal="center" vertical="center"/>
    </xf>
    <xf numFmtId="0" fontId="19" fillId="15" borderId="3" xfId="0" applyFont="1" applyFill="1" applyBorder="1" applyAlignment="1">
      <alignment horizontal="center" vertical="center" wrapText="1"/>
    </xf>
    <xf numFmtId="0" fontId="19" fillId="15" borderId="7" xfId="0" applyFont="1" applyFill="1" applyBorder="1" applyAlignment="1">
      <alignment horizontal="center" vertical="center" wrapText="1"/>
    </xf>
    <xf numFmtId="41" fontId="19" fillId="15" borderId="3" xfId="0" applyNumberFormat="1" applyFont="1" applyFill="1" applyBorder="1" applyAlignment="1">
      <alignment horizontal="center" vertical="center" wrapText="1"/>
    </xf>
    <xf numFmtId="0" fontId="45" fillId="11" borderId="0" xfId="0" applyFont="1" applyFill="1" applyAlignment="1">
      <alignment vertical="center"/>
    </xf>
    <xf numFmtId="0" fontId="51" fillId="11" borderId="0" xfId="0" applyFont="1" applyFill="1" applyAlignment="1">
      <alignment horizontal="left" vertical="center" indent="5"/>
    </xf>
    <xf numFmtId="9" fontId="19" fillId="15" borderId="3" xfId="16" applyFont="1" applyFill="1" applyBorder="1" applyAlignment="1">
      <alignment horizontal="center" vertical="center" wrapText="1"/>
    </xf>
    <xf numFmtId="0" fontId="51" fillId="11" borderId="0" xfId="0" applyFont="1" applyFill="1" applyAlignment="1">
      <alignment horizontal="center" vertical="center" wrapText="1"/>
    </xf>
    <xf numFmtId="43" fontId="29" fillId="0" borderId="26" xfId="17" applyFont="1" applyBorder="1" applyAlignment="1">
      <alignment horizontal="center" vertical="center" wrapText="1"/>
    </xf>
    <xf numFmtId="43" fontId="29" fillId="10" borderId="26" xfId="17" applyFont="1" applyFill="1" applyBorder="1" applyAlignment="1">
      <alignment vertical="center" wrapText="1"/>
    </xf>
    <xf numFmtId="43" fontId="29" fillId="10" borderId="26" xfId="17" applyFont="1" applyFill="1" applyBorder="1" applyAlignment="1">
      <alignment vertical="top" wrapText="1"/>
    </xf>
    <xf numFmtId="43" fontId="0" fillId="0" borderId="0" xfId="17" applyFont="1"/>
    <xf numFmtId="43" fontId="29" fillId="10" borderId="26" xfId="17" applyFont="1" applyFill="1" applyBorder="1" applyAlignment="1">
      <alignment horizontal="right" vertical="top" wrapText="1"/>
    </xf>
    <xf numFmtId="43" fontId="29" fillId="10" borderId="26" xfId="17" applyFont="1" applyFill="1" applyBorder="1" applyAlignment="1">
      <alignment horizontal="right" wrapText="1"/>
    </xf>
    <xf numFmtId="0" fontId="52" fillId="0" borderId="0" xfId="0" applyFont="1" applyAlignment="1">
      <alignment horizontal="center" vertical="center"/>
    </xf>
    <xf numFmtId="43" fontId="52" fillId="0" borderId="0" xfId="17" applyFont="1" applyAlignment="1">
      <alignment vertical="center"/>
    </xf>
    <xf numFmtId="172" fontId="52" fillId="0" borderId="0" xfId="17" applyNumberFormat="1" applyFont="1" applyAlignment="1">
      <alignment vertical="center"/>
    </xf>
    <xf numFmtId="172" fontId="52" fillId="0" borderId="0" xfId="0" applyNumberFormat="1" applyFont="1" applyAlignment="1">
      <alignment vertical="center"/>
    </xf>
    <xf numFmtId="0" fontId="21" fillId="8" borderId="0" xfId="15" applyFont="1" applyFill="1" applyBorder="1" applyAlignment="1">
      <alignment horizontal="center" vertical="center" wrapText="1"/>
    </xf>
    <xf numFmtId="0" fontId="21" fillId="8" borderId="0" xfId="15" applyFont="1" applyFill="1" applyBorder="1" applyAlignment="1">
      <alignment horizontal="center" vertical="top" wrapText="1"/>
    </xf>
    <xf numFmtId="0" fontId="25" fillId="10" borderId="26" xfId="15" applyFont="1" applyFill="1" applyBorder="1" applyAlignment="1">
      <alignment horizontal="left" vertical="top" wrapText="1"/>
    </xf>
    <xf numFmtId="0" fontId="21" fillId="8" borderId="0" xfId="15" applyFont="1" applyFill="1" applyBorder="1" applyAlignment="1">
      <alignment horizontal="center" vertical="top" wrapText="1"/>
    </xf>
    <xf numFmtId="0" fontId="22" fillId="0" borderId="0" xfId="18" applyFont="1" applyAlignment="1">
      <alignment vertical="center" wrapText="1"/>
    </xf>
    <xf numFmtId="0" fontId="23" fillId="8" borderId="13" xfId="18" applyFont="1" applyFill="1" applyBorder="1" applyAlignment="1">
      <alignment vertical="top"/>
    </xf>
    <xf numFmtId="0" fontId="23" fillId="8" borderId="13" xfId="18" applyFont="1" applyFill="1" applyBorder="1" applyAlignment="1">
      <alignment vertical="center" wrapText="1"/>
    </xf>
    <xf numFmtId="0" fontId="23" fillId="8" borderId="13" xfId="18" applyFont="1" applyFill="1" applyBorder="1" applyAlignment="1">
      <alignment horizontal="center" vertical="center" wrapText="1"/>
    </xf>
    <xf numFmtId="0" fontId="34" fillId="0" borderId="26" xfId="18" applyFont="1" applyBorder="1" applyAlignment="1">
      <alignment vertical="center" wrapText="1"/>
    </xf>
    <xf numFmtId="0" fontId="29" fillId="0" borderId="26" xfId="18" applyFont="1" applyBorder="1" applyAlignment="1">
      <alignment horizontal="center" vertical="center" wrapText="1"/>
    </xf>
    <xf numFmtId="9" fontId="29" fillId="0" borderId="26" xfId="18" applyNumberFormat="1" applyFont="1" applyBorder="1" applyAlignment="1">
      <alignment horizontal="center" vertical="center" wrapText="1"/>
    </xf>
    <xf numFmtId="4" fontId="29" fillId="0" borderId="26" xfId="18" applyNumberFormat="1" applyFont="1" applyBorder="1" applyAlignment="1">
      <alignment horizontal="center" vertical="center" wrapText="1"/>
    </xf>
    <xf numFmtId="0" fontId="22" fillId="0" borderId="0" xfId="18" applyFont="1" applyBorder="1" applyAlignment="1">
      <alignment vertical="center" wrapText="1"/>
    </xf>
    <xf numFmtId="8" fontId="29" fillId="0" borderId="26" xfId="18" applyNumberFormat="1" applyFont="1" applyBorder="1" applyAlignment="1">
      <alignment horizontal="center" vertical="center" wrapText="1"/>
    </xf>
    <xf numFmtId="0" fontId="29" fillId="2" borderId="26" xfId="18" applyFont="1" applyFill="1" applyBorder="1" applyAlignment="1">
      <alignment horizontal="center" vertical="center" wrapText="1"/>
    </xf>
    <xf numFmtId="43" fontId="29" fillId="10" borderId="26" xfId="18" applyNumberFormat="1" applyFont="1" applyFill="1" applyBorder="1" applyAlignment="1">
      <alignment vertical="center" wrapText="1"/>
    </xf>
    <xf numFmtId="0" fontId="29" fillId="10" borderId="26" xfId="18" applyFont="1" applyFill="1" applyBorder="1" applyAlignment="1">
      <alignment vertical="center" wrapText="1"/>
    </xf>
    <xf numFmtId="0" fontId="29" fillId="0" borderId="0" xfId="18" applyFont="1" applyBorder="1" applyAlignment="1">
      <alignment vertical="top" wrapText="1"/>
    </xf>
    <xf numFmtId="0" fontId="29" fillId="0" borderId="0" xfId="18" applyFont="1" applyBorder="1" applyAlignment="1">
      <alignment vertical="center" wrapText="1"/>
    </xf>
    <xf numFmtId="0" fontId="29" fillId="0" borderId="0" xfId="18" applyFont="1" applyBorder="1" applyAlignment="1">
      <alignment horizontal="center" vertical="center" wrapText="1"/>
    </xf>
    <xf numFmtId="0" fontId="22" fillId="0" borderId="0" xfId="18" applyFont="1" applyBorder="1" applyAlignment="1">
      <alignment vertical="top" wrapText="1"/>
    </xf>
    <xf numFmtId="0" fontId="22" fillId="0" borderId="0" xfId="18" applyFont="1" applyBorder="1" applyAlignment="1">
      <alignment horizontal="center" vertical="center" wrapText="1"/>
    </xf>
    <xf numFmtId="0" fontId="8" fillId="0" borderId="0" xfId="18" applyAlignment="1">
      <alignment vertical="top"/>
    </xf>
    <xf numFmtId="43" fontId="29" fillId="10" borderId="26" xfId="18" applyNumberFormat="1" applyFont="1" applyFill="1" applyBorder="1" applyAlignment="1">
      <alignment vertical="top" wrapText="1"/>
    </xf>
    <xf numFmtId="0" fontId="29" fillId="10" borderId="26" xfId="18" applyFont="1" applyFill="1" applyBorder="1" applyAlignment="1">
      <alignment vertical="top" wrapText="1"/>
    </xf>
    <xf numFmtId="0" fontId="22" fillId="2" borderId="0" xfId="18" applyFont="1" applyFill="1" applyBorder="1" applyAlignment="1">
      <alignment vertical="top" wrapText="1"/>
    </xf>
    <xf numFmtId="0" fontId="26" fillId="0" borderId="0" xfId="18" applyFont="1" applyAlignment="1">
      <alignment horizontal="left" vertical="top" wrapText="1"/>
    </xf>
    <xf numFmtId="0" fontId="30" fillId="2" borderId="0" xfId="18" applyFont="1" applyFill="1" applyBorder="1" applyAlignment="1">
      <alignment horizontal="center" vertical="top" wrapText="1"/>
    </xf>
    <xf numFmtId="0" fontId="24" fillId="8" borderId="13" xfId="18" applyFont="1" applyFill="1" applyBorder="1" applyAlignment="1">
      <alignment vertical="top"/>
    </xf>
    <xf numFmtId="0" fontId="23" fillId="9" borderId="13" xfId="18" applyFont="1" applyFill="1" applyBorder="1" applyAlignment="1" applyProtection="1">
      <alignment vertical="top"/>
      <protection locked="0"/>
    </xf>
    <xf numFmtId="43" fontId="29" fillId="2" borderId="26" xfId="17" applyFont="1" applyFill="1" applyBorder="1" applyAlignment="1">
      <alignment horizontal="center" vertical="center" wrapText="1"/>
    </xf>
    <xf numFmtId="41" fontId="33" fillId="2" borderId="26" xfId="0" applyNumberFormat="1" applyFont="1" applyFill="1" applyBorder="1" applyAlignment="1">
      <alignment horizontal="center" vertical="center" wrapText="1"/>
    </xf>
    <xf numFmtId="0" fontId="33" fillId="2" borderId="26" xfId="0" applyFont="1" applyFill="1" applyBorder="1" applyAlignment="1">
      <alignment horizontal="center" vertical="center" wrapText="1"/>
    </xf>
    <xf numFmtId="43" fontId="29" fillId="10" borderId="26" xfId="17" applyNumberFormat="1" applyFont="1" applyFill="1" applyBorder="1" applyAlignment="1">
      <alignment vertical="top" wrapText="1"/>
    </xf>
    <xf numFmtId="43" fontId="29" fillId="10" borderId="26" xfId="18" applyNumberFormat="1" applyFont="1" applyFill="1" applyBorder="1" applyAlignment="1">
      <alignment horizontal="right" vertical="top" wrapText="1"/>
    </xf>
    <xf numFmtId="43" fontId="29" fillId="10" borderId="26" xfId="17" applyNumberFormat="1" applyFont="1" applyFill="1" applyBorder="1" applyAlignment="1">
      <alignment horizontal="right" vertical="top" wrapText="1"/>
    </xf>
    <xf numFmtId="0" fontId="22" fillId="0" borderId="0" xfId="18" applyFont="1" applyAlignment="1">
      <alignment wrapText="1"/>
    </xf>
    <xf numFmtId="0" fontId="28" fillId="0" borderId="26" xfId="0" applyFont="1" applyFill="1" applyBorder="1" applyAlignment="1">
      <alignment horizontal="center" vertical="center" wrapText="1"/>
    </xf>
    <xf numFmtId="0" fontId="25" fillId="10" borderId="26" xfId="18" applyFont="1" applyFill="1" applyBorder="1" applyAlignment="1">
      <alignment vertical="top" wrapText="1"/>
    </xf>
    <xf numFmtId="0" fontId="21" fillId="8" borderId="0" xfId="18" applyFont="1" applyFill="1" applyBorder="1" applyAlignment="1"/>
    <xf numFmtId="0" fontId="25" fillId="0" borderId="26" xfId="18" applyFont="1" applyFill="1" applyBorder="1" applyAlignment="1">
      <alignment horizontal="center" vertical="center" wrapText="1"/>
    </xf>
    <xf numFmtId="0" fontId="29" fillId="0" borderId="26" xfId="18" applyFont="1" applyFill="1" applyBorder="1" applyAlignment="1">
      <alignment horizontal="center" vertical="center" wrapText="1"/>
    </xf>
    <xf numFmtId="43" fontId="29" fillId="10" borderId="26" xfId="18" applyNumberFormat="1" applyFont="1" applyFill="1" applyBorder="1" applyAlignment="1">
      <alignment horizontal="right" wrapText="1"/>
    </xf>
    <xf numFmtId="43" fontId="29" fillId="10" borderId="26" xfId="17" applyNumberFormat="1" applyFont="1" applyFill="1" applyBorder="1" applyAlignment="1">
      <alignment horizontal="right" wrapText="1"/>
    </xf>
    <xf numFmtId="0" fontId="21" fillId="8" borderId="0" xfId="18" applyFont="1" applyFill="1" applyBorder="1" applyAlignment="1">
      <alignment vertical="top"/>
    </xf>
    <xf numFmtId="0" fontId="8" fillId="0" borderId="0" xfId="18"/>
    <xf numFmtId="0" fontId="22" fillId="0" borderId="0" xfId="18" applyFont="1" applyBorder="1" applyAlignment="1">
      <alignment wrapText="1"/>
    </xf>
    <xf numFmtId="0" fontId="29" fillId="10" borderId="26" xfId="18" applyFont="1" applyFill="1" applyBorder="1" applyAlignment="1">
      <alignment horizontal="right" wrapText="1"/>
    </xf>
    <xf numFmtId="0" fontId="23" fillId="9" borderId="13" xfId="18" applyFont="1" applyFill="1" applyBorder="1" applyAlignment="1" applyProtection="1">
      <alignment vertical="center"/>
      <protection locked="0"/>
    </xf>
    <xf numFmtId="0" fontId="21" fillId="8" borderId="0" xfId="18" applyFont="1" applyFill="1" applyBorder="1" applyAlignment="1">
      <alignment vertical="center"/>
    </xf>
    <xf numFmtId="0" fontId="21" fillId="8" borderId="0" xfId="15" applyFont="1" applyFill="1" applyBorder="1" applyAlignment="1">
      <alignment vertical="top"/>
    </xf>
    <xf numFmtId="0" fontId="21" fillId="8" borderId="0" xfId="15" applyFont="1" applyFill="1" applyBorder="1" applyAlignment="1">
      <alignment horizontal="left" vertical="center"/>
    </xf>
    <xf numFmtId="0" fontId="25" fillId="10" borderId="37" xfId="18" applyFont="1" applyFill="1" applyBorder="1" applyAlignment="1">
      <alignment vertical="center"/>
    </xf>
    <xf numFmtId="0" fontId="25" fillId="10" borderId="16" xfId="18" applyFont="1" applyFill="1" applyBorder="1" applyAlignment="1">
      <alignment vertical="center"/>
    </xf>
    <xf numFmtId="0" fontId="25" fillId="10" borderId="36" xfId="18" applyFont="1" applyFill="1" applyBorder="1" applyAlignment="1">
      <alignment vertical="center"/>
    </xf>
    <xf numFmtId="0" fontId="25" fillId="10" borderId="37" xfId="15" applyFont="1" applyFill="1" applyBorder="1" applyAlignment="1">
      <alignment vertical="center"/>
    </xf>
    <xf numFmtId="0" fontId="25" fillId="10" borderId="16" xfId="15" applyFont="1" applyFill="1" applyBorder="1" applyAlignment="1">
      <alignment vertical="center"/>
    </xf>
    <xf numFmtId="0" fontId="25" fillId="10" borderId="36" xfId="15" applyFont="1" applyFill="1" applyBorder="1" applyAlignment="1">
      <alignment vertical="center"/>
    </xf>
    <xf numFmtId="0" fontId="25" fillId="10" borderId="37" xfId="18" applyFont="1" applyFill="1" applyBorder="1" applyAlignment="1">
      <alignment vertical="top"/>
    </xf>
    <xf numFmtId="0" fontId="25" fillId="10" borderId="16" xfId="18" applyFont="1" applyFill="1" applyBorder="1" applyAlignment="1">
      <alignment vertical="top"/>
    </xf>
    <xf numFmtId="0" fontId="25" fillId="10" borderId="36" xfId="18" applyFont="1" applyFill="1" applyBorder="1" applyAlignment="1">
      <alignment vertical="top"/>
    </xf>
    <xf numFmtId="0" fontId="25" fillId="10" borderId="26" xfId="15" applyFont="1" applyFill="1" applyBorder="1" applyAlignment="1">
      <alignment horizontal="left" vertical="top"/>
    </xf>
    <xf numFmtId="0" fontId="49" fillId="11" borderId="0" xfId="0" applyFont="1" applyFill="1" applyAlignment="1">
      <alignment horizontal="center" vertical="center" wrapText="1"/>
    </xf>
    <xf numFmtId="43" fontId="0" fillId="0" borderId="0" xfId="17" applyFont="1" applyAlignment="1">
      <alignment vertical="center"/>
    </xf>
    <xf numFmtId="41" fontId="18" fillId="2" borderId="38" xfId="0" applyNumberFormat="1" applyFont="1" applyFill="1" applyBorder="1" applyAlignment="1">
      <alignment vertical="center"/>
    </xf>
    <xf numFmtId="0" fontId="19" fillId="16" borderId="12" xfId="0" applyFont="1" applyFill="1" applyBorder="1" applyAlignment="1">
      <alignment vertical="center"/>
    </xf>
    <xf numFmtId="0" fontId="38" fillId="0" borderId="0" xfId="0" applyFont="1" applyAlignment="1">
      <alignment vertical="center" wrapText="1"/>
    </xf>
    <xf numFmtId="0" fontId="34" fillId="0" borderId="26" xfId="18" applyFont="1" applyBorder="1" applyAlignment="1">
      <alignment horizontal="center" vertical="center" wrapText="1"/>
    </xf>
    <xf numFmtId="0" fontId="0" fillId="0" borderId="26" xfId="0" applyBorder="1" applyAlignment="1">
      <alignment horizontal="center" vertical="center" wrapText="1"/>
    </xf>
    <xf numFmtId="0" fontId="23" fillId="9" borderId="0" xfId="15" applyFont="1" applyFill="1" applyBorder="1" applyAlignment="1" applyProtection="1">
      <alignment vertical="center"/>
      <protection locked="0"/>
    </xf>
    <xf numFmtId="0" fontId="23" fillId="8" borderId="0" xfId="18" applyFont="1" applyFill="1" applyBorder="1" applyAlignment="1">
      <alignment vertical="top"/>
    </xf>
    <xf numFmtId="0" fontId="23" fillId="8" borderId="0" xfId="18" applyFont="1" applyFill="1" applyBorder="1" applyAlignment="1">
      <alignment horizontal="left" vertical="top"/>
    </xf>
    <xf numFmtId="0" fontId="23" fillId="8" borderId="0" xfId="18" applyFont="1" applyFill="1" applyBorder="1" applyAlignment="1">
      <alignment horizontal="center" vertical="top"/>
    </xf>
    <xf numFmtId="0" fontId="54" fillId="0" borderId="0" xfId="0" applyFont="1"/>
    <xf numFmtId="0" fontId="17" fillId="0" borderId="0" xfId="0" applyFont="1"/>
    <xf numFmtId="0" fontId="55" fillId="0" borderId="0" xfId="18" applyFont="1" applyAlignment="1">
      <alignment vertical="top"/>
    </xf>
    <xf numFmtId="0" fontId="55" fillId="0" borderId="0" xfId="0" applyFont="1"/>
    <xf numFmtId="0" fontId="55" fillId="0" borderId="0" xfId="18" applyFont="1"/>
    <xf numFmtId="0" fontId="22" fillId="0" borderId="0" xfId="18" applyFont="1" applyAlignment="1">
      <alignment vertical="top"/>
    </xf>
    <xf numFmtId="0" fontId="56" fillId="0" borderId="0" xfId="18" applyFont="1" applyAlignment="1">
      <alignment wrapText="1"/>
    </xf>
    <xf numFmtId="0" fontId="18" fillId="14" borderId="15" xfId="0" applyFont="1" applyFill="1" applyBorder="1" applyAlignment="1">
      <alignment horizontal="center" vertical="center"/>
    </xf>
    <xf numFmtId="0" fontId="46" fillId="13" borderId="40" xfId="0" applyFont="1" applyFill="1" applyBorder="1" applyAlignment="1">
      <alignment horizontal="center" vertical="center" wrapText="1"/>
    </xf>
    <xf numFmtId="0" fontId="31" fillId="0" borderId="26" xfId="18" applyFont="1" applyBorder="1" applyAlignment="1">
      <alignment horizontal="center" vertical="center" wrapText="1"/>
    </xf>
    <xf numFmtId="0" fontId="25" fillId="0" borderId="26" xfId="18" applyFont="1" applyBorder="1" applyAlignment="1">
      <alignment horizontal="center" vertical="center" wrapText="1"/>
    </xf>
    <xf numFmtId="0" fontId="28" fillId="0" borderId="26" xfId="0" applyFont="1" applyBorder="1" applyAlignment="1">
      <alignment horizontal="center" vertical="center" wrapText="1"/>
    </xf>
    <xf numFmtId="0" fontId="18" fillId="2" borderId="9" xfId="0" applyFont="1" applyFill="1" applyBorder="1" applyAlignment="1">
      <alignment vertical="center"/>
    </xf>
    <xf numFmtId="0" fontId="18" fillId="5" borderId="45" xfId="0" applyNumberFormat="1" applyFont="1" applyFill="1" applyBorder="1" applyAlignment="1">
      <alignment horizontal="center" vertical="center"/>
    </xf>
    <xf numFmtId="41" fontId="18" fillId="2" borderId="9" xfId="0" applyNumberFormat="1" applyFont="1" applyFill="1" applyBorder="1" applyAlignment="1">
      <alignment vertical="center"/>
    </xf>
    <xf numFmtId="41" fontId="18" fillId="2" borderId="23" xfId="0" applyNumberFormat="1" applyFont="1" applyFill="1" applyBorder="1" applyAlignment="1">
      <alignment horizontal="center" vertical="center"/>
    </xf>
    <xf numFmtId="0" fontId="45" fillId="14" borderId="23" xfId="0" applyFont="1" applyFill="1" applyBorder="1" applyAlignment="1">
      <alignment horizontal="center" vertical="center"/>
    </xf>
    <xf numFmtId="0" fontId="19" fillId="14" borderId="46" xfId="0" applyNumberFormat="1" applyFont="1" applyFill="1" applyBorder="1" applyAlignment="1">
      <alignment horizontal="center" vertical="center"/>
    </xf>
    <xf numFmtId="41" fontId="18" fillId="2" borderId="47" xfId="0" applyNumberFormat="1" applyFont="1" applyFill="1" applyBorder="1" applyAlignment="1">
      <alignment horizontal="center" vertical="center"/>
    </xf>
    <xf numFmtId="0" fontId="18" fillId="14" borderId="47" xfId="0" applyFont="1" applyFill="1" applyBorder="1" applyAlignment="1">
      <alignment horizontal="center" vertical="center"/>
    </xf>
    <xf numFmtId="0" fontId="18" fillId="2" borderId="47" xfId="0" applyFont="1" applyFill="1" applyBorder="1" applyAlignment="1">
      <alignment horizontal="center" vertical="center"/>
    </xf>
    <xf numFmtId="41" fontId="17" fillId="0" borderId="0" xfId="0" applyNumberFormat="1" applyFont="1" applyFill="1" applyBorder="1" applyAlignment="1">
      <alignment horizontal="right" vertical="center"/>
    </xf>
    <xf numFmtId="41" fontId="17" fillId="0" borderId="0" xfId="10" applyNumberFormat="1" applyFont="1" applyFill="1" applyBorder="1" applyAlignment="1">
      <alignment horizontal="center" vertical="center"/>
    </xf>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43" fontId="46" fillId="13" borderId="7" xfId="17" applyFont="1" applyFill="1" applyBorder="1" applyAlignment="1">
      <alignment horizontal="center" vertical="center" wrapText="1"/>
    </xf>
    <xf numFmtId="0" fontId="51" fillId="13"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0" fontId="53" fillId="0" borderId="26" xfId="18" applyFont="1" applyBorder="1" applyAlignment="1">
      <alignment horizontal="center" vertical="center" wrapText="1"/>
    </xf>
    <xf numFmtId="3" fontId="29" fillId="0" borderId="26" xfId="15" applyNumberFormat="1" applyFont="1" applyBorder="1" applyAlignment="1">
      <alignment horizontal="center" vertical="center" wrapText="1"/>
    </xf>
    <xf numFmtId="0" fontId="34" fillId="2" borderId="26" xfId="18" applyFont="1" applyFill="1" applyBorder="1" applyAlignment="1">
      <alignment horizontal="center" vertical="center" wrapText="1"/>
    </xf>
    <xf numFmtId="3" fontId="29" fillId="0" borderId="26" xfId="18" applyNumberFormat="1" applyFont="1" applyBorder="1" applyAlignment="1">
      <alignment horizontal="center" vertical="center" wrapText="1"/>
    </xf>
    <xf numFmtId="0" fontId="35" fillId="0" borderId="26" xfId="18" applyFont="1" applyBorder="1" applyAlignment="1">
      <alignment horizontal="center" vertical="center" wrapText="1"/>
    </xf>
    <xf numFmtId="0" fontId="28" fillId="0" borderId="26" xfId="0" applyFont="1" applyBorder="1" applyAlignment="1">
      <alignment horizontal="center" vertical="center"/>
    </xf>
    <xf numFmtId="43" fontId="32" fillId="2" borderId="26" xfId="17" applyFont="1" applyFill="1" applyBorder="1" applyAlignment="1">
      <alignment horizontal="center" vertical="center" wrapText="1"/>
    </xf>
    <xf numFmtId="0" fontId="23" fillId="8" borderId="0" xfId="18" applyFont="1" applyFill="1" applyBorder="1" applyAlignment="1">
      <alignment vertical="center"/>
    </xf>
    <xf numFmtId="43" fontId="28" fillId="0" borderId="26" xfId="17" applyFont="1" applyBorder="1" applyAlignment="1">
      <alignment horizontal="center" vertical="center"/>
    </xf>
    <xf numFmtId="9" fontId="28" fillId="0" borderId="26" xfId="0" applyNumberFormat="1" applyFont="1" applyBorder="1" applyAlignment="1">
      <alignment horizontal="center" vertical="center" wrapText="1"/>
    </xf>
    <xf numFmtId="43" fontId="28" fillId="0" borderId="26" xfId="17" applyFont="1" applyBorder="1" applyAlignment="1">
      <alignment horizontal="center" vertical="center" wrapText="1"/>
    </xf>
    <xf numFmtId="9" fontId="28" fillId="0" borderId="26" xfId="0" applyNumberFormat="1" applyFont="1" applyBorder="1" applyAlignment="1">
      <alignment horizontal="center" vertical="center"/>
    </xf>
    <xf numFmtId="43" fontId="29" fillId="0" borderId="26" xfId="17" applyFont="1" applyFill="1" applyBorder="1" applyAlignment="1">
      <alignment horizontal="center" vertical="center" wrapText="1"/>
    </xf>
    <xf numFmtId="0" fontId="34" fillId="0" borderId="26" xfId="18" applyFont="1" applyFill="1" applyBorder="1" applyAlignment="1">
      <alignment horizontal="center" vertical="center" wrapText="1"/>
    </xf>
    <xf numFmtId="10" fontId="29" fillId="0" borderId="26" xfId="18" applyNumberFormat="1" applyFont="1" applyFill="1" applyBorder="1" applyAlignment="1">
      <alignment horizontal="center" vertical="center" wrapText="1"/>
    </xf>
    <xf numFmtId="0" fontId="33" fillId="0" borderId="26" xfId="0" applyFont="1" applyFill="1" applyBorder="1" applyAlignment="1">
      <alignment horizontal="center" vertical="center" wrapText="1"/>
    </xf>
    <xf numFmtId="9" fontId="28" fillId="0" borderId="26" xfId="0" applyNumberFormat="1" applyFont="1" applyFill="1" applyBorder="1" applyAlignment="1">
      <alignment horizontal="center" vertical="center" wrapText="1"/>
    </xf>
    <xf numFmtId="43" fontId="28" fillId="0" borderId="26" xfId="17" applyFont="1" applyFill="1" applyBorder="1" applyAlignment="1">
      <alignment horizontal="center" vertical="center" wrapText="1"/>
    </xf>
    <xf numFmtId="0" fontId="62" fillId="0" borderId="26" xfId="18" applyFont="1" applyBorder="1" applyAlignment="1">
      <alignment horizontal="center" vertical="center" wrapText="1"/>
    </xf>
    <xf numFmtId="0" fontId="0" fillId="0" borderId="0" xfId="0"/>
    <xf numFmtId="0" fontId="36" fillId="0" borderId="26" xfId="15" applyFont="1" applyBorder="1" applyAlignment="1">
      <alignment horizontal="center" vertical="center" wrapText="1"/>
    </xf>
    <xf numFmtId="0" fontId="49" fillId="11" borderId="0" xfId="10" applyNumberFormat="1" applyFont="1" applyFill="1" applyAlignment="1">
      <alignment horizontal="center" vertical="center"/>
    </xf>
    <xf numFmtId="0" fontId="25" fillId="0" borderId="27" xfId="18" applyFont="1" applyFill="1" applyBorder="1" applyAlignment="1">
      <alignment horizontal="center" vertical="center" wrapText="1"/>
    </xf>
    <xf numFmtId="0" fontId="25" fillId="0" borderId="26" xfId="18" applyFont="1" applyFill="1" applyBorder="1" applyAlignment="1">
      <alignment horizontal="center" vertical="center" wrapText="1"/>
    </xf>
    <xf numFmtId="0" fontId="65" fillId="0" borderId="0" xfId="18" applyFont="1" applyAlignment="1">
      <alignment horizontal="left" vertical="top"/>
    </xf>
    <xf numFmtId="171" fontId="17"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3" fillId="9" borderId="0" xfId="18" applyFont="1" applyFill="1" applyBorder="1" applyAlignment="1" applyProtection="1">
      <alignment horizontal="left" vertical="top" wrapText="1"/>
      <protection locked="0"/>
    </xf>
    <xf numFmtId="0" fontId="25" fillId="0" borderId="26" xfId="18" applyFont="1" applyFill="1" applyBorder="1" applyAlignment="1">
      <alignment horizontal="center" vertical="center" wrapText="1"/>
    </xf>
    <xf numFmtId="0" fontId="23" fillId="9" borderId="0" xfId="18" applyFont="1" applyFill="1" applyBorder="1" applyAlignment="1" applyProtection="1">
      <alignment horizontal="left" vertical="top"/>
      <protection locked="0"/>
    </xf>
    <xf numFmtId="43" fontId="29" fillId="0" borderId="26" xfId="15" applyNumberFormat="1" applyFont="1" applyBorder="1" applyAlignment="1">
      <alignment horizontal="center" vertical="center" wrapText="1"/>
    </xf>
    <xf numFmtId="43" fontId="21" fillId="8" borderId="0" xfId="18" applyNumberFormat="1" applyFont="1" applyFill="1" applyBorder="1" applyAlignment="1">
      <alignment vertical="center"/>
    </xf>
    <xf numFmtId="43" fontId="23" fillId="8" borderId="13" xfId="18" applyNumberFormat="1" applyFont="1" applyFill="1" applyBorder="1" applyAlignment="1">
      <alignment vertical="center" wrapText="1"/>
    </xf>
    <xf numFmtId="43" fontId="29" fillId="0" borderId="26" xfId="18" applyNumberFormat="1" applyFont="1" applyBorder="1" applyAlignment="1">
      <alignment horizontal="center" vertical="center" wrapText="1"/>
    </xf>
    <xf numFmtId="43" fontId="29" fillId="0" borderId="26" xfId="17" applyNumberFormat="1" applyFont="1" applyBorder="1" applyAlignment="1">
      <alignment horizontal="center" vertical="center" wrapText="1"/>
    </xf>
    <xf numFmtId="43" fontId="29" fillId="0" borderId="26" xfId="16" applyNumberFormat="1" applyFont="1" applyBorder="1" applyAlignment="1">
      <alignment horizontal="center" vertical="center" wrapText="1"/>
    </xf>
    <xf numFmtId="43" fontId="29" fillId="0" borderId="0" xfId="18" applyNumberFormat="1" applyFont="1" applyBorder="1" applyAlignment="1">
      <alignment vertical="center" wrapText="1"/>
    </xf>
    <xf numFmtId="43" fontId="22" fillId="0" borderId="0" xfId="18" applyNumberFormat="1" applyFont="1" applyBorder="1" applyAlignment="1">
      <alignment vertical="center" wrapText="1"/>
    </xf>
    <xf numFmtId="43" fontId="35" fillId="0" borderId="26" xfId="17" applyNumberFormat="1" applyFont="1" applyFill="1" applyBorder="1" applyAlignment="1">
      <alignment horizontal="center" vertical="center" wrapText="1"/>
    </xf>
    <xf numFmtId="43" fontId="29" fillId="2" borderId="26" xfId="18" applyNumberFormat="1" applyFont="1" applyFill="1" applyBorder="1" applyAlignment="1">
      <alignment horizontal="center" vertical="center" wrapText="1"/>
    </xf>
    <xf numFmtId="43" fontId="29" fillId="2" borderId="26" xfId="17" applyNumberFormat="1" applyFont="1" applyFill="1" applyBorder="1" applyAlignment="1">
      <alignment horizontal="center" vertical="center" wrapText="1"/>
    </xf>
    <xf numFmtId="43" fontId="21" fillId="8" borderId="0" xfId="18" applyNumberFormat="1" applyFont="1" applyFill="1" applyBorder="1" applyAlignment="1">
      <alignment vertical="top"/>
    </xf>
    <xf numFmtId="43" fontId="23" fillId="9" borderId="13" xfId="18" applyNumberFormat="1" applyFont="1" applyFill="1" applyBorder="1" applyAlignment="1" applyProtection="1">
      <alignment vertical="top"/>
      <protection locked="0"/>
    </xf>
    <xf numFmtId="43" fontId="32"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5" fillId="0" borderId="26" xfId="18" applyNumberFormat="1" applyFont="1" applyFill="1" applyBorder="1" applyAlignment="1">
      <alignment horizontal="center" vertical="center"/>
    </xf>
    <xf numFmtId="43" fontId="35" fillId="0" borderId="26" xfId="17" applyNumberFormat="1" applyFont="1" applyFill="1" applyBorder="1" applyAlignment="1">
      <alignment horizontal="center" vertical="center"/>
    </xf>
    <xf numFmtId="43" fontId="28" fillId="0" borderId="26" xfId="0"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9" fillId="0" borderId="26" xfId="18" applyNumberFormat="1" applyFont="1" applyFill="1" applyBorder="1" applyAlignment="1">
      <alignment horizontal="center" vertical="center" wrapText="1"/>
    </xf>
    <xf numFmtId="43" fontId="29" fillId="0" borderId="26" xfId="17" applyNumberFormat="1" applyFont="1" applyFill="1" applyBorder="1" applyAlignment="1">
      <alignment horizontal="center" vertical="center" wrapText="1"/>
    </xf>
    <xf numFmtId="43" fontId="29" fillId="0" borderId="26" xfId="16" applyNumberFormat="1" applyFont="1" applyFill="1" applyBorder="1" applyAlignment="1">
      <alignment horizontal="center" vertical="center" wrapText="1"/>
    </xf>
    <xf numFmtId="43" fontId="29" fillId="0" borderId="26" xfId="15"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0" fontId="25" fillId="0" borderId="26" xfId="18" applyFont="1" applyFill="1" applyBorder="1" applyAlignment="1">
      <alignment horizontal="center" vertical="center" wrapText="1"/>
    </xf>
    <xf numFmtId="0" fontId="17" fillId="2" borderId="0" xfId="10" applyNumberFormat="1" applyFont="1" applyFill="1" applyAlignment="1">
      <alignment horizontal="center" vertical="center"/>
    </xf>
    <xf numFmtId="0" fontId="55" fillId="0" borderId="0" xfId="0" applyFont="1" applyFill="1"/>
    <xf numFmtId="0" fontId="0" fillId="0" borderId="0" xfId="0" applyFill="1"/>
    <xf numFmtId="0" fontId="21" fillId="0" borderId="0" xfId="15" applyFont="1" applyFill="1" applyBorder="1" applyAlignment="1">
      <alignment vertical="top"/>
    </xf>
    <xf numFmtId="43" fontId="0" fillId="0" borderId="0" xfId="17" applyFont="1" applyFill="1"/>
    <xf numFmtId="0" fontId="23" fillId="0" borderId="13" xfId="15" applyFont="1" applyFill="1" applyBorder="1" applyAlignment="1" applyProtection="1">
      <alignment vertical="top" wrapText="1"/>
      <protection locked="0"/>
    </xf>
    <xf numFmtId="0" fontId="23" fillId="0" borderId="13" xfId="15" applyFont="1" applyFill="1" applyBorder="1" applyAlignment="1" applyProtection="1">
      <alignment vertical="top"/>
      <protection locked="0"/>
    </xf>
    <xf numFmtId="0" fontId="25"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1" fillId="0" borderId="47" xfId="0" applyFont="1" applyBorder="1" applyAlignment="1">
      <alignment horizontal="center" vertical="center"/>
    </xf>
    <xf numFmtId="44" fontId="11" fillId="0" borderId="48" xfId="0" applyNumberFormat="1" applyFont="1" applyBorder="1" applyAlignment="1">
      <alignment horizontal="center" vertical="center"/>
    </xf>
    <xf numFmtId="0" fontId="11" fillId="0" borderId="32" xfId="0" applyFont="1" applyFill="1" applyBorder="1" applyAlignment="1">
      <alignment vertical="center"/>
    </xf>
    <xf numFmtId="44" fontId="11" fillId="0" borderId="50" xfId="17" applyNumberFormat="1" applyFont="1" applyFill="1" applyBorder="1" applyAlignment="1">
      <alignment vertical="center"/>
    </xf>
    <xf numFmtId="0" fontId="11" fillId="0" borderId="48" xfId="0" applyFont="1" applyBorder="1" applyAlignment="1">
      <alignment horizontal="center" vertical="center"/>
    </xf>
    <xf numFmtId="44" fontId="11" fillId="0" borderId="49" xfId="0" applyNumberFormat="1" applyFont="1" applyBorder="1" applyAlignment="1">
      <alignment horizontal="center" vertical="center"/>
    </xf>
    <xf numFmtId="0" fontId="59" fillId="17" borderId="6" xfId="0" applyFont="1" applyFill="1" applyBorder="1" applyAlignment="1">
      <alignment vertical="center"/>
    </xf>
    <xf numFmtId="44" fontId="59" fillId="17" borderId="3" xfId="0" applyNumberFormat="1" applyFont="1" applyFill="1" applyBorder="1" applyAlignment="1">
      <alignment vertical="center"/>
    </xf>
    <xf numFmtId="172" fontId="39"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7" fillId="0" borderId="53" xfId="0" applyFont="1" applyBorder="1" applyAlignment="1">
      <alignment horizontal="left" vertical="center"/>
    </xf>
    <xf numFmtId="44" fontId="0" fillId="0" borderId="54" xfId="0" applyNumberFormat="1" applyFill="1" applyBorder="1" applyAlignment="1">
      <alignment vertical="center"/>
    </xf>
    <xf numFmtId="0" fontId="69" fillId="19" borderId="26" xfId="0" applyFont="1" applyFill="1" applyBorder="1" applyAlignment="1" applyProtection="1">
      <alignment horizontal="center" vertical="center" wrapText="1"/>
      <protection locked="0"/>
    </xf>
    <xf numFmtId="0" fontId="23" fillId="20" borderId="44" xfId="0" applyFont="1" applyFill="1" applyBorder="1" applyAlignment="1">
      <alignment horizontal="center" vertical="center" wrapText="1"/>
    </xf>
    <xf numFmtId="0" fontId="23" fillId="20" borderId="28" xfId="0" applyFont="1" applyFill="1" applyBorder="1" applyAlignment="1">
      <alignment horizontal="center" vertical="center" wrapText="1"/>
    </xf>
    <xf numFmtId="0" fontId="25"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4" fillId="21" borderId="26" xfId="0" applyFont="1" applyFill="1" applyBorder="1" applyAlignment="1" applyProtection="1">
      <alignment horizontal="center" vertical="center" wrapText="1"/>
      <protection locked="0"/>
    </xf>
    <xf numFmtId="0" fontId="23" fillId="20" borderId="27"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1" fillId="3" borderId="0" xfId="0" applyFont="1" applyFill="1" applyAlignment="1">
      <alignment horizontal="left" vertical="center"/>
    </xf>
    <xf numFmtId="172" fontId="11"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2" fillId="3" borderId="0" xfId="10" applyNumberFormat="1" applyFont="1" applyFill="1" applyAlignment="1">
      <alignment vertical="center"/>
    </xf>
    <xf numFmtId="43" fontId="0" fillId="3" borderId="0" xfId="0" applyNumberFormat="1" applyFill="1" applyAlignment="1">
      <alignment vertical="center"/>
    </xf>
    <xf numFmtId="43" fontId="42"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5" fillId="11" borderId="26" xfId="0" applyFont="1" applyFill="1" applyBorder="1" applyAlignment="1">
      <alignment horizontal="center" vertical="center"/>
    </xf>
    <xf numFmtId="0" fontId="0" fillId="0" borderId="26" xfId="0" applyBorder="1" applyAlignment="1">
      <alignment horizontal="center" vertical="center"/>
    </xf>
    <xf numFmtId="0" fontId="46" fillId="11" borderId="26" xfId="0" applyFont="1" applyFill="1" applyBorder="1" applyAlignment="1">
      <alignment horizontal="center" vertical="center"/>
    </xf>
    <xf numFmtId="0" fontId="45" fillId="11" borderId="27" xfId="0" applyFont="1" applyFill="1" applyBorder="1" applyAlignment="1">
      <alignment horizontal="center" vertical="center"/>
    </xf>
    <xf numFmtId="0" fontId="47" fillId="3" borderId="26" xfId="0" applyFont="1" applyFill="1" applyBorder="1" applyAlignment="1">
      <alignment horizontal="center" vertical="center"/>
    </xf>
    <xf numFmtId="0" fontId="19" fillId="22" borderId="0" xfId="0" applyFont="1" applyFill="1" applyAlignment="1">
      <alignment vertical="center"/>
    </xf>
    <xf numFmtId="173" fontId="19" fillId="22" borderId="0" xfId="0" applyNumberFormat="1" applyFont="1" applyFill="1" applyAlignment="1">
      <alignment vertical="center"/>
    </xf>
    <xf numFmtId="0" fontId="11" fillId="22" borderId="0" xfId="0" applyFont="1" applyFill="1" applyAlignment="1">
      <alignment vertical="center"/>
    </xf>
    <xf numFmtId="173" fontId="0" fillId="0" borderId="0" xfId="0" applyNumberFormat="1"/>
    <xf numFmtId="0" fontId="11" fillId="0" borderId="6" xfId="0" applyFont="1" applyFill="1" applyBorder="1" applyAlignment="1">
      <alignment vertical="center"/>
    </xf>
    <xf numFmtId="44" fontId="11"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43" fontId="33" fillId="0" borderId="26" xfId="17" applyFont="1" applyFill="1" applyBorder="1" applyAlignment="1">
      <alignment horizontal="center" vertical="center" wrapText="1"/>
    </xf>
    <xf numFmtId="0" fontId="0" fillId="2" borderId="0" xfId="0" applyFill="1"/>
    <xf numFmtId="0" fontId="23" fillId="20" borderId="36" xfId="0" applyFont="1" applyFill="1" applyBorder="1" applyAlignment="1">
      <alignment horizontal="center" vertical="center" wrapText="1"/>
    </xf>
    <xf numFmtId="0" fontId="23" fillId="20" borderId="26" xfId="0" applyFont="1" applyFill="1" applyBorder="1" applyAlignment="1">
      <alignment horizontal="center" vertical="center" wrapText="1"/>
    </xf>
    <xf numFmtId="9" fontId="29" fillId="0" borderId="26" xfId="16" applyFont="1" applyFill="1" applyBorder="1" applyAlignment="1">
      <alignment horizontal="center" vertical="center" wrapText="1"/>
    </xf>
    <xf numFmtId="0" fontId="33" fillId="0" borderId="26" xfId="0" applyFont="1" applyFill="1" applyBorder="1" applyAlignment="1">
      <alignment horizontal="left" vertical="center" wrapText="1"/>
    </xf>
    <xf numFmtId="1" fontId="33" fillId="0" borderId="26" xfId="0" applyNumberFormat="1" applyFont="1" applyFill="1" applyBorder="1" applyAlignment="1">
      <alignment horizontal="center" vertical="center" wrapText="1"/>
    </xf>
    <xf numFmtId="1" fontId="29" fillId="0" borderId="26" xfId="15" applyNumberFormat="1" applyFont="1" applyFill="1" applyBorder="1" applyAlignment="1">
      <alignment horizontal="center" vertical="center" wrapText="1"/>
    </xf>
    <xf numFmtId="9" fontId="33" fillId="0" borderId="26" xfId="16" applyFont="1" applyFill="1" applyBorder="1" applyAlignment="1">
      <alignment horizontal="center" vertical="center" wrapText="1"/>
    </xf>
    <xf numFmtId="1" fontId="33" fillId="0" borderId="26" xfId="16" applyNumberFormat="1" applyFont="1" applyFill="1" applyBorder="1" applyAlignment="1">
      <alignment horizontal="center" vertical="center" wrapText="1"/>
    </xf>
    <xf numFmtId="1" fontId="29" fillId="0" borderId="26" xfId="16" applyNumberFormat="1" applyFont="1" applyFill="1" applyBorder="1" applyAlignment="1">
      <alignment horizontal="center" vertical="center" wrapText="1"/>
    </xf>
    <xf numFmtId="0" fontId="29" fillId="2" borderId="27" xfId="0" applyFont="1" applyFill="1" applyBorder="1" applyAlignment="1">
      <alignment horizontal="left" vertical="center" wrapText="1"/>
    </xf>
    <xf numFmtId="0" fontId="29" fillId="2" borderId="27" xfId="0"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29" fillId="0" borderId="27" xfId="0" applyFont="1" applyFill="1" applyBorder="1" applyAlignment="1">
      <alignment horizontal="center" vertical="center" wrapText="1"/>
    </xf>
    <xf numFmtId="0" fontId="29" fillId="0" borderId="27" xfId="0" applyFont="1" applyFill="1" applyBorder="1" applyAlignment="1" applyProtection="1">
      <alignment horizontal="center" vertical="center" wrapText="1"/>
      <protection locked="0"/>
    </xf>
    <xf numFmtId="0" fontId="0" fillId="2" borderId="0" xfId="0" applyFill="1" applyAlignment="1">
      <alignment vertical="center" wrapText="1"/>
    </xf>
    <xf numFmtId="0" fontId="34" fillId="0" borderId="26" xfId="18" applyFont="1" applyBorder="1" applyAlignment="1">
      <alignment horizontal="left" vertical="center" wrapText="1"/>
    </xf>
    <xf numFmtId="1" fontId="29" fillId="0" borderId="26" xfId="18" applyNumberFormat="1" applyFont="1" applyBorder="1" applyAlignment="1">
      <alignment horizontal="center" vertical="center" wrapText="1"/>
    </xf>
    <xf numFmtId="0" fontId="28" fillId="0" borderId="26" xfId="0" applyFont="1" applyFill="1" applyBorder="1" applyAlignment="1">
      <alignment horizontal="left" vertical="center" wrapText="1"/>
    </xf>
    <xf numFmtId="1" fontId="28" fillId="0" borderId="26" xfId="0" applyNumberFormat="1" applyFont="1" applyFill="1" applyBorder="1" applyAlignment="1">
      <alignment horizontal="center" vertical="center" wrapText="1"/>
    </xf>
    <xf numFmtId="0" fontId="29" fillId="2" borderId="26" xfId="18" applyFont="1" applyFill="1" applyBorder="1" applyAlignment="1">
      <alignment horizontal="left" vertical="center" wrapText="1"/>
    </xf>
    <xf numFmtId="0" fontId="29" fillId="0" borderId="26" xfId="18" applyFont="1" applyBorder="1" applyAlignment="1">
      <alignment horizontal="left" vertical="center" wrapText="1"/>
    </xf>
    <xf numFmtId="1" fontId="29" fillId="0" borderId="26" xfId="18" applyNumberFormat="1" applyFont="1" applyFill="1" applyBorder="1" applyAlignment="1">
      <alignment horizontal="center" vertical="center" wrapText="1"/>
    </xf>
    <xf numFmtId="0" fontId="28" fillId="2" borderId="26" xfId="0" applyFont="1" applyFill="1" applyBorder="1" applyAlignment="1">
      <alignment horizontal="left" vertical="center" wrapText="1"/>
    </xf>
    <xf numFmtId="0" fontId="28" fillId="0" borderId="26" xfId="0" applyFont="1" applyBorder="1" applyAlignment="1">
      <alignment horizontal="left" vertical="center" wrapText="1"/>
    </xf>
    <xf numFmtId="0" fontId="33" fillId="0" borderId="26" xfId="18" applyFont="1" applyBorder="1" applyAlignment="1">
      <alignment horizontal="center" vertical="center" wrapText="1"/>
    </xf>
    <xf numFmtId="0" fontId="74" fillId="19" borderId="26" xfId="0" applyFont="1" applyFill="1" applyBorder="1" applyAlignment="1" applyProtection="1">
      <alignment horizontal="center" vertical="center" wrapText="1"/>
      <protection locked="0"/>
    </xf>
    <xf numFmtId="0" fontId="56" fillId="0" borderId="0" xfId="18" applyFont="1" applyAlignment="1">
      <alignment horizontal="left" vertical="center" wrapText="1"/>
    </xf>
    <xf numFmtId="0" fontId="21" fillId="8" borderId="0" xfId="18" applyFont="1" applyFill="1" applyBorder="1" applyAlignment="1">
      <alignment horizontal="center"/>
    </xf>
    <xf numFmtId="0" fontId="23" fillId="8" borderId="0" xfId="18" applyFont="1" applyFill="1" applyBorder="1" applyAlignment="1">
      <alignment horizontal="left" vertical="top"/>
    </xf>
    <xf numFmtId="1" fontId="33" fillId="0" borderId="26" xfId="18" applyNumberFormat="1" applyFont="1" applyFill="1" applyBorder="1" applyAlignment="1">
      <alignment horizontal="center" vertical="center"/>
    </xf>
    <xf numFmtId="0" fontId="28" fillId="0" borderId="26" xfId="0" applyFont="1" applyFill="1" applyBorder="1" applyAlignment="1">
      <alignment vertical="center" wrapText="1"/>
    </xf>
    <xf numFmtId="9" fontId="28" fillId="0" borderId="26" xfId="16" applyFont="1" applyFill="1" applyBorder="1" applyAlignment="1">
      <alignment horizontal="center" vertical="center" wrapText="1"/>
    </xf>
    <xf numFmtId="0" fontId="0" fillId="0" borderId="0" xfId="0" applyAlignment="1">
      <alignment horizontal="center" wrapText="1"/>
    </xf>
    <xf numFmtId="0" fontId="23" fillId="8" borderId="0" xfId="18" applyFont="1" applyFill="1" applyBorder="1" applyAlignment="1">
      <alignment horizontal="left" vertical="top" wrapText="1"/>
    </xf>
    <xf numFmtId="9" fontId="33" fillId="0" borderId="26" xfId="17" applyNumberFormat="1" applyFont="1" applyFill="1" applyBorder="1" applyAlignment="1">
      <alignment horizontal="center" vertical="center" wrapText="1"/>
    </xf>
    <xf numFmtId="0" fontId="0" fillId="0" borderId="26" xfId="0" applyFill="1" applyBorder="1" applyAlignment="1">
      <alignment horizontal="center" vertical="center" wrapText="1"/>
    </xf>
    <xf numFmtId="0" fontId="23" fillId="0" borderId="0" xfId="15" applyFont="1" applyFill="1" applyBorder="1" applyAlignment="1" applyProtection="1">
      <alignment vertical="top"/>
      <protection locked="0"/>
    </xf>
    <xf numFmtId="0" fontId="8" fillId="0" borderId="0" xfId="18" applyFill="1" applyAlignment="1">
      <alignment vertical="top"/>
    </xf>
    <xf numFmtId="0" fontId="24" fillId="8" borderId="0" xfId="18" applyFont="1" applyFill="1" applyBorder="1" applyAlignment="1">
      <alignment vertical="top"/>
    </xf>
    <xf numFmtId="0" fontId="29" fillId="0" borderId="26" xfId="0" applyFont="1" applyFill="1" applyBorder="1" applyAlignment="1" applyProtection="1">
      <alignment horizontal="center" vertical="center" wrapText="1"/>
      <protection locked="0"/>
    </xf>
    <xf numFmtId="0" fontId="33" fillId="0" borderId="27" xfId="0" applyFont="1" applyFill="1" applyBorder="1" applyAlignment="1">
      <alignment horizontal="left" vertical="center" wrapText="1"/>
    </xf>
    <xf numFmtId="0" fontId="45" fillId="14" borderId="45"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48" xfId="0" applyFont="1" applyFill="1" applyBorder="1" applyAlignment="1">
      <alignment horizontal="center" vertical="center"/>
    </xf>
    <xf numFmtId="0" fontId="19" fillId="11" borderId="32"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8" fillId="5" borderId="12" xfId="0" applyFont="1" applyFill="1" applyBorder="1" applyAlignment="1">
      <alignment horizontal="left" vertical="center" wrapText="1"/>
    </xf>
    <xf numFmtId="43" fontId="18" fillId="2" borderId="12" xfId="0" applyNumberFormat="1" applyFont="1" applyFill="1" applyBorder="1" applyAlignment="1">
      <alignment vertical="center"/>
    </xf>
    <xf numFmtId="171" fontId="18" fillId="2" borderId="12" xfId="0" applyNumberFormat="1" applyFont="1" applyFill="1" applyBorder="1" applyAlignment="1">
      <alignment vertical="center"/>
    </xf>
    <xf numFmtId="174" fontId="0" fillId="0" borderId="26" xfId="0" applyNumberFormat="1" applyBorder="1" applyAlignment="1">
      <alignment horizontal="center" vertical="center"/>
    </xf>
    <xf numFmtId="174" fontId="0" fillId="0" borderId="26" xfId="0" applyNumberFormat="1" applyBorder="1" applyAlignment="1">
      <alignment vertical="center"/>
    </xf>
    <xf numFmtId="174" fontId="0" fillId="0" borderId="0" xfId="0" applyNumberFormat="1" applyBorder="1" applyAlignment="1">
      <alignment vertical="center"/>
    </xf>
    <xf numFmtId="174" fontId="42" fillId="3" borderId="0" xfId="10" applyNumberFormat="1" applyFont="1" applyFill="1" applyAlignment="1">
      <alignment horizontal="center" vertical="center"/>
    </xf>
    <xf numFmtId="174" fontId="17" fillId="2" borderId="0" xfId="0" applyNumberFormat="1" applyFont="1" applyFill="1" applyAlignment="1">
      <alignment vertical="center"/>
    </xf>
    <xf numFmtId="174" fontId="17" fillId="2" borderId="0" xfId="0" applyNumberFormat="1" applyFont="1" applyFill="1" applyAlignment="1">
      <alignment horizontal="left" vertical="center"/>
    </xf>
    <xf numFmtId="174" fontId="17" fillId="3" borderId="3" xfId="10" applyNumberFormat="1" applyFont="1" applyFill="1" applyBorder="1" applyAlignment="1">
      <alignment horizontal="center" vertical="center"/>
    </xf>
    <xf numFmtId="174" fontId="17" fillId="2" borderId="0" xfId="10" applyNumberFormat="1" applyFont="1" applyFill="1" applyAlignment="1">
      <alignment horizontal="center" vertical="center"/>
    </xf>
    <xf numFmtId="174" fontId="49" fillId="11" borderId="0" xfId="10" applyNumberFormat="1" applyFont="1" applyFill="1" applyAlignment="1">
      <alignment horizontal="center" vertical="center"/>
    </xf>
    <xf numFmtId="174" fontId="19" fillId="11" borderId="3" xfId="0" applyNumberFormat="1" applyFont="1" applyFill="1" applyBorder="1" applyAlignment="1">
      <alignment horizontal="center" vertical="center" wrapText="1"/>
    </xf>
    <xf numFmtId="174" fontId="19" fillId="14" borderId="2" xfId="0" applyNumberFormat="1" applyFont="1" applyFill="1" applyBorder="1" applyAlignment="1">
      <alignment horizontal="center" vertical="center"/>
    </xf>
    <xf numFmtId="174" fontId="0" fillId="0" borderId="0" xfId="0" applyNumberFormat="1" applyAlignment="1">
      <alignment vertical="center"/>
    </xf>
    <xf numFmtId="43" fontId="46" fillId="11" borderId="26" xfId="17" applyNumberFormat="1" applyFont="1" applyFill="1" applyBorder="1" applyAlignment="1">
      <alignment horizontal="center" vertical="center"/>
    </xf>
    <xf numFmtId="0" fontId="75" fillId="5" borderId="58" xfId="0" applyFont="1" applyFill="1" applyBorder="1" applyAlignment="1">
      <alignment wrapText="1"/>
    </xf>
    <xf numFmtId="0" fontId="75" fillId="5" borderId="38" xfId="0" applyFont="1" applyFill="1" applyBorder="1" applyAlignment="1">
      <alignment wrapText="1"/>
    </xf>
    <xf numFmtId="0" fontId="75" fillId="5" borderId="14" xfId="0" applyFont="1" applyFill="1" applyBorder="1" applyAlignment="1">
      <alignment wrapText="1"/>
    </xf>
    <xf numFmtId="175" fontId="28" fillId="5" borderId="26" xfId="0" applyNumberFormat="1" applyFont="1" applyFill="1" applyBorder="1" applyAlignment="1">
      <alignment vertical="top" wrapText="1"/>
    </xf>
    <xf numFmtId="0" fontId="75" fillId="5" borderId="26" xfId="0" applyFont="1" applyFill="1" applyBorder="1" applyAlignment="1">
      <alignment horizontal="center" vertical="center"/>
    </xf>
    <xf numFmtId="0" fontId="75" fillId="5" borderId="59" xfId="0" applyFont="1" applyFill="1" applyBorder="1" applyAlignment="1">
      <alignment horizontal="center" vertical="center"/>
    </xf>
    <xf numFmtId="41" fontId="75" fillId="5" borderId="33" xfId="0" applyNumberFormat="1" applyFont="1" applyFill="1" applyBorder="1" applyAlignment="1">
      <alignment vertical="center"/>
    </xf>
    <xf numFmtId="0" fontId="75" fillId="5" borderId="12" xfId="0" applyFont="1" applyFill="1" applyBorder="1" applyAlignment="1">
      <alignment vertical="center" wrapText="1"/>
    </xf>
    <xf numFmtId="0" fontId="33" fillId="2" borderId="26" xfId="0" applyFont="1" applyFill="1" applyBorder="1" applyAlignment="1">
      <alignment horizontal="left" vertical="center" wrapText="1"/>
    </xf>
    <xf numFmtId="9" fontId="33" fillId="2" borderId="26" xfId="0" applyNumberFormat="1" applyFont="1" applyFill="1" applyBorder="1" applyAlignment="1">
      <alignment horizontal="center" vertical="center" wrapText="1"/>
    </xf>
    <xf numFmtId="43" fontId="33" fillId="2" borderId="26" xfId="17" applyFont="1" applyFill="1" applyBorder="1" applyAlignment="1">
      <alignment horizontal="center" vertical="center" wrapText="1"/>
    </xf>
    <xf numFmtId="9" fontId="29" fillId="2" borderId="26" xfId="16" applyFont="1" applyFill="1" applyBorder="1" applyAlignment="1">
      <alignment horizontal="center" vertical="center" wrapText="1"/>
    </xf>
    <xf numFmtId="1" fontId="33" fillId="2" borderId="26" xfId="0" applyNumberFormat="1" applyFont="1" applyFill="1" applyBorder="1" applyAlignment="1">
      <alignment horizontal="center" vertical="center" wrapText="1"/>
    </xf>
    <xf numFmtId="1" fontId="29" fillId="2" borderId="26" xfId="15" applyNumberFormat="1" applyFont="1" applyFill="1" applyBorder="1" applyAlignment="1">
      <alignment horizontal="center" vertical="center" wrapText="1"/>
    </xf>
    <xf numFmtId="0" fontId="29" fillId="2" borderId="27" xfId="0" applyFont="1" applyFill="1" applyBorder="1" applyAlignment="1" applyProtection="1">
      <alignment horizontal="center" vertical="center" wrapText="1"/>
      <protection locked="0"/>
    </xf>
    <xf numFmtId="9" fontId="33" fillId="2" borderId="26" xfId="16" applyFont="1" applyFill="1" applyBorder="1" applyAlignment="1">
      <alignment horizontal="center" vertical="center" wrapText="1"/>
    </xf>
    <xf numFmtId="1" fontId="33" fillId="2" borderId="26" xfId="16" applyNumberFormat="1" applyFont="1" applyFill="1" applyBorder="1" applyAlignment="1">
      <alignment horizontal="center" vertical="center" wrapText="1"/>
    </xf>
    <xf numFmtId="1" fontId="29" fillId="2" borderId="26" xfId="16" applyNumberFormat="1" applyFont="1" applyFill="1" applyBorder="1" applyAlignment="1">
      <alignment horizontal="center" vertical="center" wrapText="1"/>
    </xf>
    <xf numFmtId="0" fontId="25" fillId="2" borderId="30" xfId="15" applyFont="1" applyFill="1" applyBorder="1" applyAlignment="1">
      <alignment horizontal="left" vertical="center" wrapText="1"/>
    </xf>
    <xf numFmtId="43" fontId="29" fillId="2" borderId="26" xfId="15" applyNumberFormat="1" applyFont="1" applyFill="1" applyBorder="1" applyAlignment="1">
      <alignment horizontal="center" vertical="center" wrapText="1"/>
    </xf>
    <xf numFmtId="0" fontId="33" fillId="2" borderId="27" xfId="0" applyFont="1" applyFill="1" applyBorder="1" applyAlignment="1">
      <alignment horizontal="left" vertical="center" wrapText="1"/>
    </xf>
    <xf numFmtId="0" fontId="33" fillId="2" borderId="27" xfId="0" applyFont="1" applyFill="1" applyBorder="1" applyAlignment="1">
      <alignment horizontal="center" vertical="center" wrapText="1"/>
    </xf>
    <xf numFmtId="1" fontId="29" fillId="2" borderId="26" xfId="18" applyNumberFormat="1" applyFont="1" applyFill="1" applyBorder="1" applyAlignment="1">
      <alignment horizontal="center" vertical="center" wrapText="1"/>
    </xf>
    <xf numFmtId="9" fontId="29" fillId="2" borderId="26" xfId="18" applyNumberFormat="1" applyFont="1" applyFill="1" applyBorder="1" applyAlignment="1">
      <alignment horizontal="center" vertical="center" wrapText="1"/>
    </xf>
    <xf numFmtId="9" fontId="29" fillId="2" borderId="26" xfId="15" applyNumberFormat="1" applyFont="1" applyFill="1" applyBorder="1" applyAlignment="1">
      <alignment horizontal="center" vertical="center" wrapText="1"/>
    </xf>
    <xf numFmtId="171" fontId="33" fillId="0" borderId="26" xfId="17" applyNumberFormat="1" applyFont="1" applyFill="1" applyBorder="1" applyAlignment="1">
      <alignment horizontal="center" vertical="center" wrapText="1"/>
    </xf>
    <xf numFmtId="0" fontId="4" fillId="0" borderId="26" xfId="0" applyFont="1" applyFill="1" applyBorder="1" applyAlignment="1">
      <alignment vertical="center" wrapText="1"/>
    </xf>
    <xf numFmtId="0" fontId="4" fillId="0" borderId="26" xfId="0" applyFont="1" applyFill="1" applyBorder="1" applyAlignment="1">
      <alignment horizontal="center" vertical="center" wrapText="1"/>
    </xf>
    <xf numFmtId="0" fontId="0" fillId="0" borderId="26" xfId="0" applyFill="1" applyBorder="1" applyAlignment="1">
      <alignment vertical="center" wrapText="1"/>
    </xf>
    <xf numFmtId="43" fontId="29" fillId="0" borderId="26" xfId="17" applyFont="1" applyFill="1" applyBorder="1" applyAlignment="1">
      <alignment vertical="top" wrapText="1"/>
    </xf>
    <xf numFmtId="0" fontId="29" fillId="0" borderId="26" xfId="18" applyFont="1" applyFill="1" applyBorder="1" applyAlignment="1">
      <alignment vertical="top" wrapText="1"/>
    </xf>
    <xf numFmtId="0" fontId="25" fillId="0" borderId="26" xfId="18" applyFont="1" applyFill="1" applyBorder="1" applyAlignment="1">
      <alignment vertical="top" wrapText="1"/>
    </xf>
    <xf numFmtId="9" fontId="29" fillId="0" borderId="26" xfId="18" applyNumberFormat="1" applyFont="1" applyFill="1" applyBorder="1" applyAlignment="1">
      <alignment horizontal="center" vertical="center" wrapText="1"/>
    </xf>
    <xf numFmtId="0" fontId="35" fillId="0" borderId="26" xfId="18" applyFont="1" applyFill="1" applyBorder="1" applyAlignment="1">
      <alignment horizontal="center" vertical="center" wrapText="1"/>
    </xf>
    <xf numFmtId="9" fontId="35" fillId="0" borderId="26" xfId="18" applyNumberFormat="1" applyFont="1" applyFill="1" applyBorder="1" applyAlignment="1">
      <alignment horizontal="center" vertical="center" wrapText="1"/>
    </xf>
    <xf numFmtId="43" fontId="35" fillId="0" borderId="26" xfId="18" applyNumberFormat="1" applyFont="1" applyFill="1" applyBorder="1" applyAlignment="1">
      <alignment horizontal="center" vertical="center" wrapText="1"/>
    </xf>
    <xf numFmtId="3" fontId="35" fillId="0" borderId="26" xfId="18" applyNumberFormat="1" applyFont="1" applyFill="1" applyBorder="1" applyAlignment="1">
      <alignment horizontal="center" vertical="center" wrapText="1"/>
    </xf>
    <xf numFmtId="0" fontId="35" fillId="0" borderId="26" xfId="18" applyFont="1" applyFill="1" applyBorder="1" applyAlignment="1" applyProtection="1">
      <alignment horizontal="center" vertical="center" wrapText="1"/>
      <protection locked="0"/>
    </xf>
    <xf numFmtId="0" fontId="29" fillId="0" borderId="26" xfId="18" applyFont="1" applyFill="1" applyBorder="1" applyAlignment="1">
      <alignment horizontal="left" vertical="center" wrapText="1"/>
    </xf>
    <xf numFmtId="0" fontId="34" fillId="0" borderId="26" xfId="18" applyFont="1" applyFill="1" applyBorder="1" applyAlignment="1">
      <alignment horizontal="left" vertical="center" wrapText="1"/>
    </xf>
    <xf numFmtId="3" fontId="29" fillId="0" borderId="26" xfId="18" applyNumberFormat="1" applyFont="1" applyFill="1" applyBorder="1" applyAlignment="1">
      <alignment horizontal="center" vertical="center" wrapText="1"/>
    </xf>
    <xf numFmtId="0" fontId="25" fillId="0" borderId="37" xfId="18" applyFont="1" applyFill="1" applyBorder="1" applyAlignment="1">
      <alignment vertical="center"/>
    </xf>
    <xf numFmtId="0" fontId="25" fillId="0" borderId="16" xfId="18" applyFont="1" applyFill="1" applyBorder="1" applyAlignment="1">
      <alignment vertical="center"/>
    </xf>
    <xf numFmtId="0" fontId="25" fillId="0" borderId="36" xfId="18" applyFont="1" applyFill="1" applyBorder="1" applyAlignment="1">
      <alignment vertical="center"/>
    </xf>
    <xf numFmtId="43" fontId="29" fillId="0" borderId="26" xfId="18" applyNumberFormat="1" applyFont="1" applyFill="1" applyBorder="1" applyAlignment="1">
      <alignment vertical="top" wrapText="1"/>
    </xf>
    <xf numFmtId="41" fontId="18" fillId="24" borderId="15" xfId="0" applyNumberFormat="1" applyFont="1" applyFill="1" applyBorder="1" applyAlignment="1">
      <alignment horizontal="center" vertical="center"/>
    </xf>
    <xf numFmtId="41" fontId="17" fillId="24" borderId="24" xfId="0" applyNumberFormat="1" applyFont="1" applyFill="1" applyBorder="1" applyAlignment="1">
      <alignment horizontal="center" vertical="center"/>
    </xf>
    <xf numFmtId="41" fontId="18" fillId="24" borderId="12" xfId="0" applyNumberFormat="1" applyFont="1" applyFill="1" applyBorder="1" applyAlignment="1">
      <alignment horizontal="center" vertical="center"/>
    </xf>
    <xf numFmtId="0" fontId="49" fillId="24" borderId="0" xfId="10" applyNumberFormat="1" applyFont="1" applyFill="1" applyAlignment="1">
      <alignment horizontal="center" vertical="center"/>
    </xf>
    <xf numFmtId="0" fontId="33" fillId="3" borderId="26" xfId="0" applyFont="1" applyFill="1" applyBorder="1" applyAlignment="1">
      <alignment horizontal="left" vertical="center" wrapText="1"/>
    </xf>
    <xf numFmtId="0" fontId="33" fillId="3" borderId="26" xfId="0" applyFont="1" applyFill="1" applyBorder="1" applyAlignment="1">
      <alignment horizontal="center" vertical="center" wrapText="1"/>
    </xf>
    <xf numFmtId="0" fontId="33" fillId="25" borderId="26" xfId="0" applyFont="1" applyFill="1" applyBorder="1" applyAlignment="1">
      <alignment horizontal="left"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2" borderId="10" xfId="0" applyFont="1" applyFill="1" applyBorder="1" applyAlignment="1">
      <alignment horizontal="center" vertical="top" wrapText="1"/>
    </xf>
    <xf numFmtId="0" fontId="3" fillId="2" borderId="0" xfId="0" applyFont="1" applyFill="1" applyAlignment="1">
      <alignment horizontal="center"/>
    </xf>
    <xf numFmtId="0" fontId="13"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58" fillId="0" borderId="48" xfId="0" applyFont="1" applyBorder="1" applyAlignment="1">
      <alignment horizontal="center" vertical="center"/>
    </xf>
    <xf numFmtId="0" fontId="58" fillId="0" borderId="0" xfId="0" applyFont="1" applyFill="1" applyBorder="1" applyAlignment="1">
      <alignment horizontal="center" vertical="center"/>
    </xf>
    <xf numFmtId="0" fontId="58"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7" applyFont="1" applyFill="1" applyBorder="1" applyAlignment="1">
      <alignment horizontal="center" vertical="center"/>
    </xf>
    <xf numFmtId="174" fontId="18" fillId="5" borderId="8" xfId="0" applyNumberFormat="1" applyFont="1" applyFill="1" applyBorder="1" applyAlignment="1">
      <alignment horizontal="center" vertical="center"/>
    </xf>
    <xf numFmtId="174" fontId="18" fillId="5" borderId="1" xfId="0" applyNumberFormat="1" applyFont="1" applyFill="1" applyBorder="1" applyAlignment="1">
      <alignment horizontal="center" vertical="center"/>
    </xf>
    <xf numFmtId="0" fontId="69" fillId="19" borderId="30" xfId="0" applyFont="1" applyFill="1" applyBorder="1" applyAlignment="1" applyProtection="1">
      <alignment horizontal="center" vertical="center" wrapText="1"/>
      <protection locked="0"/>
    </xf>
    <xf numFmtId="0" fontId="69" fillId="19" borderId="28" xfId="0" applyFont="1" applyFill="1" applyBorder="1" applyAlignment="1" applyProtection="1">
      <alignment horizontal="center" vertical="center" wrapText="1"/>
      <protection locked="0"/>
    </xf>
    <xf numFmtId="0" fontId="69" fillId="19" borderId="27" xfId="0" applyFont="1" applyFill="1" applyBorder="1" applyAlignment="1" applyProtection="1">
      <alignment horizontal="center" vertical="center" wrapText="1"/>
      <protection locked="0"/>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68" fillId="18" borderId="16" xfId="0" applyFont="1" applyFill="1" applyBorder="1" applyAlignment="1">
      <alignment horizontal="center" vertical="center" wrapText="1"/>
    </xf>
    <xf numFmtId="0" fontId="25" fillId="0" borderId="30" xfId="15" applyFont="1" applyBorder="1" applyAlignment="1">
      <alignment horizontal="center" vertical="center" wrapText="1"/>
    </xf>
    <xf numFmtId="0" fontId="25" fillId="0" borderId="28" xfId="15" applyFont="1" applyBorder="1" applyAlignment="1">
      <alignment horizontal="center" vertical="center" wrapText="1"/>
    </xf>
    <xf numFmtId="0" fontId="25" fillId="0" borderId="27" xfId="15" applyFont="1" applyBorder="1" applyAlignment="1">
      <alignment horizontal="center" vertical="center" wrapText="1"/>
    </xf>
    <xf numFmtId="0" fontId="23" fillId="0" borderId="30" xfId="18" applyFont="1" applyBorder="1" applyAlignment="1">
      <alignment horizontal="center" vertical="center" wrapText="1"/>
    </xf>
    <xf numFmtId="0" fontId="23" fillId="0" borderId="28" xfId="18" applyFont="1" applyBorder="1" applyAlignment="1">
      <alignment horizontal="center" vertical="center" wrapText="1"/>
    </xf>
    <xf numFmtId="0" fontId="23" fillId="0" borderId="27" xfId="18" applyFont="1" applyBorder="1" applyAlignment="1">
      <alignment horizontal="center" vertical="center" wrapText="1"/>
    </xf>
    <xf numFmtId="0" fontId="25" fillId="0" borderId="31" xfId="15" applyFont="1" applyBorder="1" applyAlignment="1">
      <alignment horizontal="center" vertical="center" wrapText="1"/>
    </xf>
    <xf numFmtId="0" fontId="25" fillId="0" borderId="44" xfId="15" applyFont="1" applyBorder="1" applyAlignment="1">
      <alignment horizontal="center" vertical="center" wrapText="1"/>
    </xf>
    <xf numFmtId="0" fontId="25" fillId="0" borderId="43" xfId="15" applyFont="1" applyBorder="1" applyAlignment="1">
      <alignment horizontal="center" vertical="center" wrapText="1"/>
    </xf>
    <xf numFmtId="0" fontId="25" fillId="0" borderId="30" xfId="18" applyFont="1" applyBorder="1" applyAlignment="1">
      <alignment horizontal="center" vertical="center" wrapText="1"/>
    </xf>
    <xf numFmtId="0" fontId="25" fillId="0" borderId="28" xfId="18" applyFont="1" applyBorder="1" applyAlignment="1">
      <alignment horizontal="center" vertical="center" wrapText="1"/>
    </xf>
    <xf numFmtId="0" fontId="25" fillId="0" borderId="30" xfId="18" applyFont="1" applyFill="1" applyBorder="1" applyAlignment="1">
      <alignment horizontal="center" vertical="center" wrapText="1"/>
    </xf>
    <xf numFmtId="0" fontId="25" fillId="0" borderId="28" xfId="18" applyFont="1" applyFill="1" applyBorder="1" applyAlignment="1">
      <alignment horizontal="center" vertical="center" wrapText="1"/>
    </xf>
    <xf numFmtId="0" fontId="25" fillId="0" borderId="27" xfId="18" applyFont="1" applyFill="1" applyBorder="1" applyAlignment="1">
      <alignment horizontal="center" vertical="center" wrapText="1"/>
    </xf>
    <xf numFmtId="0" fontId="25" fillId="0" borderId="27" xfId="18" applyFont="1" applyBorder="1" applyAlignment="1">
      <alignment horizontal="center" vertical="center" wrapText="1"/>
    </xf>
    <xf numFmtId="0" fontId="25" fillId="0" borderId="26" xfId="18" applyFont="1" applyBorder="1" applyAlignment="1">
      <alignment horizontal="center" vertical="center" wrapText="1"/>
    </xf>
    <xf numFmtId="0" fontId="25" fillId="0" borderId="26" xfId="18" applyFont="1" applyFill="1" applyBorder="1" applyAlignment="1">
      <alignment horizontal="center" vertical="center" wrapText="1"/>
    </xf>
    <xf numFmtId="0" fontId="63" fillId="0" borderId="30" xfId="18" applyFont="1" applyFill="1" applyBorder="1" applyAlignment="1">
      <alignment horizontal="center" vertical="center" wrapText="1"/>
    </xf>
    <xf numFmtId="0" fontId="63" fillId="0" borderId="28" xfId="18" applyFont="1" applyFill="1" applyBorder="1" applyAlignment="1">
      <alignment horizontal="center" vertical="center" wrapText="1"/>
    </xf>
    <xf numFmtId="0" fontId="63" fillId="0" borderId="27" xfId="18" applyFont="1" applyFill="1" applyBorder="1" applyAlignment="1">
      <alignment horizontal="center" vertical="center" wrapText="1"/>
    </xf>
    <xf numFmtId="0" fontId="64" fillId="0" borderId="26" xfId="0" applyFont="1" applyFill="1" applyBorder="1" applyAlignment="1">
      <alignment horizontal="center" vertical="center" wrapText="1"/>
    </xf>
    <xf numFmtId="0" fontId="64" fillId="0" borderId="30" xfId="0" applyFont="1" applyFill="1" applyBorder="1" applyAlignment="1">
      <alignment horizontal="center" vertical="center" wrapText="1"/>
    </xf>
    <xf numFmtId="0" fontId="64" fillId="0" borderId="28" xfId="0" applyFont="1" applyFill="1" applyBorder="1" applyAlignment="1">
      <alignment horizontal="center" vertical="center" wrapText="1"/>
    </xf>
    <xf numFmtId="0" fontId="64" fillId="0" borderId="27" xfId="0" applyFont="1" applyFill="1" applyBorder="1" applyAlignment="1">
      <alignment horizontal="center" vertical="center" wrapText="1"/>
    </xf>
    <xf numFmtId="0" fontId="23" fillId="9" borderId="13" xfId="18" applyFont="1" applyFill="1" applyBorder="1" applyAlignment="1" applyProtection="1">
      <alignment horizontal="left" vertical="center" wrapText="1"/>
      <protection locked="0"/>
    </xf>
    <xf numFmtId="0" fontId="25" fillId="10" borderId="37" xfId="18" applyFont="1" applyFill="1" applyBorder="1" applyAlignment="1">
      <alignment horizontal="center" vertical="center" wrapText="1"/>
    </xf>
    <xf numFmtId="0" fontId="25" fillId="10" borderId="16" xfId="18" applyFont="1" applyFill="1" applyBorder="1" applyAlignment="1">
      <alignment horizontal="center" vertical="center" wrapText="1"/>
    </xf>
    <xf numFmtId="0" fontId="25" fillId="10" borderId="36" xfId="18" applyFont="1" applyFill="1" applyBorder="1" applyAlignment="1">
      <alignment horizontal="center" vertical="center" wrapText="1"/>
    </xf>
    <xf numFmtId="0" fontId="37" fillId="0" borderId="26" xfId="0" applyFont="1" applyBorder="1" applyAlignment="1">
      <alignment horizontal="center" vertical="center" wrapText="1"/>
    </xf>
    <xf numFmtId="0" fontId="23" fillId="9" borderId="0" xfId="18" applyFont="1" applyFill="1" applyBorder="1" applyAlignment="1" applyProtection="1">
      <alignment horizontal="left" vertical="top" wrapText="1"/>
      <protection locked="0"/>
    </xf>
    <xf numFmtId="0" fontId="56" fillId="0" borderId="0" xfId="18" applyFont="1" applyAlignment="1">
      <alignment horizontal="left" vertical="center" wrapText="1"/>
    </xf>
    <xf numFmtId="0" fontId="23" fillId="8" borderId="13" xfId="18" applyFont="1" applyFill="1" applyBorder="1" applyAlignment="1">
      <alignment horizontal="left" vertical="top" wrapText="1"/>
    </xf>
    <xf numFmtId="0" fontId="23" fillId="9" borderId="13" xfId="15" applyFont="1" applyFill="1" applyBorder="1" applyAlignment="1" applyProtection="1">
      <alignment horizontal="left" vertical="top" wrapText="1"/>
      <protection locked="0"/>
    </xf>
    <xf numFmtId="0" fontId="23" fillId="0" borderId="30" xfId="15" applyFont="1" applyBorder="1" applyAlignment="1">
      <alignment horizontal="center" vertical="center" wrapText="1"/>
    </xf>
    <xf numFmtId="0" fontId="23" fillId="0" borderId="28" xfId="15" applyFont="1" applyBorder="1" applyAlignment="1">
      <alignment horizontal="center" vertical="center" wrapText="1"/>
    </xf>
    <xf numFmtId="0" fontId="23" fillId="0" borderId="27" xfId="15" applyFont="1" applyBorder="1" applyAlignment="1">
      <alignment horizontal="center" vertical="center" wrapText="1"/>
    </xf>
    <xf numFmtId="0" fontId="57" fillId="8" borderId="0" xfId="15" applyFont="1" applyFill="1" applyBorder="1" applyAlignment="1">
      <alignment horizontal="center" vertical="top" wrapText="1"/>
    </xf>
    <xf numFmtId="0" fontId="23" fillId="9" borderId="13" xfId="15" applyFont="1" applyFill="1" applyBorder="1" applyAlignment="1" applyProtection="1">
      <alignment horizontal="left" vertical="top"/>
      <protection locked="0"/>
    </xf>
    <xf numFmtId="0" fontId="25" fillId="0" borderId="26" xfId="15" applyFont="1" applyBorder="1" applyAlignment="1">
      <alignment horizontal="center" vertical="center" wrapText="1"/>
    </xf>
    <xf numFmtId="0" fontId="23" fillId="0" borderId="30" xfId="18" applyFont="1" applyFill="1" applyBorder="1" applyAlignment="1">
      <alignment horizontal="center" vertical="center" wrapText="1"/>
    </xf>
    <xf numFmtId="0" fontId="23" fillId="0" borderId="28" xfId="18" applyFont="1" applyFill="1" applyBorder="1" applyAlignment="1">
      <alignment horizontal="center" vertical="center" wrapText="1"/>
    </xf>
    <xf numFmtId="0" fontId="62" fillId="0" borderId="26" xfId="18" applyFont="1" applyFill="1" applyBorder="1" applyAlignment="1">
      <alignment horizontal="center" vertical="center" wrapText="1"/>
    </xf>
    <xf numFmtId="0" fontId="25" fillId="0" borderId="37" xfId="18" applyFont="1" applyFill="1" applyBorder="1" applyAlignment="1">
      <alignment horizontal="center" vertical="top"/>
    </xf>
    <xf numFmtId="0" fontId="25" fillId="0" borderId="16" xfId="18" applyFont="1" applyFill="1" applyBorder="1" applyAlignment="1">
      <alignment horizontal="center" vertical="top"/>
    </xf>
    <xf numFmtId="0" fontId="25" fillId="0" borderId="36" xfId="18" applyFont="1" applyFill="1" applyBorder="1" applyAlignment="1">
      <alignment horizontal="center" vertical="top"/>
    </xf>
    <xf numFmtId="0" fontId="60" fillId="0" borderId="26" xfId="18" applyFont="1" applyFill="1" applyBorder="1" applyAlignment="1">
      <alignment horizontal="center" vertical="center" wrapText="1"/>
    </xf>
    <xf numFmtId="0" fontId="21" fillId="8" borderId="0" xfId="18" applyFont="1" applyFill="1" applyBorder="1" applyAlignment="1">
      <alignment horizontal="center"/>
    </xf>
    <xf numFmtId="0" fontId="23" fillId="8" borderId="0" xfId="18" applyFont="1" applyFill="1" applyBorder="1" applyAlignment="1">
      <alignment horizontal="left" vertical="top"/>
    </xf>
    <xf numFmtId="0" fontId="25" fillId="0" borderId="30" xfId="15" applyFont="1" applyFill="1" applyBorder="1" applyAlignment="1">
      <alignment horizontal="center" vertical="center" wrapText="1"/>
    </xf>
    <xf numFmtId="0" fontId="25" fillId="0" borderId="28" xfId="15" applyFont="1" applyFill="1" applyBorder="1" applyAlignment="1">
      <alignment horizontal="center" vertical="center" wrapText="1"/>
    </xf>
    <xf numFmtId="0" fontId="25" fillId="0" borderId="27" xfId="15" applyFont="1" applyFill="1" applyBorder="1" applyAlignment="1">
      <alignment horizontal="center" vertical="center" wrapText="1"/>
    </xf>
    <xf numFmtId="0" fontId="57" fillId="0" borderId="0" xfId="15" applyFont="1" applyFill="1" applyBorder="1" applyAlignment="1">
      <alignment horizontal="center" vertical="top" wrapText="1"/>
    </xf>
    <xf numFmtId="0" fontId="74" fillId="19" borderId="30" xfId="0" applyFont="1" applyFill="1" applyBorder="1" applyAlignment="1" applyProtection="1">
      <alignment horizontal="center" vertical="center" wrapText="1"/>
      <protection locked="0"/>
    </xf>
    <xf numFmtId="0" fontId="74" fillId="19" borderId="28" xfId="0" applyFont="1" applyFill="1" applyBorder="1" applyAlignment="1" applyProtection="1">
      <alignment horizontal="center" vertical="center" wrapText="1"/>
      <protection locked="0"/>
    </xf>
    <xf numFmtId="0" fontId="74" fillId="19" borderId="27" xfId="0" applyFont="1" applyFill="1" applyBorder="1" applyAlignment="1" applyProtection="1">
      <alignment horizontal="center" vertical="center" wrapText="1"/>
      <protection locked="0"/>
    </xf>
    <xf numFmtId="0" fontId="33" fillId="2" borderId="30" xfId="0" applyFont="1" applyFill="1" applyBorder="1" applyAlignment="1">
      <alignment horizontal="center" vertical="center" wrapText="1"/>
    </xf>
    <xf numFmtId="0" fontId="33" fillId="2" borderId="28" xfId="0" applyFont="1" applyFill="1" applyBorder="1" applyAlignment="1">
      <alignment horizontal="center" vertical="center" wrapText="1"/>
    </xf>
    <xf numFmtId="0" fontId="33" fillId="2" borderId="27"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33" fillId="2" borderId="30" xfId="0" applyFont="1" applyFill="1" applyBorder="1" applyAlignment="1">
      <alignment horizontal="left" vertical="center" wrapText="1"/>
    </xf>
    <xf numFmtId="0" fontId="33" fillId="2" borderId="27" xfId="0" applyFont="1" applyFill="1" applyBorder="1" applyAlignment="1">
      <alignment horizontal="left" vertical="center" wrapText="1"/>
    </xf>
    <xf numFmtId="0" fontId="33" fillId="2" borderId="28" xfId="0" applyFont="1" applyFill="1" applyBorder="1" applyAlignment="1">
      <alignment horizontal="left" vertical="center" wrapText="1"/>
    </xf>
    <xf numFmtId="0" fontId="25" fillId="2" borderId="30" xfId="15" applyFont="1" applyFill="1" applyBorder="1" applyAlignment="1">
      <alignment horizontal="left" vertical="center" wrapText="1"/>
    </xf>
    <xf numFmtId="0" fontId="25" fillId="2" borderId="28" xfId="15" applyFont="1" applyFill="1" applyBorder="1" applyAlignment="1">
      <alignment horizontal="left" vertical="center" wrapText="1"/>
    </xf>
    <xf numFmtId="0" fontId="25" fillId="2" borderId="27" xfId="15" applyFont="1" applyFill="1" applyBorder="1" applyAlignment="1">
      <alignment horizontal="left" vertical="center" wrapText="1"/>
    </xf>
    <xf numFmtId="0" fontId="25" fillId="0" borderId="26" xfId="15" applyFont="1" applyBorder="1" applyAlignment="1">
      <alignment horizontal="left" vertical="center" wrapText="1"/>
    </xf>
    <xf numFmtId="0" fontId="25" fillId="0" borderId="30" xfId="15" applyFont="1" applyBorder="1" applyAlignment="1">
      <alignment horizontal="left" vertical="center" wrapText="1"/>
    </xf>
    <xf numFmtId="0" fontId="25" fillId="0" borderId="28" xfId="15" applyFont="1" applyBorder="1" applyAlignment="1">
      <alignment horizontal="left" vertical="center" wrapText="1"/>
    </xf>
    <xf numFmtId="0" fontId="25" fillId="0" borderId="27" xfId="15" applyFont="1" applyBorder="1" applyAlignment="1">
      <alignment horizontal="left" vertical="center" wrapText="1"/>
    </xf>
    <xf numFmtId="0" fontId="25" fillId="2" borderId="26" xfId="15" applyFont="1" applyFill="1" applyBorder="1" applyAlignment="1">
      <alignment horizontal="left" vertical="center" wrapText="1"/>
    </xf>
    <xf numFmtId="0" fontId="25" fillId="2" borderId="30" xfId="15" applyFont="1" applyFill="1" applyBorder="1" applyAlignment="1">
      <alignment horizontal="center" vertical="center" wrapText="1"/>
    </xf>
    <xf numFmtId="0" fontId="25" fillId="2" borderId="27" xfId="15"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25" fillId="2" borderId="28" xfId="15" applyFont="1" applyFill="1" applyBorder="1" applyAlignment="1">
      <alignment horizontal="center" vertical="center" wrapText="1"/>
    </xf>
    <xf numFmtId="0" fontId="70" fillId="2" borderId="30" xfId="0" applyFont="1" applyFill="1" applyBorder="1" applyAlignment="1">
      <alignment horizontal="center" vertical="center" wrapText="1"/>
    </xf>
    <xf numFmtId="0" fontId="70" fillId="2" borderId="28" xfId="0" applyFont="1" applyFill="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ual"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20</c:v>
                </c:pt>
                <c:pt idx="15">
                  <c:v>0</c:v>
                </c:pt>
                <c:pt idx="16">
                  <c:v>0</c:v>
                </c:pt>
              </c:numCache>
            </c:numRef>
          </c:val>
        </c:ser>
        <c:shape val="box"/>
        <c:axId val="172475520"/>
        <c:axId val="172477056"/>
        <c:axId val="0"/>
      </c:bar3DChart>
      <c:catAx>
        <c:axId val="172475520"/>
        <c:scaling>
          <c:orientation val="minMax"/>
        </c:scaling>
        <c:axPos val="b"/>
        <c:numFmt formatCode="General" sourceLinked="0"/>
        <c:majorTickMark val="none"/>
        <c:tickLblPos val="nextTo"/>
        <c:txPr>
          <a:bodyPr/>
          <a:lstStyle/>
          <a:p>
            <a:pPr>
              <a:defRPr lang="es-HN"/>
            </a:pPr>
            <a:endParaRPr lang="es-HN"/>
          </a:p>
        </c:txPr>
        <c:crossAx val="172477056"/>
        <c:crosses val="autoZero"/>
        <c:auto val="1"/>
        <c:lblAlgn val="ctr"/>
        <c:lblOffset val="100"/>
      </c:catAx>
      <c:valAx>
        <c:axId val="17247705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724755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172782336"/>
        <c:axId val="172783872"/>
        <c:axId val="0"/>
      </c:bar3DChart>
      <c:catAx>
        <c:axId val="172782336"/>
        <c:scaling>
          <c:orientation val="minMax"/>
        </c:scaling>
        <c:axPos val="b"/>
        <c:numFmt formatCode="General" sourceLinked="0"/>
        <c:majorTickMark val="none"/>
        <c:tickLblPos val="nextTo"/>
        <c:txPr>
          <a:bodyPr/>
          <a:lstStyle/>
          <a:p>
            <a:pPr>
              <a:defRPr lang="es-HN"/>
            </a:pPr>
            <a:endParaRPr lang="es-HN"/>
          </a:p>
        </c:txPr>
        <c:crossAx val="172783872"/>
        <c:crosses val="autoZero"/>
        <c:auto val="1"/>
        <c:lblAlgn val="ctr"/>
        <c:lblOffset val="100"/>
      </c:catAx>
      <c:valAx>
        <c:axId val="1727838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727823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172814336"/>
        <c:axId val="172815872"/>
        <c:axId val="0"/>
      </c:bar3DChart>
      <c:catAx>
        <c:axId val="172814336"/>
        <c:scaling>
          <c:orientation val="minMax"/>
        </c:scaling>
        <c:axPos val="b"/>
        <c:numFmt formatCode="General" sourceLinked="0"/>
        <c:majorTickMark val="none"/>
        <c:tickLblPos val="nextTo"/>
        <c:txPr>
          <a:bodyPr/>
          <a:lstStyle/>
          <a:p>
            <a:pPr>
              <a:defRPr lang="es-HN"/>
            </a:pPr>
            <a:endParaRPr lang="es-HN"/>
          </a:p>
        </c:txPr>
        <c:crossAx val="172815872"/>
        <c:crosses val="autoZero"/>
        <c:auto val="1"/>
        <c:lblAlgn val="ctr"/>
        <c:lblOffset val="100"/>
      </c:catAx>
      <c:valAx>
        <c:axId val="1728158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728143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241941</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04"/>
      <c r="U2" s="604"/>
      <c r="V2" s="604"/>
      <c r="W2" s="604"/>
      <c r="X2" s="604"/>
      <c r="Y2" s="604"/>
      <c r="Z2" s="604"/>
      <c r="AA2" s="604"/>
      <c r="AB2" s="604"/>
      <c r="AC2" s="604" t="s">
        <v>25</v>
      </c>
      <c r="AD2" s="604"/>
      <c r="AE2" s="604"/>
      <c r="AF2" s="604"/>
      <c r="AG2" s="604"/>
      <c r="AH2" s="604"/>
      <c r="AI2" s="604"/>
      <c r="AJ2" s="604"/>
    </row>
    <row r="3" spans="2:36" ht="16.5" customHeight="1">
      <c r="B3" s="33" t="s">
        <v>7</v>
      </c>
      <c r="C3" s="33"/>
      <c r="D3" s="33"/>
      <c r="E3" s="33"/>
      <c r="F3" s="33"/>
      <c r="G3" s="33"/>
      <c r="H3" s="33"/>
      <c r="I3" s="33"/>
      <c r="J3" s="33"/>
      <c r="K3" s="33"/>
      <c r="L3" s="33"/>
      <c r="M3" s="33"/>
      <c r="N3" s="33"/>
      <c r="O3" s="33"/>
      <c r="P3" s="33"/>
      <c r="Q3" s="33"/>
      <c r="R3" s="33"/>
      <c r="S3" s="33"/>
      <c r="T3" s="604"/>
      <c r="U3" s="604"/>
      <c r="V3" s="604"/>
      <c r="W3" s="604"/>
      <c r="X3" s="604"/>
      <c r="Y3" s="604"/>
      <c r="Z3" s="604"/>
      <c r="AA3" s="604"/>
      <c r="AB3" s="604"/>
      <c r="AC3" s="604" t="s">
        <v>7</v>
      </c>
      <c r="AD3" s="604"/>
      <c r="AE3" s="604"/>
      <c r="AF3" s="604"/>
      <c r="AG3" s="604"/>
      <c r="AH3" s="604"/>
      <c r="AI3" s="604"/>
      <c r="AJ3" s="604"/>
    </row>
    <row r="4" spans="2:36" ht="12.75" customHeight="1">
      <c r="B4" s="33" t="s">
        <v>36</v>
      </c>
      <c r="C4" s="33"/>
      <c r="D4" s="33"/>
      <c r="E4" s="33"/>
      <c r="F4" s="33"/>
      <c r="G4" s="33"/>
      <c r="H4" s="33"/>
      <c r="I4" s="33"/>
      <c r="J4" s="33"/>
      <c r="K4" s="33"/>
      <c r="L4" s="33"/>
      <c r="M4" s="33"/>
      <c r="N4" s="33"/>
      <c r="O4" s="33"/>
      <c r="P4" s="33"/>
      <c r="Q4" s="33"/>
      <c r="R4" s="33"/>
      <c r="S4" s="33"/>
      <c r="T4" s="604"/>
      <c r="U4" s="604"/>
      <c r="V4" s="604"/>
      <c r="W4" s="604"/>
      <c r="X4" s="604"/>
      <c r="Y4" s="604"/>
      <c r="Z4" s="604"/>
      <c r="AA4" s="604"/>
      <c r="AB4" s="604"/>
      <c r="AC4" s="604" t="s">
        <v>36</v>
      </c>
      <c r="AD4" s="604"/>
      <c r="AE4" s="604"/>
      <c r="AF4" s="604"/>
      <c r="AG4" s="604"/>
      <c r="AH4" s="604"/>
      <c r="AI4" s="604"/>
      <c r="AJ4" s="604"/>
    </row>
    <row r="5" spans="2:36" ht="15.75">
      <c r="B5" s="2"/>
      <c r="C5" s="2"/>
      <c r="D5" s="2"/>
    </row>
    <row r="6" spans="2:36" ht="16.5" thickBot="1">
      <c r="B6" s="2"/>
      <c r="C6" s="2"/>
      <c r="D6" s="2"/>
    </row>
    <row r="7" spans="2:36" ht="75.75" customHeight="1">
      <c r="B7" s="601" t="s">
        <v>20</v>
      </c>
      <c r="C7" s="601" t="s">
        <v>38</v>
      </c>
      <c r="D7" s="601" t="s">
        <v>39</v>
      </c>
      <c r="E7" s="610" t="s">
        <v>40</v>
      </c>
      <c r="F7" s="601" t="s">
        <v>37</v>
      </c>
      <c r="G7" s="610" t="s">
        <v>9</v>
      </c>
      <c r="H7" s="599" t="s">
        <v>0</v>
      </c>
      <c r="I7" s="599" t="s">
        <v>8</v>
      </c>
      <c r="J7" s="599" t="s">
        <v>16</v>
      </c>
      <c r="K7" s="599"/>
      <c r="L7" s="599" t="s">
        <v>13</v>
      </c>
      <c r="M7" s="599"/>
      <c r="N7" s="599"/>
      <c r="O7" s="599"/>
      <c r="P7" s="599"/>
      <c r="Q7" s="599"/>
      <c r="R7" s="599"/>
      <c r="S7" s="599"/>
      <c r="T7" s="601" t="s">
        <v>14</v>
      </c>
      <c r="U7" s="599" t="s">
        <v>18</v>
      </c>
      <c r="V7" s="599" t="s">
        <v>26</v>
      </c>
      <c r="W7" s="599"/>
      <c r="X7" s="599" t="s">
        <v>15</v>
      </c>
      <c r="Y7" s="599" t="s">
        <v>17</v>
      </c>
      <c r="Z7" s="599"/>
      <c r="AA7" s="599" t="s">
        <v>22</v>
      </c>
      <c r="AB7" s="599" t="s">
        <v>32</v>
      </c>
      <c r="AC7" s="605" t="s">
        <v>31</v>
      </c>
      <c r="AD7" s="605"/>
      <c r="AE7" s="605"/>
      <c r="AF7" s="605"/>
      <c r="AG7" s="599" t="s">
        <v>28</v>
      </c>
      <c r="AH7" s="599" t="s">
        <v>29</v>
      </c>
      <c r="AI7" s="599" t="s">
        <v>1</v>
      </c>
      <c r="AJ7" s="599" t="s">
        <v>2</v>
      </c>
    </row>
    <row r="8" spans="2:36" ht="15.75" customHeight="1">
      <c r="B8" s="602"/>
      <c r="C8" s="602"/>
      <c r="D8" s="602"/>
      <c r="E8" s="611"/>
      <c r="F8" s="602"/>
      <c r="G8" s="611"/>
      <c r="H8" s="600"/>
      <c r="I8" s="600"/>
      <c r="J8" s="600" t="s">
        <v>33</v>
      </c>
      <c r="K8" s="600" t="s">
        <v>19</v>
      </c>
      <c r="L8" s="603" t="s">
        <v>3</v>
      </c>
      <c r="M8" s="603"/>
      <c r="N8" s="603" t="s">
        <v>4</v>
      </c>
      <c r="O8" s="603"/>
      <c r="P8" s="603" t="s">
        <v>5</v>
      </c>
      <c r="Q8" s="603"/>
      <c r="R8" s="603" t="s">
        <v>6</v>
      </c>
      <c r="S8" s="603"/>
      <c r="T8" s="602"/>
      <c r="U8" s="600"/>
      <c r="V8" s="600" t="s">
        <v>23</v>
      </c>
      <c r="W8" s="600" t="s">
        <v>21</v>
      </c>
      <c r="X8" s="600"/>
      <c r="Y8" s="600" t="s">
        <v>23</v>
      </c>
      <c r="Z8" s="600" t="s">
        <v>21</v>
      </c>
      <c r="AA8" s="600"/>
      <c r="AB8" s="600"/>
      <c r="AC8" s="14" t="s">
        <v>3</v>
      </c>
      <c r="AD8" s="14" t="s">
        <v>4</v>
      </c>
      <c r="AE8" s="14" t="s">
        <v>5</v>
      </c>
      <c r="AF8" s="14" t="s">
        <v>6</v>
      </c>
      <c r="AG8" s="600"/>
      <c r="AH8" s="600"/>
      <c r="AI8" s="600"/>
      <c r="AJ8" s="600"/>
    </row>
    <row r="9" spans="2:36" ht="78.75">
      <c r="B9" s="602"/>
      <c r="C9" s="602"/>
      <c r="D9" s="602"/>
      <c r="E9" s="611"/>
      <c r="F9" s="602"/>
      <c r="G9" s="611"/>
      <c r="H9" s="600"/>
      <c r="I9" s="600"/>
      <c r="J9" s="600"/>
      <c r="K9" s="600"/>
      <c r="L9" s="32" t="s">
        <v>11</v>
      </c>
      <c r="M9" s="32" t="s">
        <v>12</v>
      </c>
      <c r="N9" s="32" t="s">
        <v>11</v>
      </c>
      <c r="O9" s="32" t="s">
        <v>12</v>
      </c>
      <c r="P9" s="32" t="s">
        <v>11</v>
      </c>
      <c r="Q9" s="32" t="s">
        <v>12</v>
      </c>
      <c r="R9" s="32" t="s">
        <v>11</v>
      </c>
      <c r="S9" s="32" t="s">
        <v>12</v>
      </c>
      <c r="T9" s="602"/>
      <c r="U9" s="600"/>
      <c r="V9" s="600"/>
      <c r="W9" s="600"/>
      <c r="X9" s="600"/>
      <c r="Y9" s="600"/>
      <c r="Z9" s="600"/>
      <c r="AA9" s="600"/>
      <c r="AB9" s="600"/>
      <c r="AC9" s="14" t="s">
        <v>24</v>
      </c>
      <c r="AD9" s="14" t="s">
        <v>24</v>
      </c>
      <c r="AE9" s="14" t="s">
        <v>24</v>
      </c>
      <c r="AF9" s="14" t="s">
        <v>24</v>
      </c>
      <c r="AG9" s="600"/>
      <c r="AH9" s="600"/>
      <c r="AI9" s="600"/>
      <c r="AJ9" s="600"/>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08" t="s">
        <v>10</v>
      </c>
      <c r="K31" s="609"/>
      <c r="L31" s="606"/>
      <c r="M31" s="607"/>
      <c r="N31" s="606"/>
      <c r="O31" s="607"/>
      <c r="P31" s="606"/>
      <c r="Q31" s="607"/>
      <c r="R31" s="606"/>
      <c r="S31" s="607"/>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67">
        <f>SUM(F17:F37)</f>
        <v>0</v>
      </c>
      <c r="F10" s="70"/>
      <c r="G10" s="79"/>
      <c r="H10" s="70"/>
      <c r="I10" s="70"/>
    </row>
    <row r="11" spans="1:555">
      <c r="C11" s="70"/>
      <c r="D11" s="31"/>
      <c r="E11" s="93"/>
      <c r="F11" s="93"/>
      <c r="G11" s="93"/>
      <c r="H11" s="76"/>
      <c r="I11" s="76"/>
      <c r="J11" s="76"/>
      <c r="K11" s="112"/>
    </row>
    <row r="12" spans="1:555" ht="15.75">
      <c r="B12" s="93"/>
      <c r="C12" s="302" t="s">
        <v>392</v>
      </c>
      <c r="D12" s="363"/>
      <c r="E12" s="93"/>
      <c r="F12" s="93"/>
      <c r="G12" s="93"/>
      <c r="H12" s="76"/>
      <c r="I12" s="76"/>
      <c r="J12" s="76"/>
      <c r="K12" s="112"/>
    </row>
    <row r="13" spans="1:555" ht="18.7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8" t="s">
        <v>1454</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2"/>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67">
        <f>SUM(F47:F67)</f>
        <v>0</v>
      </c>
      <c r="F40" s="70"/>
      <c r="G40" s="79"/>
      <c r="H40" s="70"/>
      <c r="I40" s="70"/>
    </row>
    <row r="41" spans="3:12">
      <c r="C41" s="70"/>
      <c r="D41" s="31"/>
      <c r="E41" s="93"/>
      <c r="F41" s="93"/>
      <c r="G41" s="93"/>
      <c r="H41" s="76"/>
      <c r="I41" s="76"/>
      <c r="J41" s="76"/>
      <c r="K41" s="112"/>
    </row>
    <row r="42" spans="3:12" ht="15.75">
      <c r="C42" s="302" t="s">
        <v>392</v>
      </c>
      <c r="D42" s="363"/>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18" t="s">
        <v>1454</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2"/>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67">
        <f>SUM(F77:F97)</f>
        <v>0</v>
      </c>
      <c r="F70" s="70"/>
      <c r="G70" s="79"/>
      <c r="H70" s="70"/>
      <c r="I70" s="70"/>
    </row>
    <row r="71" spans="3:12">
      <c r="C71" s="70"/>
      <c r="D71" s="31"/>
      <c r="E71" s="93"/>
      <c r="F71" s="93"/>
      <c r="G71" s="93"/>
      <c r="H71" s="76"/>
      <c r="I71" s="76"/>
      <c r="J71" s="76"/>
      <c r="K71" s="112"/>
    </row>
    <row r="72" spans="3:12" ht="15.75">
      <c r="C72" s="302" t="s">
        <v>392</v>
      </c>
      <c r="D72" s="363"/>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18" t="s">
        <v>1454</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2"/>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67">
        <f>SUM(F107:F127)</f>
        <v>0</v>
      </c>
      <c r="F100" s="70"/>
      <c r="G100" s="79"/>
      <c r="H100" s="70"/>
      <c r="I100" s="70"/>
    </row>
    <row r="101" spans="3:12">
      <c r="C101" s="70"/>
      <c r="D101" s="31"/>
      <c r="E101" s="93"/>
      <c r="F101" s="93"/>
      <c r="G101" s="93"/>
      <c r="H101" s="76"/>
      <c r="I101" s="76"/>
      <c r="J101" s="76"/>
      <c r="K101" s="112"/>
    </row>
    <row r="102" spans="3:12" ht="15.75">
      <c r="C102" s="302" t="s">
        <v>392</v>
      </c>
      <c r="D102" s="363"/>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18" t="s">
        <v>1454</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2"/>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67">
        <f>SUM(F137:F157)</f>
        <v>0</v>
      </c>
      <c r="F130" s="70"/>
      <c r="G130" s="79"/>
      <c r="H130" s="70"/>
      <c r="I130" s="70"/>
    </row>
    <row r="131" spans="3:12">
      <c r="C131" s="70"/>
      <c r="D131" s="31"/>
      <c r="E131" s="93"/>
      <c r="F131" s="93"/>
      <c r="G131" s="93"/>
      <c r="H131" s="76"/>
      <c r="I131" s="76"/>
      <c r="J131" s="76"/>
      <c r="K131" s="112"/>
    </row>
    <row r="132" spans="3:12" ht="15.75">
      <c r="C132" s="302" t="s">
        <v>392</v>
      </c>
      <c r="D132" s="363"/>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18" t="s">
        <v>1454</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2"/>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67">
        <f>SUM(F167:F187)</f>
        <v>0</v>
      </c>
      <c r="F160" s="70"/>
      <c r="G160" s="79"/>
      <c r="H160" s="70"/>
      <c r="I160" s="70"/>
    </row>
    <row r="161" spans="3:12">
      <c r="C161" s="70"/>
      <c r="D161" s="31"/>
      <c r="E161" s="93"/>
      <c r="F161" s="93"/>
      <c r="G161" s="93"/>
      <c r="H161" s="76"/>
      <c r="I161" s="76"/>
      <c r="J161" s="76"/>
      <c r="K161" s="112"/>
    </row>
    <row r="162" spans="3:12" ht="15.75">
      <c r="C162" s="302" t="s">
        <v>392</v>
      </c>
      <c r="D162" s="363"/>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18" t="s">
        <v>1454</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2"/>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H13" sqref="H13"/>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row r="5" spans="1:555" ht="53.25" thickBot="1">
      <c r="C5" s="87" t="s">
        <v>419</v>
      </c>
      <c r="D5" s="198">
        <f>SUMIF(C:C,$C$10,D:D)</f>
        <v>500000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7">
        <f>SUM(F17:F50)</f>
        <v>500000</v>
      </c>
      <c r="E10" s="86" t="s">
        <v>2268</v>
      </c>
      <c r="G10" s="79"/>
      <c r="H10" s="70"/>
      <c r="I10" s="70"/>
    </row>
    <row r="11" spans="1:555">
      <c r="G11" s="79"/>
      <c r="H11" s="70"/>
      <c r="I11" s="70"/>
    </row>
    <row r="12" spans="1:555">
      <c r="F12" s="70"/>
      <c r="G12" s="79"/>
      <c r="H12" s="70"/>
      <c r="I12" s="70"/>
    </row>
    <row r="13" spans="1:555" ht="15.75">
      <c r="C13" s="302" t="s">
        <v>392</v>
      </c>
      <c r="D13" s="363"/>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6"/>
      <c r="M15" s="227"/>
      <c r="N15" s="226"/>
      <c r="O15" s="226"/>
      <c r="P15" s="229" t="s">
        <v>469</v>
      </c>
      <c r="Q15" s="229" t="s">
        <v>470</v>
      </c>
    </row>
    <row r="16" spans="1:555" ht="30.75" thickBot="1">
      <c r="C16" s="129" t="s">
        <v>44</v>
      </c>
      <c r="D16" s="129" t="s">
        <v>55</v>
      </c>
      <c r="E16" s="136" t="s">
        <v>57</v>
      </c>
      <c r="F16" s="135" t="s">
        <v>27</v>
      </c>
      <c r="G16" s="133" t="s">
        <v>131</v>
      </c>
      <c r="H16" s="136" t="s">
        <v>46</v>
      </c>
      <c r="I16" s="133" t="s">
        <v>132</v>
      </c>
      <c r="J16" s="133" t="s">
        <v>410</v>
      </c>
      <c r="K16" s="133" t="s">
        <v>411</v>
      </c>
      <c r="L16" s="223" t="s">
        <v>21</v>
      </c>
      <c r="M16" s="223" t="s">
        <v>55</v>
      </c>
      <c r="N16" s="224" t="s">
        <v>467</v>
      </c>
      <c r="O16" s="225" t="s">
        <v>468</v>
      </c>
      <c r="P16" s="228">
        <v>0.7</v>
      </c>
      <c r="Q16" s="228">
        <v>0.3</v>
      </c>
    </row>
    <row r="17" spans="3:17" ht="47.25">
      <c r="C17" s="554" t="s">
        <v>2267</v>
      </c>
      <c r="D17" s="158">
        <v>1</v>
      </c>
      <c r="E17" s="123">
        <v>500000</v>
      </c>
      <c r="F17" s="97">
        <f t="shared" ref="F17:F50" si="0">D17*E17</f>
        <v>500000</v>
      </c>
      <c r="G17" s="592"/>
      <c r="H17" s="142"/>
      <c r="I17" s="130" t="e">
        <f>VLOOKUP(H17,Presupuesto!$B$11:$C$565,2,0)</f>
        <v>#N/A</v>
      </c>
      <c r="J17" s="218"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67">
        <f>SUM(F60:F93)</f>
        <v>0</v>
      </c>
      <c r="G53" s="79"/>
      <c r="H53" s="70"/>
      <c r="I53" s="70"/>
    </row>
    <row r="54" spans="3:17">
      <c r="G54" s="79"/>
      <c r="H54" s="70"/>
      <c r="I54" s="70"/>
    </row>
    <row r="55" spans="3:17">
      <c r="F55" s="70"/>
      <c r="G55" s="79"/>
      <c r="H55" s="70"/>
      <c r="I55" s="70"/>
    </row>
    <row r="56" spans="3:17" ht="15.75">
      <c r="C56" s="302" t="s">
        <v>392</v>
      </c>
      <c r="D56" s="363"/>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6"/>
      <c r="M58" s="227"/>
      <c r="N58" s="226"/>
      <c r="O58" s="226"/>
      <c r="P58" s="229" t="s">
        <v>469</v>
      </c>
      <c r="Q58" s="229" t="s">
        <v>470</v>
      </c>
    </row>
    <row r="59" spans="3:17" ht="30.75" thickBot="1">
      <c r="C59" s="129" t="s">
        <v>44</v>
      </c>
      <c r="D59" s="129" t="s">
        <v>55</v>
      </c>
      <c r="E59" s="136" t="s">
        <v>57</v>
      </c>
      <c r="F59" s="135" t="s">
        <v>27</v>
      </c>
      <c r="G59" s="133" t="s">
        <v>131</v>
      </c>
      <c r="H59" s="136" t="s">
        <v>46</v>
      </c>
      <c r="I59" s="133" t="s">
        <v>132</v>
      </c>
      <c r="J59" s="133" t="s">
        <v>410</v>
      </c>
      <c r="K59" s="133" t="s">
        <v>411</v>
      </c>
      <c r="L59" s="223" t="s">
        <v>21</v>
      </c>
      <c r="M59" s="223" t="s">
        <v>55</v>
      </c>
      <c r="N59" s="224" t="s">
        <v>467</v>
      </c>
      <c r="O59" s="225" t="s">
        <v>468</v>
      </c>
      <c r="P59" s="228">
        <v>0.7</v>
      </c>
      <c r="Q59" s="228">
        <v>0.3</v>
      </c>
    </row>
    <row r="60" spans="3:17">
      <c r="C60" s="141"/>
      <c r="D60" s="158"/>
      <c r="E60" s="123"/>
      <c r="F60" s="97">
        <f t="shared" ref="F60:F93" si="5">D60*E60</f>
        <v>0</v>
      </c>
      <c r="G60" s="161"/>
      <c r="H60" s="142"/>
      <c r="I60" s="130" t="e">
        <f>VLOOKUP(H60,Presupuesto!$B$11:$C$565,2,0)</f>
        <v>#N/A</v>
      </c>
      <c r="J60" s="218"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67">
        <f>SUM(F103:F136)</f>
        <v>0</v>
      </c>
      <c r="G96" s="79"/>
      <c r="H96" s="70"/>
      <c r="I96" s="70"/>
    </row>
    <row r="97" spans="3:17">
      <c r="G97" s="79"/>
      <c r="H97" s="70"/>
      <c r="I97" s="70"/>
    </row>
    <row r="98" spans="3:17">
      <c r="F98" s="70"/>
      <c r="G98" s="79"/>
      <c r="H98" s="70"/>
      <c r="I98" s="70"/>
    </row>
    <row r="99" spans="3:17" ht="15.75">
      <c r="C99" s="302" t="s">
        <v>392</v>
      </c>
      <c r="D99" s="363"/>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6"/>
      <c r="M101" s="227"/>
      <c r="N101" s="226"/>
      <c r="O101" s="226"/>
      <c r="P101" s="229" t="s">
        <v>469</v>
      </c>
      <c r="Q101" s="229" t="s">
        <v>470</v>
      </c>
    </row>
    <row r="102" spans="3:17" ht="30.75" thickBot="1">
      <c r="C102" s="129" t="s">
        <v>44</v>
      </c>
      <c r="D102" s="129" t="s">
        <v>55</v>
      </c>
      <c r="E102" s="136" t="s">
        <v>57</v>
      </c>
      <c r="F102" s="135" t="s">
        <v>27</v>
      </c>
      <c r="G102" s="133" t="s">
        <v>131</v>
      </c>
      <c r="H102" s="136" t="s">
        <v>46</v>
      </c>
      <c r="I102" s="133" t="s">
        <v>132</v>
      </c>
      <c r="J102" s="133" t="s">
        <v>410</v>
      </c>
      <c r="K102" s="133" t="s">
        <v>411</v>
      </c>
      <c r="L102" s="223" t="s">
        <v>21</v>
      </c>
      <c r="M102" s="223" t="s">
        <v>55</v>
      </c>
      <c r="N102" s="224" t="s">
        <v>467</v>
      </c>
      <c r="O102" s="225" t="s">
        <v>468</v>
      </c>
      <c r="P102" s="228">
        <v>0.7</v>
      </c>
      <c r="Q102" s="228">
        <v>0.3</v>
      </c>
    </row>
    <row r="103" spans="3:17">
      <c r="C103" s="141"/>
      <c r="D103" s="158"/>
      <c r="E103" s="123"/>
      <c r="F103" s="97">
        <f t="shared" ref="F103:F136" si="10">D103*E103</f>
        <v>0</v>
      </c>
      <c r="G103" s="161"/>
      <c r="H103" s="142"/>
      <c r="I103" s="130" t="e">
        <f>VLOOKUP(H103,Presupuesto!$B$11:$C$565,2,0)</f>
        <v>#N/A</v>
      </c>
      <c r="J103" s="218"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67">
        <f>SUM(F146:F179)</f>
        <v>0</v>
      </c>
      <c r="G139" s="79"/>
      <c r="H139" s="70"/>
      <c r="I139" s="70"/>
    </row>
    <row r="140" spans="3:17">
      <c r="G140" s="79"/>
      <c r="H140" s="70"/>
      <c r="I140" s="70"/>
    </row>
    <row r="141" spans="3:17">
      <c r="F141" s="70"/>
      <c r="G141" s="79"/>
      <c r="H141" s="70"/>
      <c r="I141" s="70"/>
    </row>
    <row r="142" spans="3:17" ht="15.75">
      <c r="C142" s="302" t="s">
        <v>392</v>
      </c>
      <c r="D142" s="363"/>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6"/>
      <c r="M144" s="227"/>
      <c r="N144" s="226"/>
      <c r="O144" s="226"/>
      <c r="P144" s="229" t="s">
        <v>469</v>
      </c>
      <c r="Q144" s="229" t="s">
        <v>470</v>
      </c>
    </row>
    <row r="145" spans="3:17" ht="30.75" thickBot="1">
      <c r="C145" s="129" t="s">
        <v>44</v>
      </c>
      <c r="D145" s="129" t="s">
        <v>55</v>
      </c>
      <c r="E145" s="136" t="s">
        <v>57</v>
      </c>
      <c r="F145" s="135" t="s">
        <v>27</v>
      </c>
      <c r="G145" s="133" t="s">
        <v>131</v>
      </c>
      <c r="H145" s="136" t="s">
        <v>46</v>
      </c>
      <c r="I145" s="133" t="s">
        <v>132</v>
      </c>
      <c r="J145" s="133" t="s">
        <v>410</v>
      </c>
      <c r="K145" s="133" t="s">
        <v>411</v>
      </c>
      <c r="L145" s="223" t="s">
        <v>21</v>
      </c>
      <c r="M145" s="223" t="s">
        <v>55</v>
      </c>
      <c r="N145" s="224" t="s">
        <v>467</v>
      </c>
      <c r="O145" s="225" t="s">
        <v>468</v>
      </c>
      <c r="P145" s="228">
        <v>0.7</v>
      </c>
      <c r="Q145" s="228">
        <v>0.3</v>
      </c>
    </row>
    <row r="146" spans="3:17">
      <c r="C146" s="141"/>
      <c r="D146" s="158"/>
      <c r="E146" s="123"/>
      <c r="F146" s="97">
        <f t="shared" ref="F146:F179" si="15">D146*E146</f>
        <v>0</v>
      </c>
      <c r="G146" s="161"/>
      <c r="H146" s="142"/>
      <c r="I146" s="130" t="e">
        <f>VLOOKUP(H146,Presupuesto!$B$11:$C$565,2,0)</f>
        <v>#N/A</v>
      </c>
      <c r="J146" s="218"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sheetPr>
    <tabColor rgb="FF00B0F0"/>
  </sheetPr>
  <dimension ref="A1:U91"/>
  <sheetViews>
    <sheetView zoomScale="70" zoomScaleNormal="70" workbookViewId="0">
      <pane ySplit="7" topLeftCell="A8" activePane="bottomLeft" state="frozen"/>
      <selection activeCell="M8" sqref="M8"/>
      <selection pane="bottomLeft" activeCell="D21" sqref="D21"/>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0"/>
      <c r="G1" s="209" t="s">
        <v>1343</v>
      </c>
      <c r="H1" s="208"/>
      <c r="I1" s="208"/>
      <c r="J1" s="208"/>
      <c r="K1" s="208"/>
      <c r="L1" s="208"/>
      <c r="M1" s="208"/>
      <c r="N1" s="208"/>
      <c r="O1" s="208"/>
      <c r="P1" s="208"/>
      <c r="Q1" s="208"/>
      <c r="R1" s="208"/>
      <c r="S1" s="208"/>
      <c r="T1" s="208"/>
      <c r="U1" s="208"/>
    </row>
    <row r="2" spans="1:21" ht="18" customHeight="1">
      <c r="A2" s="309" t="s">
        <v>1342</v>
      </c>
      <c r="B2" s="208"/>
      <c r="C2" s="208"/>
      <c r="D2" s="208"/>
      <c r="E2" s="240"/>
      <c r="G2" s="209"/>
      <c r="H2" s="208"/>
      <c r="I2" s="208"/>
      <c r="J2" s="208"/>
      <c r="K2" s="208"/>
      <c r="L2" s="208"/>
      <c r="M2" s="208"/>
      <c r="N2" s="208"/>
      <c r="O2" s="208"/>
      <c r="P2" s="208"/>
      <c r="Q2" s="208"/>
      <c r="R2" s="208"/>
      <c r="S2" s="208"/>
      <c r="T2" s="208"/>
      <c r="U2" s="208"/>
    </row>
    <row r="3" spans="1:21" ht="18" customHeight="1">
      <c r="A3" s="309" t="s">
        <v>1344</v>
      </c>
      <c r="B3" s="208"/>
      <c r="C3" s="208"/>
      <c r="D3" s="208"/>
      <c r="E3" s="240"/>
      <c r="G3" s="209"/>
      <c r="H3" s="208"/>
      <c r="I3" s="208"/>
      <c r="J3" s="208"/>
      <c r="K3" s="208"/>
      <c r="L3" s="208"/>
      <c r="M3" s="208"/>
      <c r="N3" s="208"/>
      <c r="O3" s="208"/>
      <c r="P3" s="208"/>
      <c r="Q3" s="208"/>
      <c r="R3" s="208"/>
      <c r="S3" s="208"/>
      <c r="T3" s="208"/>
      <c r="U3" s="208"/>
    </row>
    <row r="4" spans="1:21" ht="18" customHeight="1">
      <c r="A4" s="309" t="s">
        <v>1373</v>
      </c>
      <c r="B4" s="208"/>
      <c r="C4" s="208"/>
      <c r="D4" s="208"/>
      <c r="E4" s="240"/>
      <c r="G4" s="209"/>
      <c r="H4" s="208"/>
      <c r="I4" s="208"/>
      <c r="J4" s="208"/>
      <c r="K4" s="208"/>
      <c r="L4" s="208"/>
      <c r="M4" s="208"/>
      <c r="N4" s="208"/>
      <c r="O4" s="208"/>
      <c r="P4" s="208"/>
      <c r="Q4" s="208"/>
      <c r="R4" s="208"/>
      <c r="S4" s="208"/>
      <c r="T4" s="208"/>
      <c r="U4" s="208"/>
    </row>
    <row r="5" spans="1:21" ht="14.45" customHeight="1">
      <c r="A5" s="624" t="s">
        <v>97</v>
      </c>
      <c r="B5" s="623" t="s">
        <v>111</v>
      </c>
      <c r="C5" s="626" t="s">
        <v>86</v>
      </c>
      <c r="D5" s="626" t="s">
        <v>87</v>
      </c>
      <c r="E5" s="626" t="s">
        <v>392</v>
      </c>
      <c r="F5" s="626" t="s">
        <v>88</v>
      </c>
      <c r="G5" s="629" t="s">
        <v>100</v>
      </c>
      <c r="H5" s="635"/>
      <c r="I5" s="635"/>
      <c r="J5" s="635"/>
      <c r="K5" s="635"/>
      <c r="L5" s="635"/>
      <c r="M5" s="635"/>
      <c r="N5" s="630"/>
      <c r="O5" s="631" t="s">
        <v>101</v>
      </c>
      <c r="P5" s="632"/>
      <c r="Q5" s="623" t="s">
        <v>102</v>
      </c>
      <c r="R5" s="623" t="s">
        <v>103</v>
      </c>
      <c r="S5" s="623" t="s">
        <v>110</v>
      </c>
      <c r="T5" s="623" t="s">
        <v>109</v>
      </c>
      <c r="U5" s="620" t="s">
        <v>89</v>
      </c>
    </row>
    <row r="6" spans="1:21" ht="14.45" customHeight="1">
      <c r="A6" s="624"/>
      <c r="B6" s="624"/>
      <c r="C6" s="627"/>
      <c r="D6" s="627"/>
      <c r="E6" s="627"/>
      <c r="F6" s="627"/>
      <c r="G6" s="629" t="s">
        <v>104</v>
      </c>
      <c r="H6" s="630"/>
      <c r="I6" s="629" t="s">
        <v>105</v>
      </c>
      <c r="J6" s="630"/>
      <c r="K6" s="629" t="s">
        <v>106</v>
      </c>
      <c r="L6" s="630"/>
      <c r="M6" s="629" t="s">
        <v>107</v>
      </c>
      <c r="N6" s="630"/>
      <c r="O6" s="633"/>
      <c r="P6" s="634"/>
      <c r="Q6" s="624"/>
      <c r="R6" s="624"/>
      <c r="S6" s="624"/>
      <c r="T6" s="624"/>
      <c r="U6" s="621"/>
    </row>
    <row r="7" spans="1:21" ht="25.5">
      <c r="A7" s="625"/>
      <c r="B7" s="625"/>
      <c r="C7" s="628"/>
      <c r="D7" s="628"/>
      <c r="E7" s="628"/>
      <c r="F7" s="628"/>
      <c r="G7" s="433" t="s">
        <v>108</v>
      </c>
      <c r="H7" s="433" t="s">
        <v>12</v>
      </c>
      <c r="I7" s="433" t="s">
        <v>108</v>
      </c>
      <c r="J7" s="433" t="s">
        <v>12</v>
      </c>
      <c r="K7" s="433" t="s">
        <v>108</v>
      </c>
      <c r="L7" s="433" t="s">
        <v>12</v>
      </c>
      <c r="M7" s="433" t="s">
        <v>108</v>
      </c>
      <c r="N7" s="433" t="s">
        <v>12</v>
      </c>
      <c r="O7" s="433" t="s">
        <v>108</v>
      </c>
      <c r="P7" s="433" t="s">
        <v>12</v>
      </c>
      <c r="Q7" s="625"/>
      <c r="R7" s="625"/>
      <c r="S7" s="625"/>
      <c r="T7" s="625"/>
      <c r="U7" s="622"/>
    </row>
    <row r="8" spans="1:21" ht="15.75">
      <c r="A8" s="434"/>
      <c r="B8" s="435"/>
      <c r="C8" s="436"/>
      <c r="D8" s="436"/>
      <c r="E8" s="437"/>
      <c r="F8" s="436"/>
      <c r="G8" s="438"/>
      <c r="H8" s="438"/>
      <c r="I8" s="438"/>
      <c r="J8" s="438"/>
      <c r="K8" s="438"/>
      <c r="L8" s="438"/>
      <c r="M8" s="438"/>
      <c r="N8" s="438"/>
      <c r="O8" s="438"/>
      <c r="P8" s="438"/>
      <c r="Q8" s="439"/>
      <c r="R8" s="439"/>
      <c r="S8" s="439"/>
      <c r="T8" s="439"/>
      <c r="U8" s="440"/>
    </row>
    <row r="9" spans="1:21" ht="15.75">
      <c r="A9" s="642" t="s">
        <v>1374</v>
      </c>
      <c r="B9" s="639" t="s">
        <v>1375</v>
      </c>
      <c r="C9" s="322"/>
      <c r="D9" s="322"/>
      <c r="E9" s="71"/>
      <c r="F9" s="71"/>
      <c r="G9" s="203"/>
      <c r="H9" s="204"/>
      <c r="I9" s="203"/>
      <c r="J9" s="204"/>
      <c r="K9" s="203"/>
      <c r="L9" s="204"/>
      <c r="M9" s="203"/>
      <c r="N9" s="204"/>
      <c r="O9" s="373">
        <f>G9+I9+K9+M9</f>
        <v>0</v>
      </c>
      <c r="P9" s="373">
        <f>H9+J9+L9+N9</f>
        <v>0</v>
      </c>
      <c r="Q9" s="71"/>
      <c r="R9" s="71"/>
      <c r="S9" s="71"/>
      <c r="T9" s="71"/>
      <c r="U9" s="71"/>
    </row>
    <row r="10" spans="1:21" ht="15.75">
      <c r="A10" s="643"/>
      <c r="B10" s="640"/>
      <c r="C10" s="322"/>
      <c r="D10" s="322"/>
      <c r="E10" s="71"/>
      <c r="F10" s="71"/>
      <c r="G10" s="203"/>
      <c r="H10" s="204"/>
      <c r="I10" s="203"/>
      <c r="J10" s="204"/>
      <c r="K10" s="203"/>
      <c r="L10" s="204"/>
      <c r="M10" s="203"/>
      <c r="N10" s="204"/>
      <c r="O10" s="373">
        <f t="shared" ref="O10:O27" si="0">G10+I10+K10+M10</f>
        <v>0</v>
      </c>
      <c r="P10" s="373">
        <f t="shared" ref="P10:P27" si="1">H10+J10+L10+N10</f>
        <v>0</v>
      </c>
      <c r="Q10" s="71"/>
      <c r="R10" s="71"/>
      <c r="S10" s="71"/>
      <c r="T10" s="71"/>
      <c r="U10" s="71"/>
    </row>
    <row r="11" spans="1:21" ht="15.75">
      <c r="A11" s="643"/>
      <c r="B11" s="640"/>
      <c r="C11" s="322"/>
      <c r="D11" s="322"/>
      <c r="E11" s="71"/>
      <c r="F11" s="71"/>
      <c r="G11" s="203"/>
      <c r="H11" s="204"/>
      <c r="I11" s="203"/>
      <c r="J11" s="204"/>
      <c r="K11" s="203"/>
      <c r="L11" s="204"/>
      <c r="M11" s="203"/>
      <c r="N11" s="204"/>
      <c r="O11" s="373">
        <f t="shared" si="0"/>
        <v>0</v>
      </c>
      <c r="P11" s="373">
        <f t="shared" si="1"/>
        <v>0</v>
      </c>
      <c r="Q11" s="71"/>
      <c r="R11" s="71"/>
      <c r="S11" s="71"/>
      <c r="T11" s="71"/>
      <c r="U11" s="71"/>
    </row>
    <row r="12" spans="1:21" ht="15.75">
      <c r="A12" s="643"/>
      <c r="B12" s="640"/>
      <c r="C12" s="322"/>
      <c r="D12" s="322"/>
      <c r="E12" s="71"/>
      <c r="F12" s="71"/>
      <c r="G12" s="203"/>
      <c r="H12" s="204"/>
      <c r="I12" s="203"/>
      <c r="J12" s="204"/>
      <c r="K12" s="203"/>
      <c r="L12" s="204"/>
      <c r="M12" s="203"/>
      <c r="N12" s="204"/>
      <c r="O12" s="373">
        <f t="shared" si="0"/>
        <v>0</v>
      </c>
      <c r="P12" s="373">
        <f t="shared" si="1"/>
        <v>0</v>
      </c>
      <c r="Q12" s="71"/>
      <c r="R12" s="71"/>
      <c r="S12" s="71"/>
      <c r="T12" s="71"/>
      <c r="U12" s="71"/>
    </row>
    <row r="13" spans="1:21" ht="15.75">
      <c r="A13" s="643"/>
      <c r="B13" s="640"/>
      <c r="C13" s="322"/>
      <c r="D13" s="322"/>
      <c r="E13" s="71"/>
      <c r="F13" s="71"/>
      <c r="G13" s="203"/>
      <c r="H13" s="204"/>
      <c r="I13" s="203"/>
      <c r="J13" s="204"/>
      <c r="K13" s="203"/>
      <c r="L13" s="204"/>
      <c r="M13" s="203"/>
      <c r="N13" s="204"/>
      <c r="O13" s="373">
        <f t="shared" si="0"/>
        <v>0</v>
      </c>
      <c r="P13" s="373">
        <f t="shared" si="1"/>
        <v>0</v>
      </c>
      <c r="Q13" s="71"/>
      <c r="R13" s="71"/>
      <c r="S13" s="71"/>
      <c r="T13" s="71"/>
      <c r="U13" s="71"/>
    </row>
    <row r="14" spans="1:21" ht="15.75">
      <c r="A14" s="643"/>
      <c r="B14" s="640"/>
      <c r="C14" s="322"/>
      <c r="D14" s="322"/>
      <c r="E14" s="71"/>
      <c r="F14" s="71"/>
      <c r="G14" s="203"/>
      <c r="H14" s="204"/>
      <c r="I14" s="203"/>
      <c r="J14" s="204"/>
      <c r="K14" s="203"/>
      <c r="L14" s="204"/>
      <c r="M14" s="203"/>
      <c r="N14" s="204"/>
      <c r="O14" s="373">
        <f t="shared" si="0"/>
        <v>0</v>
      </c>
      <c r="P14" s="373">
        <f t="shared" si="1"/>
        <v>0</v>
      </c>
      <c r="Q14" s="71"/>
      <c r="R14" s="71"/>
      <c r="S14" s="71"/>
      <c r="T14" s="71"/>
      <c r="U14" s="71"/>
    </row>
    <row r="15" spans="1:21" ht="15.75">
      <c r="A15" s="643"/>
      <c r="B15" s="640"/>
      <c r="C15" s="322"/>
      <c r="D15" s="322"/>
      <c r="E15" s="71"/>
      <c r="F15" s="71"/>
      <c r="G15" s="203"/>
      <c r="H15" s="204"/>
      <c r="I15" s="203"/>
      <c r="J15" s="204"/>
      <c r="K15" s="203"/>
      <c r="L15" s="204"/>
      <c r="M15" s="203"/>
      <c r="N15" s="204"/>
      <c r="O15" s="373">
        <f t="shared" si="0"/>
        <v>0</v>
      </c>
      <c r="P15" s="373">
        <f t="shared" si="1"/>
        <v>0</v>
      </c>
      <c r="Q15" s="71"/>
      <c r="R15" s="71"/>
      <c r="S15" s="71"/>
      <c r="T15" s="71"/>
      <c r="U15" s="71"/>
    </row>
    <row r="16" spans="1:21" ht="15.75">
      <c r="A16" s="643"/>
      <c r="B16" s="640"/>
      <c r="C16" s="322"/>
      <c r="D16" s="322"/>
      <c r="E16" s="71"/>
      <c r="F16" s="71"/>
      <c r="G16" s="203"/>
      <c r="H16" s="204"/>
      <c r="I16" s="203"/>
      <c r="J16" s="204"/>
      <c r="K16" s="203"/>
      <c r="L16" s="204"/>
      <c r="M16" s="203"/>
      <c r="N16" s="204"/>
      <c r="O16" s="373">
        <f t="shared" si="0"/>
        <v>0</v>
      </c>
      <c r="P16" s="373">
        <f t="shared" si="1"/>
        <v>0</v>
      </c>
      <c r="Q16" s="71"/>
      <c r="R16" s="71"/>
      <c r="S16" s="71"/>
      <c r="T16" s="71"/>
      <c r="U16" s="71"/>
    </row>
    <row r="17" spans="1:21" ht="15.75">
      <c r="A17" s="643"/>
      <c r="B17" s="640"/>
      <c r="C17" s="322"/>
      <c r="D17" s="322"/>
      <c r="E17" s="71"/>
      <c r="F17" s="71"/>
      <c r="G17" s="203"/>
      <c r="H17" s="204"/>
      <c r="I17" s="203"/>
      <c r="J17" s="204"/>
      <c r="K17" s="203"/>
      <c r="L17" s="204"/>
      <c r="M17" s="203"/>
      <c r="N17" s="204"/>
      <c r="O17" s="373">
        <f t="shared" si="0"/>
        <v>0</v>
      </c>
      <c r="P17" s="373">
        <f t="shared" si="1"/>
        <v>0</v>
      </c>
      <c r="Q17" s="205"/>
      <c r="R17" s="71"/>
      <c r="S17" s="71"/>
      <c r="T17" s="71"/>
      <c r="U17" s="71"/>
    </row>
    <row r="18" spans="1:21" ht="15.75">
      <c r="A18" s="644"/>
      <c r="B18" s="641"/>
      <c r="C18" s="322"/>
      <c r="D18" s="322"/>
      <c r="E18" s="71"/>
      <c r="F18" s="71"/>
      <c r="G18" s="203"/>
      <c r="H18" s="204"/>
      <c r="I18" s="203"/>
      <c r="J18" s="204"/>
      <c r="K18" s="203"/>
      <c r="L18" s="204"/>
      <c r="M18" s="203"/>
      <c r="N18" s="204"/>
      <c r="O18" s="373">
        <f t="shared" si="0"/>
        <v>0</v>
      </c>
      <c r="P18" s="373">
        <f t="shared" si="1"/>
        <v>0</v>
      </c>
      <c r="Q18" s="205"/>
      <c r="R18" s="71"/>
      <c r="S18" s="71"/>
      <c r="T18" s="71"/>
      <c r="U18" s="71"/>
    </row>
    <row r="19" spans="1:21" ht="15.75">
      <c r="A19" s="636" t="s">
        <v>1376</v>
      </c>
      <c r="B19" s="636" t="s">
        <v>1375</v>
      </c>
      <c r="C19" s="342"/>
      <c r="D19" s="322"/>
      <c r="E19" s="71"/>
      <c r="F19" s="71"/>
      <c r="G19" s="71"/>
      <c r="H19" s="343"/>
      <c r="I19" s="71"/>
      <c r="J19" s="71"/>
      <c r="K19" s="71"/>
      <c r="L19" s="343"/>
      <c r="M19" s="71"/>
      <c r="N19" s="71"/>
      <c r="O19" s="373">
        <f t="shared" si="0"/>
        <v>0</v>
      </c>
      <c r="P19" s="373">
        <f t="shared" si="1"/>
        <v>0</v>
      </c>
      <c r="Q19" s="71"/>
      <c r="R19" s="71"/>
      <c r="S19" s="71"/>
      <c r="T19" s="71"/>
      <c r="U19" s="71"/>
    </row>
    <row r="20" spans="1:21" ht="15.75">
      <c r="A20" s="637"/>
      <c r="B20" s="637"/>
      <c r="C20" s="342"/>
      <c r="D20" s="322"/>
      <c r="E20" s="71"/>
      <c r="F20" s="71"/>
      <c r="G20" s="71"/>
      <c r="H20" s="343"/>
      <c r="I20" s="71"/>
      <c r="J20" s="71"/>
      <c r="K20" s="71"/>
      <c r="L20" s="343"/>
      <c r="M20" s="71"/>
      <c r="N20" s="71"/>
      <c r="O20" s="373">
        <f t="shared" si="0"/>
        <v>0</v>
      </c>
      <c r="P20" s="373">
        <f t="shared" si="1"/>
        <v>0</v>
      </c>
      <c r="Q20" s="71"/>
      <c r="R20" s="71"/>
      <c r="S20" s="71"/>
      <c r="T20" s="71"/>
      <c r="U20" s="71"/>
    </row>
    <row r="21" spans="1:21" ht="15.75">
      <c r="A21" s="637"/>
      <c r="B21" s="637"/>
      <c r="C21" s="342"/>
      <c r="D21" s="322"/>
      <c r="E21" s="71"/>
      <c r="F21" s="71"/>
      <c r="G21" s="71"/>
      <c r="H21" s="343"/>
      <c r="I21" s="71"/>
      <c r="J21" s="71"/>
      <c r="K21" s="71"/>
      <c r="L21" s="343"/>
      <c r="M21" s="71"/>
      <c r="N21" s="71"/>
      <c r="O21" s="373">
        <f t="shared" si="0"/>
        <v>0</v>
      </c>
      <c r="P21" s="373">
        <f t="shared" si="1"/>
        <v>0</v>
      </c>
      <c r="Q21" s="71"/>
      <c r="R21" s="71"/>
      <c r="S21" s="71"/>
      <c r="T21" s="71"/>
      <c r="U21" s="71"/>
    </row>
    <row r="22" spans="1:21" ht="15.75">
      <c r="A22" s="637"/>
      <c r="B22" s="637"/>
      <c r="C22" s="342"/>
      <c r="D22" s="322"/>
      <c r="E22" s="71"/>
      <c r="F22" s="71"/>
      <c r="G22" s="71"/>
      <c r="H22" s="343"/>
      <c r="I22" s="71"/>
      <c r="J22" s="71"/>
      <c r="K22" s="71"/>
      <c r="L22" s="343"/>
      <c r="M22" s="71"/>
      <c r="N22" s="71"/>
      <c r="O22" s="373">
        <f t="shared" si="0"/>
        <v>0</v>
      </c>
      <c r="P22" s="373">
        <f t="shared" si="1"/>
        <v>0</v>
      </c>
      <c r="Q22" s="71"/>
      <c r="R22" s="71"/>
      <c r="S22" s="71"/>
      <c r="T22" s="71"/>
      <c r="U22" s="71"/>
    </row>
    <row r="23" spans="1:21" ht="15.75">
      <c r="A23" s="637"/>
      <c r="B23" s="637"/>
      <c r="C23" s="342"/>
      <c r="D23" s="322"/>
      <c r="E23" s="71"/>
      <c r="F23" s="71"/>
      <c r="G23" s="71"/>
      <c r="H23" s="343"/>
      <c r="I23" s="71"/>
      <c r="J23" s="71"/>
      <c r="K23" s="71"/>
      <c r="L23" s="343"/>
      <c r="M23" s="71"/>
      <c r="N23" s="71"/>
      <c r="O23" s="373">
        <f t="shared" si="0"/>
        <v>0</v>
      </c>
      <c r="P23" s="373">
        <f t="shared" si="1"/>
        <v>0</v>
      </c>
      <c r="Q23" s="71"/>
      <c r="R23" s="71"/>
      <c r="S23" s="71"/>
      <c r="T23" s="71"/>
      <c r="U23" s="71"/>
    </row>
    <row r="24" spans="1:21" ht="15.75">
      <c r="A24" s="637"/>
      <c r="B24" s="637"/>
      <c r="C24" s="342"/>
      <c r="D24" s="322"/>
      <c r="E24" s="71"/>
      <c r="F24" s="71"/>
      <c r="G24" s="71"/>
      <c r="H24" s="343"/>
      <c r="I24" s="71"/>
      <c r="J24" s="71"/>
      <c r="K24" s="71"/>
      <c r="L24" s="343"/>
      <c r="M24" s="71"/>
      <c r="N24" s="71"/>
      <c r="O24" s="373">
        <f t="shared" si="0"/>
        <v>0</v>
      </c>
      <c r="P24" s="373">
        <f t="shared" si="1"/>
        <v>0</v>
      </c>
      <c r="Q24" s="71"/>
      <c r="R24" s="71"/>
      <c r="S24" s="71"/>
      <c r="T24" s="71"/>
      <c r="U24" s="71"/>
    </row>
    <row r="25" spans="1:21" ht="15.75">
      <c r="A25" s="637"/>
      <c r="B25" s="637"/>
      <c r="C25" s="342"/>
      <c r="D25" s="322"/>
      <c r="E25" s="71"/>
      <c r="F25" s="71"/>
      <c r="G25" s="203"/>
      <c r="H25" s="71"/>
      <c r="I25" s="71"/>
      <c r="J25" s="71"/>
      <c r="K25" s="71"/>
      <c r="L25" s="71"/>
      <c r="M25" s="71"/>
      <c r="N25" s="71"/>
      <c r="O25" s="373">
        <f t="shared" si="0"/>
        <v>0</v>
      </c>
      <c r="P25" s="373">
        <f t="shared" si="1"/>
        <v>0</v>
      </c>
      <c r="Q25" s="71"/>
      <c r="R25" s="71"/>
      <c r="S25" s="71"/>
      <c r="T25" s="71"/>
      <c r="U25" s="71"/>
    </row>
    <row r="26" spans="1:21" ht="15.75">
      <c r="A26" s="637"/>
      <c r="B26" s="637"/>
      <c r="C26" s="342"/>
      <c r="D26" s="342"/>
      <c r="E26" s="71"/>
      <c r="F26" s="71"/>
      <c r="G26" s="71"/>
      <c r="H26" s="71"/>
      <c r="I26" s="71"/>
      <c r="J26" s="71"/>
      <c r="K26" s="71"/>
      <c r="L26" s="71"/>
      <c r="M26" s="71"/>
      <c r="N26" s="71"/>
      <c r="O26" s="373">
        <f t="shared" si="0"/>
        <v>0</v>
      </c>
      <c r="P26" s="373">
        <f t="shared" si="1"/>
        <v>0</v>
      </c>
      <c r="Q26" s="71"/>
      <c r="R26" s="71"/>
      <c r="S26" s="71"/>
      <c r="T26" s="71"/>
      <c r="U26" s="71"/>
    </row>
    <row r="27" spans="1:21" ht="15.75">
      <c r="A27" s="638"/>
      <c r="B27" s="638"/>
      <c r="C27" s="342"/>
      <c r="D27" s="342"/>
      <c r="E27" s="71"/>
      <c r="F27" s="71"/>
      <c r="G27" s="71"/>
      <c r="H27" s="71"/>
      <c r="I27" s="71"/>
      <c r="J27" s="71"/>
      <c r="K27" s="71"/>
      <c r="L27" s="71"/>
      <c r="M27" s="71"/>
      <c r="N27" s="71"/>
      <c r="O27" s="373">
        <f t="shared" si="0"/>
        <v>0</v>
      </c>
      <c r="P27" s="373">
        <f t="shared" si="1"/>
        <v>0</v>
      </c>
      <c r="Q27" s="71"/>
      <c r="R27" s="71"/>
      <c r="S27" s="71"/>
      <c r="T27" s="71"/>
      <c r="U27" s="72"/>
    </row>
    <row r="28" spans="1:21" ht="15.6" customHeight="1">
      <c r="A28" s="295"/>
      <c r="B28" s="296"/>
      <c r="C28" s="295" t="s">
        <v>1351</v>
      </c>
      <c r="D28" s="296"/>
      <c r="E28" s="296"/>
      <c r="F28" s="297"/>
      <c r="G28" s="231">
        <f t="shared" ref="G28:P28" si="2">SUM(G9:G27)</f>
        <v>0</v>
      </c>
      <c r="H28" s="231">
        <f t="shared" si="2"/>
        <v>0</v>
      </c>
      <c r="I28" s="231">
        <f t="shared" si="2"/>
        <v>0</v>
      </c>
      <c r="J28" s="231">
        <f t="shared" si="2"/>
        <v>0</v>
      </c>
      <c r="K28" s="231">
        <f t="shared" si="2"/>
        <v>0</v>
      </c>
      <c r="L28" s="231">
        <f t="shared" si="2"/>
        <v>0</v>
      </c>
      <c r="M28" s="231">
        <f t="shared" si="2"/>
        <v>0</v>
      </c>
      <c r="N28" s="231">
        <f t="shared" si="2"/>
        <v>0</v>
      </c>
      <c r="O28" s="231">
        <f t="shared" si="2"/>
        <v>0</v>
      </c>
      <c r="P28" s="231">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sheetPr>
    <tabColor rgb="FF00B0F0"/>
  </sheetPr>
  <dimension ref="A1:U163"/>
  <sheetViews>
    <sheetView showGridLines="0" zoomScale="55" zoomScaleNormal="55" workbookViewId="0">
      <pane ySplit="6" topLeftCell="A7" activePane="bottomLeft" state="frozen"/>
      <selection sqref="A1:V1"/>
      <selection pane="bottomLeft" activeCell="C14" sqref="C14:D15"/>
    </sheetView>
  </sheetViews>
  <sheetFormatPr baseColWidth="10" defaultColWidth="12.5703125" defaultRowHeight="12"/>
  <cols>
    <col min="1" max="1" width="35.140625" style="260" customWidth="1"/>
    <col min="2" max="2" width="48.140625" style="252" customWidth="1"/>
    <col min="3" max="3" width="32.42578125" style="252" customWidth="1"/>
    <col min="4" max="4" width="32.7109375" style="252" customWidth="1"/>
    <col min="5" max="5" width="27.42578125" style="261"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380" customWidth="1"/>
    <col min="16" max="16" width="16.28515625" style="380" bestFit="1" customWidth="1"/>
    <col min="17" max="20" width="14.28515625" style="252" customWidth="1"/>
    <col min="21" max="21" width="15.7109375" style="252" customWidth="1"/>
    <col min="22" max="16384" width="12.5703125" style="252"/>
  </cols>
  <sheetData>
    <row r="1" spans="1:21" s="244" customFormat="1" ht="18.75">
      <c r="B1" s="289"/>
      <c r="C1" s="289"/>
      <c r="D1" s="289"/>
      <c r="E1" s="289"/>
      <c r="F1" s="289"/>
      <c r="G1" s="289" t="s">
        <v>1380</v>
      </c>
      <c r="H1" s="289"/>
      <c r="I1" s="289"/>
      <c r="J1" s="289"/>
      <c r="K1" s="289"/>
      <c r="L1" s="289"/>
      <c r="M1" s="289"/>
      <c r="N1" s="289"/>
      <c r="O1" s="374"/>
      <c r="P1" s="374"/>
      <c r="Q1" s="289"/>
      <c r="R1" s="289"/>
      <c r="S1" s="289"/>
      <c r="T1" s="289"/>
      <c r="U1" s="289"/>
    </row>
    <row r="2" spans="1:21" s="244" customFormat="1" ht="18.75">
      <c r="A2" s="310" t="s">
        <v>1342</v>
      </c>
      <c r="B2" s="289"/>
      <c r="C2" s="289"/>
      <c r="D2" s="289"/>
      <c r="E2" s="289"/>
      <c r="F2" s="289"/>
      <c r="G2" s="289"/>
      <c r="H2" s="289"/>
      <c r="I2" s="289"/>
      <c r="J2" s="289"/>
      <c r="K2" s="289"/>
      <c r="L2" s="289"/>
      <c r="M2" s="289"/>
      <c r="N2" s="289"/>
      <c r="O2" s="374"/>
      <c r="P2" s="374"/>
      <c r="Q2" s="289"/>
      <c r="R2" s="289"/>
      <c r="S2" s="289"/>
      <c r="T2" s="289"/>
      <c r="U2" s="289"/>
    </row>
    <row r="3" spans="1:21" s="244" customFormat="1" ht="21" customHeight="1">
      <c r="A3" s="245" t="s">
        <v>1377</v>
      </c>
      <c r="B3" s="246"/>
      <c r="C3" s="246"/>
      <c r="D3" s="246"/>
      <c r="E3" s="247"/>
      <c r="F3" s="246"/>
      <c r="G3" s="246"/>
      <c r="H3" s="246"/>
      <c r="I3" s="246"/>
      <c r="J3" s="246"/>
      <c r="K3" s="246"/>
      <c r="L3" s="246"/>
      <c r="M3" s="246"/>
      <c r="N3" s="246"/>
      <c r="O3" s="375"/>
      <c r="P3" s="375"/>
      <c r="Q3" s="246"/>
      <c r="R3" s="246"/>
      <c r="S3" s="246"/>
      <c r="T3" s="246"/>
      <c r="U3" s="246"/>
    </row>
    <row r="4" spans="1:21" s="67" customFormat="1" ht="23.2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row>
    <row r="5" spans="1:21" s="67" customFormat="1"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row>
    <row r="6" spans="1:21" s="67" customFormat="1" ht="24" customHeight="1">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row>
    <row r="7" spans="1:21" s="67"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ustomHeight="1">
      <c r="A8" s="645" t="s">
        <v>1378</v>
      </c>
      <c r="B8" s="645" t="s">
        <v>1455</v>
      </c>
      <c r="C8" s="307"/>
      <c r="D8" s="307"/>
      <c r="E8" s="307"/>
      <c r="F8" s="307"/>
      <c r="G8" s="249"/>
      <c r="H8" s="249"/>
      <c r="I8" s="250"/>
      <c r="J8" s="251"/>
      <c r="K8" s="249"/>
      <c r="L8" s="230"/>
      <c r="M8" s="250"/>
      <c r="N8" s="230"/>
      <c r="O8" s="376">
        <f>G8+I8+K8+M8</f>
        <v>0</v>
      </c>
      <c r="P8" s="377">
        <f>H8+J8+L8+N8</f>
        <v>0</v>
      </c>
      <c r="Q8" s="249"/>
      <c r="R8" s="249"/>
      <c r="S8" s="249"/>
      <c r="T8" s="249"/>
      <c r="U8" s="307"/>
    </row>
    <row r="9" spans="1:21" ht="15.75">
      <c r="A9" s="646"/>
      <c r="B9" s="646"/>
      <c r="C9" s="307"/>
      <c r="D9" s="307"/>
      <c r="E9" s="307"/>
      <c r="F9" s="307"/>
      <c r="G9" s="249"/>
      <c r="H9" s="249"/>
      <c r="I9" s="250"/>
      <c r="J9" s="251"/>
      <c r="K9" s="249"/>
      <c r="L9" s="230"/>
      <c r="M9" s="250"/>
      <c r="N9" s="230"/>
      <c r="O9" s="376">
        <f t="shared" ref="O9:O46" si="0">G9+I9+K9+M9</f>
        <v>0</v>
      </c>
      <c r="P9" s="377">
        <f t="shared" ref="P9:P46" si="1">H9+J9+L9+N9</f>
        <v>0</v>
      </c>
      <c r="Q9" s="249"/>
      <c r="R9" s="249"/>
      <c r="S9" s="249"/>
      <c r="T9" s="249"/>
      <c r="U9" s="307"/>
    </row>
    <row r="10" spans="1:21" ht="15.75">
      <c r="A10" s="646"/>
      <c r="B10" s="646"/>
      <c r="C10" s="307"/>
      <c r="D10" s="307"/>
      <c r="E10" s="307"/>
      <c r="F10" s="307"/>
      <c r="G10" s="249"/>
      <c r="H10" s="249"/>
      <c r="I10" s="250"/>
      <c r="J10" s="251"/>
      <c r="K10" s="249"/>
      <c r="L10" s="230"/>
      <c r="M10" s="250"/>
      <c r="N10" s="230"/>
      <c r="O10" s="376">
        <f t="shared" si="0"/>
        <v>0</v>
      </c>
      <c r="P10" s="377">
        <f t="shared" si="1"/>
        <v>0</v>
      </c>
      <c r="Q10" s="249"/>
      <c r="R10" s="249"/>
      <c r="S10" s="249"/>
      <c r="T10" s="249"/>
      <c r="U10" s="307"/>
    </row>
    <row r="11" spans="1:21" ht="15.75">
      <c r="A11" s="646"/>
      <c r="B11" s="646"/>
      <c r="C11" s="307"/>
      <c r="D11" s="307"/>
      <c r="E11" s="307"/>
      <c r="F11" s="307"/>
      <c r="G11" s="249"/>
      <c r="H11" s="249"/>
      <c r="I11" s="250"/>
      <c r="J11" s="251"/>
      <c r="K11" s="249"/>
      <c r="L11" s="230"/>
      <c r="M11" s="250"/>
      <c r="N11" s="230"/>
      <c r="O11" s="376">
        <f t="shared" si="0"/>
        <v>0</v>
      </c>
      <c r="P11" s="377">
        <f t="shared" si="1"/>
        <v>0</v>
      </c>
      <c r="Q11" s="249"/>
      <c r="R11" s="249"/>
      <c r="S11" s="249"/>
      <c r="T11" s="249"/>
      <c r="U11" s="307"/>
    </row>
    <row r="12" spans="1:21" ht="15.75">
      <c r="A12" s="646"/>
      <c r="B12" s="646"/>
      <c r="C12" s="307"/>
      <c r="D12" s="307"/>
      <c r="E12" s="307"/>
      <c r="F12" s="307"/>
      <c r="G12" s="249"/>
      <c r="H12" s="249"/>
      <c r="I12" s="250"/>
      <c r="J12" s="251"/>
      <c r="K12" s="249"/>
      <c r="L12" s="230"/>
      <c r="M12" s="250"/>
      <c r="N12" s="230"/>
      <c r="O12" s="376">
        <f t="shared" si="0"/>
        <v>0</v>
      </c>
      <c r="P12" s="377">
        <f t="shared" si="1"/>
        <v>0</v>
      </c>
      <c r="Q12" s="249"/>
      <c r="R12" s="249"/>
      <c r="S12" s="249"/>
      <c r="T12" s="249"/>
      <c r="U12" s="307"/>
    </row>
    <row r="13" spans="1:21" ht="15.75">
      <c r="A13" s="646"/>
      <c r="B13" s="650"/>
      <c r="C13" s="307"/>
      <c r="D13" s="307"/>
      <c r="E13" s="307"/>
      <c r="F13" s="307"/>
      <c r="G13" s="249"/>
      <c r="H13" s="249"/>
      <c r="I13" s="250"/>
      <c r="J13" s="251"/>
      <c r="K13" s="249"/>
      <c r="L13" s="230"/>
      <c r="M13" s="250"/>
      <c r="N13" s="230"/>
      <c r="O13" s="376">
        <f t="shared" si="0"/>
        <v>0</v>
      </c>
      <c r="P13" s="377">
        <f t="shared" si="1"/>
        <v>0</v>
      </c>
      <c r="Q13" s="249"/>
      <c r="R13" s="249"/>
      <c r="S13" s="249"/>
      <c r="T13" s="249"/>
      <c r="U13" s="307"/>
    </row>
    <row r="14" spans="1:21" ht="223.5" customHeight="1">
      <c r="A14" s="646"/>
      <c r="B14" s="647" t="s">
        <v>1456</v>
      </c>
      <c r="C14" s="499" t="s">
        <v>1996</v>
      </c>
      <c r="D14" s="499" t="s">
        <v>1997</v>
      </c>
      <c r="E14" s="307" t="s">
        <v>1995</v>
      </c>
      <c r="F14" s="499" t="s">
        <v>1873</v>
      </c>
      <c r="G14" s="249">
        <v>0</v>
      </c>
      <c r="H14" s="230">
        <v>0</v>
      </c>
      <c r="I14" s="500">
        <v>0</v>
      </c>
      <c r="J14" s="230">
        <v>0</v>
      </c>
      <c r="K14" s="249">
        <v>4</v>
      </c>
      <c r="L14" s="230">
        <v>0</v>
      </c>
      <c r="M14" s="500">
        <v>0</v>
      </c>
      <c r="N14" s="230">
        <v>0</v>
      </c>
      <c r="O14" s="500">
        <f t="shared" si="0"/>
        <v>4</v>
      </c>
      <c r="P14" s="377">
        <f t="shared" si="1"/>
        <v>0</v>
      </c>
      <c r="Q14" s="504" t="s">
        <v>2003</v>
      </c>
      <c r="R14" s="249" t="s">
        <v>2001</v>
      </c>
      <c r="S14" s="249" t="s">
        <v>2000</v>
      </c>
      <c r="T14" s="249" t="s">
        <v>1875</v>
      </c>
      <c r="U14" s="307" t="s">
        <v>1874</v>
      </c>
    </row>
    <row r="15" spans="1:21" ht="75" customHeight="1">
      <c r="A15" s="646"/>
      <c r="B15" s="648"/>
      <c r="C15" s="499" t="s">
        <v>1998</v>
      </c>
      <c r="D15" s="307" t="s">
        <v>1762</v>
      </c>
      <c r="E15" s="307" t="s">
        <v>1994</v>
      </c>
      <c r="F15" s="499" t="s">
        <v>1880</v>
      </c>
      <c r="G15" s="249">
        <v>0</v>
      </c>
      <c r="H15" s="249">
        <v>0</v>
      </c>
      <c r="I15" s="500">
        <v>1</v>
      </c>
      <c r="J15" s="345">
        <v>0</v>
      </c>
      <c r="K15" s="249">
        <v>0</v>
      </c>
      <c r="L15" s="230">
        <v>0</v>
      </c>
      <c r="M15" s="500">
        <v>1</v>
      </c>
      <c r="N15" s="230">
        <v>0</v>
      </c>
      <c r="O15" s="500">
        <f t="shared" si="0"/>
        <v>2</v>
      </c>
      <c r="P15" s="377">
        <f t="shared" si="1"/>
        <v>0</v>
      </c>
      <c r="Q15" s="504" t="s">
        <v>1999</v>
      </c>
      <c r="R15" s="249" t="s">
        <v>2002</v>
      </c>
      <c r="S15" s="249" t="s">
        <v>1878</v>
      </c>
      <c r="T15" s="249" t="s">
        <v>1875</v>
      </c>
      <c r="U15" s="307" t="s">
        <v>1874</v>
      </c>
    </row>
    <row r="16" spans="1:21" ht="15.75">
      <c r="A16" s="646"/>
      <c r="B16" s="648"/>
      <c r="C16" s="307"/>
      <c r="D16" s="307"/>
      <c r="E16" s="307"/>
      <c r="F16" s="307"/>
      <c r="G16" s="249"/>
      <c r="H16" s="249"/>
      <c r="I16" s="250"/>
      <c r="J16" s="251"/>
      <c r="K16" s="249"/>
      <c r="L16" s="230"/>
      <c r="M16" s="250"/>
      <c r="N16" s="230"/>
      <c r="O16" s="376">
        <f t="shared" si="0"/>
        <v>0</v>
      </c>
      <c r="P16" s="377">
        <f t="shared" si="1"/>
        <v>0</v>
      </c>
      <c r="Q16" s="249"/>
      <c r="R16" s="249"/>
      <c r="S16" s="249"/>
      <c r="T16" s="249"/>
      <c r="U16" s="307"/>
    </row>
    <row r="17" spans="1:21" ht="15.75">
      <c r="A17" s="646"/>
      <c r="B17" s="648"/>
      <c r="C17" s="307"/>
      <c r="D17" s="307"/>
      <c r="E17" s="307"/>
      <c r="F17" s="344"/>
      <c r="G17" s="249"/>
      <c r="H17" s="249"/>
      <c r="I17" s="249"/>
      <c r="J17" s="249"/>
      <c r="K17" s="249"/>
      <c r="L17" s="230"/>
      <c r="M17" s="249"/>
      <c r="N17" s="230"/>
      <c r="O17" s="376">
        <f t="shared" si="0"/>
        <v>0</v>
      </c>
      <c r="P17" s="377">
        <f t="shared" si="1"/>
        <v>0</v>
      </c>
      <c r="Q17" s="254"/>
      <c r="R17" s="254"/>
      <c r="S17" s="254"/>
      <c r="T17" s="254"/>
      <c r="U17" s="307"/>
    </row>
    <row r="18" spans="1:21" ht="15.75">
      <c r="A18" s="646"/>
      <c r="B18" s="648"/>
      <c r="C18" s="307"/>
      <c r="D18" s="307"/>
      <c r="E18" s="307"/>
      <c r="F18" s="344"/>
      <c r="G18" s="249"/>
      <c r="H18" s="249"/>
      <c r="I18" s="249"/>
      <c r="J18" s="249"/>
      <c r="K18" s="249"/>
      <c r="L18" s="230"/>
      <c r="M18" s="249"/>
      <c r="N18" s="230"/>
      <c r="O18" s="376">
        <f t="shared" si="0"/>
        <v>0</v>
      </c>
      <c r="P18" s="377">
        <f t="shared" si="1"/>
        <v>0</v>
      </c>
      <c r="Q18" s="254"/>
      <c r="R18" s="254"/>
      <c r="S18" s="254"/>
      <c r="T18" s="254"/>
      <c r="U18" s="307"/>
    </row>
    <row r="19" spans="1:21" ht="15.75">
      <c r="A19" s="646"/>
      <c r="B19" s="649"/>
      <c r="C19" s="307"/>
      <c r="D19" s="307"/>
      <c r="E19" s="307"/>
      <c r="F19" s="307"/>
      <c r="G19" s="249"/>
      <c r="H19" s="345"/>
      <c r="I19" s="249"/>
      <c r="J19" s="345"/>
      <c r="K19" s="249"/>
      <c r="L19" s="230"/>
      <c r="M19" s="249"/>
      <c r="N19" s="230"/>
      <c r="O19" s="376">
        <f t="shared" si="0"/>
        <v>0</v>
      </c>
      <c r="P19" s="377">
        <f t="shared" si="1"/>
        <v>0</v>
      </c>
      <c r="Q19" s="249"/>
      <c r="R19" s="249"/>
      <c r="S19" s="249"/>
      <c r="T19" s="249"/>
      <c r="U19" s="307"/>
    </row>
    <row r="20" spans="1:21" ht="15.75">
      <c r="A20" s="646"/>
      <c r="B20" s="645" t="s">
        <v>1457</v>
      </c>
      <c r="C20" s="307"/>
      <c r="D20" s="307"/>
      <c r="E20" s="307"/>
      <c r="F20" s="307"/>
      <c r="G20" s="249"/>
      <c r="H20" s="345"/>
      <c r="I20" s="249"/>
      <c r="J20" s="345"/>
      <c r="K20" s="249"/>
      <c r="L20" s="230"/>
      <c r="M20" s="249"/>
      <c r="N20" s="230"/>
      <c r="O20" s="376">
        <f t="shared" si="0"/>
        <v>0</v>
      </c>
      <c r="P20" s="377">
        <f t="shared" si="1"/>
        <v>0</v>
      </c>
      <c r="Q20" s="249"/>
      <c r="R20" s="249"/>
      <c r="S20" s="249"/>
      <c r="T20" s="249"/>
      <c r="U20" s="307"/>
    </row>
    <row r="21" spans="1:21" ht="15.75">
      <c r="A21" s="646"/>
      <c r="B21" s="646"/>
      <c r="C21" s="307"/>
      <c r="D21" s="307"/>
      <c r="E21" s="307"/>
      <c r="F21" s="249"/>
      <c r="G21" s="250"/>
      <c r="H21" s="249"/>
      <c r="I21" s="250"/>
      <c r="J21" s="249"/>
      <c r="K21" s="250"/>
      <c r="L21" s="230"/>
      <c r="M21" s="250"/>
      <c r="N21" s="230"/>
      <c r="O21" s="376">
        <f t="shared" si="0"/>
        <v>0</v>
      </c>
      <c r="P21" s="377">
        <f t="shared" si="1"/>
        <v>0</v>
      </c>
      <c r="Q21" s="249"/>
      <c r="R21" s="249"/>
      <c r="S21" s="249"/>
      <c r="T21" s="249"/>
      <c r="U21" s="249"/>
    </row>
    <row r="22" spans="1:21" ht="15.75">
      <c r="A22" s="646"/>
      <c r="B22" s="646"/>
      <c r="C22" s="307"/>
      <c r="D22" s="307"/>
      <c r="E22" s="307"/>
      <c r="F22" s="249"/>
      <c r="G22" s="250"/>
      <c r="H22" s="249"/>
      <c r="I22" s="250"/>
      <c r="J22" s="249"/>
      <c r="K22" s="250"/>
      <c r="L22" s="230"/>
      <c r="M22" s="250"/>
      <c r="N22" s="230"/>
      <c r="O22" s="376">
        <f t="shared" si="0"/>
        <v>0</v>
      </c>
      <c r="P22" s="377">
        <f t="shared" si="1"/>
        <v>0</v>
      </c>
      <c r="Q22" s="249"/>
      <c r="R22" s="249"/>
      <c r="S22" s="249"/>
      <c r="T22" s="249"/>
      <c r="U22" s="249"/>
    </row>
    <row r="23" spans="1:21" ht="15.75">
      <c r="A23" s="646"/>
      <c r="B23" s="646"/>
      <c r="C23" s="307"/>
      <c r="D23" s="307"/>
      <c r="E23" s="307"/>
      <c r="F23" s="249"/>
      <c r="G23" s="250"/>
      <c r="H23" s="249"/>
      <c r="I23" s="250"/>
      <c r="J23" s="249"/>
      <c r="K23" s="250"/>
      <c r="L23" s="230"/>
      <c r="M23" s="250"/>
      <c r="N23" s="230"/>
      <c r="O23" s="376">
        <f t="shared" si="0"/>
        <v>0</v>
      </c>
      <c r="P23" s="377">
        <f t="shared" si="1"/>
        <v>0</v>
      </c>
      <c r="Q23" s="249"/>
      <c r="R23" s="249"/>
      <c r="S23" s="249"/>
      <c r="T23" s="249"/>
      <c r="U23" s="249"/>
    </row>
    <row r="24" spans="1:21" ht="15.75">
      <c r="A24" s="646"/>
      <c r="B24" s="646"/>
      <c r="C24" s="307"/>
      <c r="D24" s="307"/>
      <c r="E24" s="307"/>
      <c r="F24" s="249"/>
      <c r="G24" s="250"/>
      <c r="H24" s="249"/>
      <c r="I24" s="250"/>
      <c r="J24" s="249"/>
      <c r="K24" s="250"/>
      <c r="L24" s="230"/>
      <c r="M24" s="250"/>
      <c r="N24" s="230"/>
      <c r="O24" s="376">
        <f t="shared" si="0"/>
        <v>0</v>
      </c>
      <c r="P24" s="377">
        <f t="shared" si="1"/>
        <v>0</v>
      </c>
      <c r="Q24" s="249"/>
      <c r="R24" s="249"/>
      <c r="S24" s="249"/>
      <c r="T24" s="249"/>
      <c r="U24" s="249"/>
    </row>
    <row r="25" spans="1:21" ht="15.75">
      <c r="A25" s="646"/>
      <c r="B25" s="646"/>
      <c r="C25" s="307"/>
      <c r="D25" s="307"/>
      <c r="E25" s="307"/>
      <c r="F25" s="249"/>
      <c r="G25" s="250"/>
      <c r="H25" s="249"/>
      <c r="I25" s="250"/>
      <c r="J25" s="249"/>
      <c r="K25" s="250"/>
      <c r="L25" s="230"/>
      <c r="M25" s="250"/>
      <c r="N25" s="230"/>
      <c r="O25" s="376">
        <f t="shared" si="0"/>
        <v>0</v>
      </c>
      <c r="P25" s="377">
        <f t="shared" si="1"/>
        <v>0</v>
      </c>
      <c r="Q25" s="249"/>
      <c r="R25" s="249"/>
      <c r="S25" s="249"/>
      <c r="T25" s="249"/>
      <c r="U25" s="249"/>
    </row>
    <row r="26" spans="1:21" ht="15.75">
      <c r="A26" s="646"/>
      <c r="B26" s="646"/>
      <c r="C26" s="248"/>
      <c r="D26" s="307"/>
      <c r="E26" s="307"/>
      <c r="F26" s="307"/>
      <c r="G26" s="250"/>
      <c r="H26" s="253"/>
      <c r="I26" s="250"/>
      <c r="J26" s="253"/>
      <c r="K26" s="250"/>
      <c r="L26" s="230"/>
      <c r="M26" s="250"/>
      <c r="N26" s="230"/>
      <c r="O26" s="376">
        <f t="shared" si="0"/>
        <v>0</v>
      </c>
      <c r="P26" s="377">
        <f t="shared" si="1"/>
        <v>0</v>
      </c>
      <c r="Q26" s="249"/>
      <c r="R26" s="249"/>
      <c r="S26" s="249"/>
      <c r="T26" s="249"/>
      <c r="U26" s="307"/>
    </row>
    <row r="27" spans="1:21" ht="15.75">
      <c r="A27" s="646"/>
      <c r="B27" s="650"/>
      <c r="C27" s="248"/>
      <c r="D27" s="307"/>
      <c r="E27" s="307"/>
      <c r="F27" s="277"/>
      <c r="G27" s="250"/>
      <c r="H27" s="249"/>
      <c r="I27" s="250"/>
      <c r="J27" s="249"/>
      <c r="K27" s="250"/>
      <c r="L27" s="230"/>
      <c r="M27" s="250"/>
      <c r="N27" s="230"/>
      <c r="O27" s="376">
        <f t="shared" si="0"/>
        <v>0</v>
      </c>
      <c r="P27" s="377">
        <f t="shared" si="1"/>
        <v>0</v>
      </c>
      <c r="Q27" s="249"/>
      <c r="R27" s="249"/>
      <c r="S27" s="249"/>
      <c r="T27" s="249"/>
      <c r="U27" s="307"/>
    </row>
    <row r="28" spans="1:21" ht="15.75" customHeight="1">
      <c r="A28" s="646"/>
      <c r="B28" s="651" t="s">
        <v>1507</v>
      </c>
      <c r="C28" s="248"/>
      <c r="D28" s="307"/>
      <c r="E28" s="307"/>
      <c r="F28" s="307"/>
      <c r="G28" s="249"/>
      <c r="H28" s="249"/>
      <c r="I28" s="206"/>
      <c r="J28" s="249"/>
      <c r="K28" s="249"/>
      <c r="L28" s="230"/>
      <c r="M28" s="249"/>
      <c r="N28" s="230"/>
      <c r="O28" s="376">
        <f t="shared" si="0"/>
        <v>0</v>
      </c>
      <c r="P28" s="377">
        <f t="shared" si="1"/>
        <v>0</v>
      </c>
      <c r="Q28" s="249"/>
      <c r="R28" s="249"/>
      <c r="S28" s="249"/>
      <c r="T28" s="249"/>
      <c r="U28" s="307"/>
    </row>
    <row r="29" spans="1:21" ht="15.75">
      <c r="A29" s="646"/>
      <c r="B29" s="651"/>
      <c r="C29" s="248"/>
      <c r="D29" s="307"/>
      <c r="E29" s="307"/>
      <c r="F29" s="307"/>
      <c r="G29" s="249"/>
      <c r="H29" s="249"/>
      <c r="I29" s="206"/>
      <c r="J29" s="249"/>
      <c r="K29" s="249"/>
      <c r="L29" s="230"/>
      <c r="M29" s="249"/>
      <c r="N29" s="230"/>
      <c r="O29" s="376">
        <f t="shared" si="0"/>
        <v>0</v>
      </c>
      <c r="P29" s="377">
        <f t="shared" si="1"/>
        <v>0</v>
      </c>
      <c r="Q29" s="249"/>
      <c r="R29" s="249"/>
      <c r="S29" s="249"/>
      <c r="T29" s="249"/>
      <c r="U29" s="307"/>
    </row>
    <row r="30" spans="1:21" ht="15.75">
      <c r="A30" s="646"/>
      <c r="B30" s="651"/>
      <c r="C30" s="248"/>
      <c r="D30" s="307"/>
      <c r="E30" s="307"/>
      <c r="F30" s="307"/>
      <c r="G30" s="249"/>
      <c r="H30" s="249"/>
      <c r="I30" s="206"/>
      <c r="J30" s="249"/>
      <c r="K30" s="249"/>
      <c r="L30" s="230"/>
      <c r="M30" s="249"/>
      <c r="N30" s="230"/>
      <c r="O30" s="376">
        <f t="shared" si="0"/>
        <v>0</v>
      </c>
      <c r="P30" s="377">
        <f t="shared" si="1"/>
        <v>0</v>
      </c>
      <c r="Q30" s="249"/>
      <c r="R30" s="249"/>
      <c r="S30" s="249"/>
      <c r="T30" s="249"/>
      <c r="U30" s="307"/>
    </row>
    <row r="31" spans="1:21" ht="15.75">
      <c r="A31" s="646"/>
      <c r="B31" s="651"/>
      <c r="C31" s="248"/>
      <c r="D31" s="307"/>
      <c r="E31" s="307"/>
      <c r="F31" s="307"/>
      <c r="G31" s="249"/>
      <c r="H31" s="249"/>
      <c r="I31" s="206"/>
      <c r="J31" s="249"/>
      <c r="K31" s="249"/>
      <c r="L31" s="230"/>
      <c r="M31" s="249"/>
      <c r="N31" s="230"/>
      <c r="O31" s="376"/>
      <c r="P31" s="377"/>
      <c r="Q31" s="249"/>
      <c r="R31" s="249"/>
      <c r="S31" s="249"/>
      <c r="T31" s="249"/>
      <c r="U31" s="307"/>
    </row>
    <row r="32" spans="1:21" ht="15.75">
      <c r="A32" s="646"/>
      <c r="B32" s="651"/>
      <c r="C32" s="248"/>
      <c r="D32" s="307"/>
      <c r="E32" s="307"/>
      <c r="F32" s="307"/>
      <c r="G32" s="249"/>
      <c r="H32" s="249"/>
      <c r="I32" s="206"/>
      <c r="J32" s="249"/>
      <c r="K32" s="249"/>
      <c r="L32" s="230"/>
      <c r="M32" s="249"/>
      <c r="N32" s="230"/>
      <c r="O32" s="376"/>
      <c r="P32" s="377"/>
      <c r="Q32" s="249"/>
      <c r="R32" s="249"/>
      <c r="S32" s="249"/>
      <c r="T32" s="249"/>
      <c r="U32" s="307"/>
    </row>
    <row r="33" spans="1:21" ht="15.75">
      <c r="A33" s="646"/>
      <c r="B33" s="651"/>
      <c r="C33" s="248"/>
      <c r="D33" s="307"/>
      <c r="E33" s="307"/>
      <c r="F33" s="307"/>
      <c r="G33" s="249"/>
      <c r="H33" s="249"/>
      <c r="I33" s="206"/>
      <c r="J33" s="249"/>
      <c r="K33" s="249"/>
      <c r="L33" s="230"/>
      <c r="M33" s="249"/>
      <c r="N33" s="230"/>
      <c r="O33" s="376">
        <f t="shared" si="0"/>
        <v>0</v>
      </c>
      <c r="P33" s="377">
        <f t="shared" si="1"/>
        <v>0</v>
      </c>
      <c r="Q33" s="249"/>
      <c r="R33" s="249"/>
      <c r="S33" s="249"/>
      <c r="T33" s="249"/>
      <c r="U33" s="307"/>
    </row>
    <row r="34" spans="1:21" ht="15.75">
      <c r="A34" s="646"/>
      <c r="B34" s="651"/>
      <c r="C34" s="248"/>
      <c r="D34" s="307"/>
      <c r="E34" s="307"/>
      <c r="F34" s="307"/>
      <c r="G34" s="249"/>
      <c r="H34" s="249"/>
      <c r="I34" s="206"/>
      <c r="J34" s="249"/>
      <c r="K34" s="249"/>
      <c r="L34" s="230"/>
      <c r="M34" s="249"/>
      <c r="N34" s="230"/>
      <c r="O34" s="376">
        <f t="shared" si="0"/>
        <v>0</v>
      </c>
      <c r="P34" s="377">
        <f t="shared" si="1"/>
        <v>0</v>
      </c>
      <c r="Q34" s="249"/>
      <c r="R34" s="249"/>
      <c r="S34" s="249"/>
      <c r="T34" s="249"/>
      <c r="U34" s="307"/>
    </row>
    <row r="35" spans="1:21" ht="15.75">
      <c r="A35" s="646"/>
      <c r="B35" s="651"/>
      <c r="C35" s="248"/>
      <c r="D35" s="307"/>
      <c r="E35" s="307"/>
      <c r="F35" s="307"/>
      <c r="G35" s="249"/>
      <c r="H35" s="249"/>
      <c r="I35" s="206"/>
      <c r="J35" s="249"/>
      <c r="K35" s="249"/>
      <c r="L35" s="230"/>
      <c r="M35" s="249"/>
      <c r="N35" s="230"/>
      <c r="O35" s="376">
        <f t="shared" si="0"/>
        <v>0</v>
      </c>
      <c r="P35" s="377">
        <f t="shared" si="1"/>
        <v>0</v>
      </c>
      <c r="Q35" s="249"/>
      <c r="R35" s="249"/>
      <c r="S35" s="249"/>
      <c r="T35" s="249"/>
      <c r="U35" s="307"/>
    </row>
    <row r="36" spans="1:21" ht="15.75">
      <c r="A36" s="646"/>
      <c r="B36" s="651"/>
      <c r="C36" s="248"/>
      <c r="D36" s="307"/>
      <c r="E36" s="307"/>
      <c r="F36" s="307"/>
      <c r="G36" s="249"/>
      <c r="H36" s="249"/>
      <c r="I36" s="206"/>
      <c r="J36" s="249"/>
      <c r="K36" s="249"/>
      <c r="L36" s="230"/>
      <c r="M36" s="249"/>
      <c r="N36" s="230"/>
      <c r="O36" s="376">
        <f t="shared" si="0"/>
        <v>0</v>
      </c>
      <c r="P36" s="377">
        <f t="shared" si="1"/>
        <v>0</v>
      </c>
      <c r="Q36" s="249"/>
      <c r="R36" s="249"/>
      <c r="S36" s="249"/>
      <c r="T36" s="249"/>
      <c r="U36" s="307"/>
    </row>
    <row r="37" spans="1:21" ht="15.75">
      <c r="A37" s="646"/>
      <c r="B37" s="651"/>
      <c r="C37" s="248"/>
      <c r="D37" s="307"/>
      <c r="E37" s="307"/>
      <c r="F37" s="307"/>
      <c r="G37" s="249"/>
      <c r="H37" s="249"/>
      <c r="I37" s="206"/>
      <c r="J37" s="249"/>
      <c r="K37" s="249"/>
      <c r="L37" s="230"/>
      <c r="M37" s="249"/>
      <c r="N37" s="230"/>
      <c r="O37" s="376">
        <f t="shared" si="0"/>
        <v>0</v>
      </c>
      <c r="P37" s="377">
        <f t="shared" si="1"/>
        <v>0</v>
      </c>
      <c r="Q37" s="249"/>
      <c r="R37" s="249"/>
      <c r="S37" s="249"/>
      <c r="T37" s="249"/>
      <c r="U37" s="307"/>
    </row>
    <row r="38" spans="1:21" ht="15.75">
      <c r="A38" s="646"/>
      <c r="B38" s="651"/>
      <c r="C38" s="248"/>
      <c r="D38" s="307"/>
      <c r="E38" s="307"/>
      <c r="F38" s="307"/>
      <c r="G38" s="249"/>
      <c r="H38" s="249"/>
      <c r="I38" s="206"/>
      <c r="J38" s="249"/>
      <c r="K38" s="249"/>
      <c r="L38" s="230"/>
      <c r="M38" s="249"/>
      <c r="N38" s="230"/>
      <c r="O38" s="376">
        <f t="shared" si="0"/>
        <v>0</v>
      </c>
      <c r="P38" s="377">
        <f t="shared" si="1"/>
        <v>0</v>
      </c>
      <c r="Q38" s="249"/>
      <c r="R38" s="249"/>
      <c r="S38" s="249"/>
      <c r="T38" s="249"/>
      <c r="U38" s="307"/>
    </row>
    <row r="39" spans="1:21" ht="15.75">
      <c r="A39" s="646"/>
      <c r="B39" s="652" t="s">
        <v>1458</v>
      </c>
      <c r="C39" s="248"/>
      <c r="D39" s="307"/>
      <c r="E39" s="307"/>
      <c r="F39" s="307"/>
      <c r="G39" s="249"/>
      <c r="H39" s="249"/>
      <c r="I39" s="206"/>
      <c r="J39" s="249"/>
      <c r="K39" s="249"/>
      <c r="L39" s="230"/>
      <c r="M39" s="249"/>
      <c r="N39" s="230"/>
      <c r="O39" s="376">
        <f t="shared" si="0"/>
        <v>0</v>
      </c>
      <c r="P39" s="377">
        <f t="shared" si="1"/>
        <v>0</v>
      </c>
      <c r="Q39" s="249"/>
      <c r="R39" s="249"/>
      <c r="S39" s="249"/>
      <c r="T39" s="249"/>
      <c r="U39" s="307"/>
    </row>
    <row r="40" spans="1:21" ht="15.75">
      <c r="A40" s="646"/>
      <c r="B40" s="652"/>
      <c r="C40" s="307"/>
      <c r="D40" s="307"/>
      <c r="E40" s="307"/>
      <c r="F40" s="307"/>
      <c r="G40" s="249"/>
      <c r="H40" s="249"/>
      <c r="I40" s="206"/>
      <c r="J40" s="249"/>
      <c r="K40" s="249"/>
      <c r="L40" s="230"/>
      <c r="M40" s="249"/>
      <c r="N40" s="230"/>
      <c r="O40" s="376">
        <f t="shared" si="0"/>
        <v>0</v>
      </c>
      <c r="P40" s="377">
        <f t="shared" si="1"/>
        <v>0</v>
      </c>
      <c r="Q40" s="249"/>
      <c r="R40" s="249"/>
      <c r="S40" s="249"/>
      <c r="T40" s="249"/>
      <c r="U40" s="307"/>
    </row>
    <row r="41" spans="1:21" ht="15.75">
      <c r="A41" s="646"/>
      <c r="B41" s="652"/>
      <c r="C41" s="307"/>
      <c r="D41" s="307"/>
      <c r="E41" s="307"/>
      <c r="F41" s="307"/>
      <c r="G41" s="249"/>
      <c r="H41" s="249"/>
      <c r="I41" s="206"/>
      <c r="J41" s="249"/>
      <c r="K41" s="249"/>
      <c r="L41" s="230"/>
      <c r="M41" s="249"/>
      <c r="N41" s="230"/>
      <c r="O41" s="376">
        <f t="shared" si="0"/>
        <v>0</v>
      </c>
      <c r="P41" s="377">
        <f t="shared" si="1"/>
        <v>0</v>
      </c>
      <c r="Q41" s="249"/>
      <c r="R41" s="249"/>
      <c r="S41" s="249"/>
      <c r="T41" s="249"/>
      <c r="U41" s="307"/>
    </row>
    <row r="42" spans="1:21" ht="15.75">
      <c r="A42" s="646"/>
      <c r="B42" s="652"/>
      <c r="C42" s="307"/>
      <c r="D42" s="307"/>
      <c r="E42" s="307"/>
      <c r="F42" s="307"/>
      <c r="G42" s="249"/>
      <c r="H42" s="249"/>
      <c r="I42" s="206"/>
      <c r="J42" s="249"/>
      <c r="K42" s="249"/>
      <c r="L42" s="230"/>
      <c r="M42" s="249"/>
      <c r="N42" s="230"/>
      <c r="O42" s="376">
        <f t="shared" si="0"/>
        <v>0</v>
      </c>
      <c r="P42" s="377">
        <f t="shared" si="1"/>
        <v>0</v>
      </c>
      <c r="Q42" s="249"/>
      <c r="R42" s="249"/>
      <c r="S42" s="249"/>
      <c r="T42" s="249"/>
      <c r="U42" s="307"/>
    </row>
    <row r="43" spans="1:21" ht="15.75">
      <c r="A43" s="646"/>
      <c r="B43" s="652"/>
      <c r="C43" s="307"/>
      <c r="D43" s="307"/>
      <c r="E43" s="307"/>
      <c r="F43" s="307"/>
      <c r="G43" s="249"/>
      <c r="H43" s="249"/>
      <c r="I43" s="206"/>
      <c r="J43" s="249"/>
      <c r="K43" s="249"/>
      <c r="L43" s="230"/>
      <c r="M43" s="249"/>
      <c r="N43" s="230"/>
      <c r="O43" s="376">
        <f t="shared" si="0"/>
        <v>0</v>
      </c>
      <c r="P43" s="377">
        <f t="shared" si="1"/>
        <v>0</v>
      </c>
      <c r="Q43" s="249"/>
      <c r="R43" s="249"/>
      <c r="S43" s="249"/>
      <c r="T43" s="249"/>
      <c r="U43" s="307"/>
    </row>
    <row r="44" spans="1:21" ht="15.75">
      <c r="A44" s="646"/>
      <c r="B44" s="652"/>
      <c r="C44" s="307"/>
      <c r="D44" s="307"/>
      <c r="E44" s="307"/>
      <c r="F44" s="307"/>
      <c r="G44" s="249"/>
      <c r="H44" s="249"/>
      <c r="I44" s="206"/>
      <c r="J44" s="249"/>
      <c r="K44" s="249"/>
      <c r="L44" s="230"/>
      <c r="M44" s="249"/>
      <c r="N44" s="230"/>
      <c r="O44" s="376">
        <f t="shared" si="0"/>
        <v>0</v>
      </c>
      <c r="P44" s="377">
        <f t="shared" si="1"/>
        <v>0</v>
      </c>
      <c r="Q44" s="249"/>
      <c r="R44" s="249"/>
      <c r="S44" s="249"/>
      <c r="T44" s="249"/>
      <c r="U44" s="307"/>
    </row>
    <row r="45" spans="1:21" ht="15.75">
      <c r="A45" s="646"/>
      <c r="B45" s="652"/>
      <c r="C45" s="307"/>
      <c r="D45" s="307"/>
      <c r="E45" s="307"/>
      <c r="F45" s="307"/>
      <c r="G45" s="249"/>
      <c r="H45" s="249"/>
      <c r="I45" s="206"/>
      <c r="J45" s="249"/>
      <c r="K45" s="249"/>
      <c r="L45" s="230"/>
      <c r="M45" s="249"/>
      <c r="N45" s="230"/>
      <c r="O45" s="376">
        <f t="shared" si="0"/>
        <v>0</v>
      </c>
      <c r="P45" s="377">
        <f t="shared" si="1"/>
        <v>0</v>
      </c>
      <c r="Q45" s="249"/>
      <c r="R45" s="249"/>
      <c r="S45" s="249"/>
      <c r="T45" s="249"/>
      <c r="U45" s="307"/>
    </row>
    <row r="46" spans="1:21" ht="15.75">
      <c r="A46" s="646"/>
      <c r="B46" s="652"/>
      <c r="C46" s="307"/>
      <c r="D46" s="307"/>
      <c r="E46" s="307"/>
      <c r="F46" s="307"/>
      <c r="G46" s="249"/>
      <c r="H46" s="249"/>
      <c r="I46" s="206"/>
      <c r="J46" s="249"/>
      <c r="K46" s="249"/>
      <c r="L46" s="230"/>
      <c r="M46" s="249"/>
      <c r="N46" s="230"/>
      <c r="O46" s="376">
        <f t="shared" si="0"/>
        <v>0</v>
      </c>
      <c r="P46" s="377">
        <f t="shared" si="1"/>
        <v>0</v>
      </c>
      <c r="Q46" s="249"/>
      <c r="R46" s="249"/>
      <c r="S46" s="249"/>
      <c r="T46" s="249"/>
      <c r="U46" s="307"/>
    </row>
    <row r="47" spans="1:21" ht="15.75">
      <c r="A47" s="292"/>
      <c r="B47" s="293"/>
      <c r="C47" s="292" t="s">
        <v>1379</v>
      </c>
      <c r="D47" s="293"/>
      <c r="E47" s="293"/>
      <c r="F47" s="294"/>
      <c r="G47" s="255">
        <f t="shared" ref="G47:N47" si="2">SUM(G8:G46)</f>
        <v>0</v>
      </c>
      <c r="H47" s="255">
        <f t="shared" si="2"/>
        <v>0</v>
      </c>
      <c r="I47" s="255">
        <f t="shared" si="2"/>
        <v>1</v>
      </c>
      <c r="J47" s="255">
        <f t="shared" si="2"/>
        <v>0</v>
      </c>
      <c r="K47" s="255">
        <f t="shared" si="2"/>
        <v>4</v>
      </c>
      <c r="L47" s="255">
        <f t="shared" si="2"/>
        <v>0</v>
      </c>
      <c r="M47" s="255">
        <f t="shared" si="2"/>
        <v>1</v>
      </c>
      <c r="N47" s="255">
        <f t="shared" si="2"/>
        <v>0</v>
      </c>
      <c r="O47" s="255">
        <f>SUM(O8:O46)</f>
        <v>6</v>
      </c>
      <c r="P47" s="255">
        <f>SUM(P8:P46)</f>
        <v>0</v>
      </c>
      <c r="Q47" s="256"/>
      <c r="R47" s="256"/>
      <c r="S47" s="256"/>
      <c r="T47" s="256"/>
      <c r="U47" s="256"/>
    </row>
    <row r="48" spans="1:21" ht="15.75">
      <c r="A48" s="257"/>
      <c r="B48" s="258"/>
      <c r="C48" s="258"/>
      <c r="D48" s="258"/>
      <c r="E48" s="259"/>
      <c r="F48" s="258"/>
      <c r="G48" s="258"/>
      <c r="H48" s="258"/>
      <c r="I48" s="258"/>
      <c r="J48" s="258"/>
      <c r="K48" s="258"/>
      <c r="L48" s="258"/>
      <c r="M48" s="258"/>
      <c r="N48" s="258"/>
      <c r="O48" s="379"/>
      <c r="P48" s="379"/>
      <c r="Q48" s="258"/>
      <c r="R48" s="258"/>
      <c r="S48" s="258"/>
      <c r="T48" s="258"/>
      <c r="U48" s="258"/>
    </row>
    <row r="49" spans="1:21" ht="15.75">
      <c r="A49" s="257"/>
      <c r="B49" s="258"/>
      <c r="C49" s="258"/>
      <c r="D49" s="258"/>
      <c r="E49" s="259"/>
      <c r="F49" s="258"/>
      <c r="G49" s="258"/>
      <c r="H49" s="258"/>
      <c r="I49" s="258"/>
      <c r="J49" s="258"/>
      <c r="K49" s="258"/>
      <c r="L49" s="258"/>
      <c r="M49" s="258"/>
      <c r="N49" s="258"/>
      <c r="O49" s="379"/>
      <c r="P49" s="379"/>
      <c r="Q49" s="258"/>
      <c r="R49" s="258"/>
      <c r="S49" s="258"/>
      <c r="T49" s="258"/>
      <c r="U49" s="258"/>
    </row>
    <row r="50" spans="1:21" ht="15.75">
      <c r="A50" s="257"/>
      <c r="B50" s="258"/>
      <c r="C50" s="258"/>
      <c r="D50" s="258"/>
      <c r="E50" s="259"/>
      <c r="F50" s="258"/>
      <c r="G50" s="258"/>
      <c r="H50" s="258"/>
      <c r="I50" s="258"/>
      <c r="J50" s="258"/>
      <c r="K50" s="258"/>
      <c r="L50" s="258"/>
      <c r="M50" s="258"/>
      <c r="N50" s="258"/>
      <c r="O50" s="379"/>
      <c r="P50" s="379"/>
      <c r="Q50" s="258"/>
      <c r="R50" s="258"/>
      <c r="S50" s="258"/>
      <c r="T50" s="258"/>
      <c r="U50" s="258"/>
    </row>
    <row r="51" spans="1:21" ht="15.75">
      <c r="A51" s="257"/>
      <c r="B51" s="258"/>
      <c r="C51" s="258"/>
      <c r="D51" s="258"/>
      <c r="E51" s="259"/>
      <c r="F51" s="258"/>
      <c r="G51" s="258"/>
      <c r="H51" s="258"/>
      <c r="I51" s="258"/>
      <c r="J51" s="258"/>
      <c r="K51" s="258"/>
      <c r="L51" s="258"/>
      <c r="M51" s="258"/>
      <c r="N51" s="258"/>
      <c r="O51" s="379"/>
      <c r="P51" s="379"/>
      <c r="Q51" s="258"/>
      <c r="R51" s="258"/>
      <c r="S51" s="258"/>
      <c r="T51" s="258"/>
      <c r="U51" s="258"/>
    </row>
    <row r="52" spans="1:21" ht="15.75">
      <c r="A52" s="257"/>
      <c r="B52" s="258"/>
      <c r="C52" s="258"/>
      <c r="D52" s="258"/>
      <c r="E52" s="259"/>
      <c r="F52" s="258"/>
      <c r="G52" s="258"/>
      <c r="H52" s="258"/>
      <c r="I52" s="258"/>
      <c r="J52" s="258"/>
      <c r="K52" s="258"/>
      <c r="L52" s="258"/>
      <c r="M52" s="258"/>
      <c r="N52" s="258"/>
      <c r="O52" s="379"/>
      <c r="P52" s="379"/>
      <c r="Q52" s="258"/>
      <c r="R52" s="258"/>
      <c r="S52" s="258"/>
      <c r="T52" s="258"/>
      <c r="U52" s="258"/>
    </row>
    <row r="53" spans="1:21" ht="15.75">
      <c r="A53" s="257"/>
      <c r="B53" s="258"/>
      <c r="C53" s="258"/>
      <c r="D53" s="258"/>
      <c r="E53" s="259"/>
      <c r="F53" s="258"/>
      <c r="G53" s="258"/>
      <c r="H53" s="258"/>
      <c r="I53" s="258"/>
      <c r="J53" s="258"/>
      <c r="K53" s="258"/>
      <c r="L53" s="258"/>
      <c r="M53" s="258"/>
      <c r="N53" s="258"/>
      <c r="O53" s="379"/>
      <c r="P53" s="379"/>
      <c r="Q53" s="258"/>
      <c r="R53" s="258"/>
      <c r="S53" s="258"/>
      <c r="T53" s="258"/>
      <c r="U53" s="258"/>
    </row>
    <row r="54" spans="1:21" ht="15.75">
      <c r="A54" s="257"/>
      <c r="B54" s="258"/>
      <c r="C54" s="258"/>
      <c r="D54" s="258"/>
      <c r="E54" s="259"/>
      <c r="F54" s="258"/>
      <c r="G54" s="258"/>
      <c r="H54" s="258"/>
      <c r="I54" s="258"/>
      <c r="J54" s="258"/>
      <c r="K54" s="258"/>
      <c r="L54" s="258"/>
      <c r="M54" s="258"/>
      <c r="N54" s="258"/>
      <c r="O54" s="379"/>
      <c r="P54" s="379"/>
      <c r="Q54" s="258"/>
      <c r="R54" s="258"/>
      <c r="S54" s="258"/>
      <c r="T54" s="258"/>
      <c r="U54" s="258"/>
    </row>
    <row r="55" spans="1:21" ht="15.75">
      <c r="A55" s="257"/>
      <c r="B55" s="258"/>
      <c r="C55" s="258"/>
      <c r="D55" s="258"/>
      <c r="E55" s="259"/>
      <c r="F55" s="258"/>
      <c r="G55" s="258"/>
      <c r="H55" s="258"/>
      <c r="I55" s="258"/>
      <c r="J55" s="258"/>
      <c r="K55" s="258"/>
      <c r="L55" s="258"/>
      <c r="M55" s="258"/>
      <c r="N55" s="258"/>
      <c r="O55" s="379"/>
      <c r="P55" s="379"/>
      <c r="Q55" s="258"/>
      <c r="R55" s="258"/>
      <c r="S55" s="258"/>
      <c r="T55" s="258"/>
      <c r="U55" s="258"/>
    </row>
    <row r="56" spans="1:21" ht="15.75">
      <c r="A56" s="257"/>
      <c r="B56" s="258"/>
      <c r="C56" s="258"/>
      <c r="D56" s="258"/>
      <c r="E56" s="259"/>
      <c r="F56" s="258"/>
      <c r="G56" s="258"/>
      <c r="H56" s="258"/>
      <c r="I56" s="258"/>
      <c r="J56" s="258"/>
      <c r="K56" s="258"/>
      <c r="L56" s="258"/>
      <c r="M56" s="258"/>
      <c r="N56" s="258"/>
      <c r="O56" s="379"/>
      <c r="P56" s="379"/>
      <c r="Q56" s="258"/>
      <c r="R56" s="258"/>
      <c r="S56" s="258"/>
      <c r="T56" s="258"/>
      <c r="U56" s="258"/>
    </row>
    <row r="57" spans="1:21" ht="15.75">
      <c r="A57" s="257"/>
      <c r="B57" s="258"/>
      <c r="C57" s="258"/>
      <c r="D57" s="258"/>
      <c r="E57" s="259"/>
      <c r="F57" s="258"/>
      <c r="G57" s="258"/>
      <c r="H57" s="258"/>
      <c r="I57" s="258"/>
      <c r="J57" s="258"/>
      <c r="K57" s="258"/>
      <c r="L57" s="258"/>
      <c r="M57" s="258"/>
      <c r="N57" s="258"/>
      <c r="O57" s="379"/>
      <c r="P57" s="379"/>
      <c r="Q57" s="258"/>
      <c r="R57" s="258"/>
      <c r="S57" s="258"/>
      <c r="T57" s="258"/>
      <c r="U57" s="258"/>
    </row>
    <row r="58" spans="1:21" ht="15.75">
      <c r="A58" s="257"/>
      <c r="B58" s="258"/>
      <c r="C58" s="258"/>
      <c r="D58" s="258"/>
      <c r="E58" s="259"/>
      <c r="F58" s="258"/>
      <c r="G58" s="258"/>
      <c r="H58" s="258"/>
      <c r="I58" s="258"/>
      <c r="J58" s="258"/>
      <c r="K58" s="258"/>
      <c r="L58" s="258"/>
      <c r="M58" s="258"/>
      <c r="N58" s="258"/>
      <c r="O58" s="379"/>
      <c r="P58" s="379"/>
      <c r="Q58" s="258"/>
      <c r="R58" s="258"/>
      <c r="S58" s="258"/>
      <c r="T58" s="258"/>
      <c r="U58" s="258"/>
    </row>
    <row r="59" spans="1:21" ht="15.75">
      <c r="A59" s="257"/>
      <c r="B59" s="258"/>
      <c r="C59" s="258"/>
      <c r="D59" s="258"/>
      <c r="E59" s="259"/>
      <c r="F59" s="258"/>
      <c r="G59" s="258"/>
      <c r="H59" s="258"/>
      <c r="I59" s="258"/>
      <c r="J59" s="258"/>
      <c r="K59" s="258"/>
      <c r="L59" s="258"/>
      <c r="M59" s="258"/>
      <c r="N59" s="258"/>
      <c r="O59" s="379"/>
      <c r="P59" s="379"/>
      <c r="Q59" s="258"/>
      <c r="R59" s="258"/>
      <c r="S59" s="258"/>
      <c r="T59" s="258"/>
      <c r="U59" s="258"/>
    </row>
    <row r="60" spans="1:21" ht="15.75">
      <c r="A60" s="257"/>
      <c r="B60" s="258"/>
      <c r="C60" s="258"/>
      <c r="D60" s="258"/>
      <c r="E60" s="259"/>
      <c r="F60" s="258"/>
      <c r="G60" s="258"/>
      <c r="H60" s="258"/>
      <c r="I60" s="258"/>
      <c r="J60" s="258"/>
      <c r="K60" s="258"/>
      <c r="L60" s="258"/>
      <c r="M60" s="258"/>
      <c r="N60" s="258"/>
      <c r="O60" s="379"/>
      <c r="P60" s="379"/>
      <c r="Q60" s="258"/>
      <c r="R60" s="258"/>
      <c r="S60" s="258"/>
      <c r="T60" s="258"/>
      <c r="U60" s="258"/>
    </row>
    <row r="61" spans="1:21" ht="15.75">
      <c r="A61" s="257"/>
      <c r="B61" s="258"/>
      <c r="C61" s="258"/>
      <c r="D61" s="258"/>
      <c r="E61" s="259"/>
      <c r="F61" s="258"/>
      <c r="G61" s="258"/>
      <c r="H61" s="258"/>
      <c r="I61" s="258"/>
      <c r="J61" s="258"/>
      <c r="K61" s="258"/>
      <c r="L61" s="258"/>
      <c r="M61" s="258"/>
      <c r="N61" s="258"/>
      <c r="O61" s="379"/>
      <c r="P61" s="379"/>
      <c r="Q61" s="258"/>
      <c r="R61" s="258"/>
      <c r="S61" s="258"/>
      <c r="T61" s="258"/>
      <c r="U61" s="258"/>
    </row>
    <row r="62" spans="1:21" ht="15.75">
      <c r="A62" s="257"/>
      <c r="B62" s="258"/>
      <c r="C62" s="258"/>
      <c r="D62" s="258"/>
      <c r="E62" s="259"/>
      <c r="F62" s="258"/>
      <c r="G62" s="258"/>
      <c r="H62" s="258"/>
      <c r="I62" s="258"/>
      <c r="J62" s="258"/>
      <c r="K62" s="258"/>
      <c r="L62" s="258"/>
      <c r="M62" s="258"/>
      <c r="N62" s="258"/>
      <c r="O62" s="379"/>
      <c r="P62" s="379"/>
      <c r="Q62" s="258"/>
      <c r="R62" s="258"/>
      <c r="S62" s="258"/>
      <c r="T62" s="258"/>
      <c r="U62" s="258"/>
    </row>
    <row r="63" spans="1:21" ht="15.75">
      <c r="A63" s="257"/>
      <c r="B63" s="258"/>
      <c r="C63" s="258"/>
      <c r="D63" s="258"/>
      <c r="E63" s="259"/>
      <c r="F63" s="258"/>
      <c r="G63" s="258"/>
      <c r="H63" s="258"/>
      <c r="I63" s="258"/>
      <c r="J63" s="258"/>
      <c r="K63" s="258"/>
      <c r="L63" s="258"/>
      <c r="M63" s="258"/>
      <c r="N63" s="258"/>
      <c r="O63" s="379"/>
      <c r="P63" s="379"/>
      <c r="Q63" s="258"/>
      <c r="R63" s="258"/>
      <c r="S63" s="258"/>
      <c r="T63" s="258"/>
      <c r="U63" s="258"/>
    </row>
    <row r="64" spans="1:21" ht="15.75">
      <c r="A64" s="257"/>
      <c r="B64" s="258"/>
      <c r="C64" s="258"/>
      <c r="D64" s="258"/>
      <c r="E64" s="259"/>
      <c r="F64" s="258"/>
      <c r="G64" s="258"/>
      <c r="H64" s="258"/>
      <c r="I64" s="258"/>
      <c r="J64" s="258"/>
      <c r="K64" s="258"/>
      <c r="L64" s="258"/>
      <c r="M64" s="258"/>
      <c r="N64" s="258"/>
      <c r="O64" s="379"/>
      <c r="P64" s="379"/>
      <c r="Q64" s="258"/>
      <c r="R64" s="258"/>
      <c r="S64" s="258"/>
      <c r="T64" s="258"/>
      <c r="U64" s="258"/>
    </row>
    <row r="65" spans="1:21" ht="15.75">
      <c r="A65" s="257"/>
      <c r="B65" s="258"/>
      <c r="C65" s="258"/>
      <c r="D65" s="258"/>
      <c r="E65" s="259"/>
      <c r="F65" s="258"/>
      <c r="G65" s="258"/>
      <c r="H65" s="258"/>
      <c r="I65" s="258"/>
      <c r="J65" s="258"/>
      <c r="K65" s="258"/>
      <c r="L65" s="258"/>
      <c r="M65" s="258"/>
      <c r="N65" s="258"/>
      <c r="O65" s="379"/>
      <c r="P65" s="379"/>
      <c r="Q65" s="258"/>
      <c r="R65" s="258"/>
      <c r="S65" s="258"/>
      <c r="T65" s="258"/>
      <c r="U65" s="258"/>
    </row>
    <row r="66" spans="1:21" ht="15.75">
      <c r="A66" s="257"/>
      <c r="B66" s="258"/>
      <c r="C66" s="258"/>
      <c r="D66" s="258"/>
      <c r="E66" s="259"/>
      <c r="F66" s="258"/>
      <c r="G66" s="258"/>
      <c r="H66" s="258"/>
      <c r="I66" s="258"/>
      <c r="J66" s="258"/>
      <c r="K66" s="258"/>
      <c r="L66" s="258"/>
      <c r="M66" s="258"/>
      <c r="N66" s="258"/>
      <c r="O66" s="379"/>
      <c r="P66" s="379"/>
      <c r="Q66" s="258"/>
      <c r="R66" s="258"/>
      <c r="S66" s="258"/>
      <c r="T66" s="258"/>
      <c r="U66" s="258"/>
    </row>
    <row r="67" spans="1:21" ht="15.75">
      <c r="A67" s="257"/>
      <c r="B67" s="258"/>
      <c r="C67" s="258"/>
      <c r="D67" s="258"/>
      <c r="E67" s="259"/>
      <c r="F67" s="258"/>
      <c r="G67" s="258"/>
      <c r="H67" s="258"/>
      <c r="I67" s="258"/>
      <c r="J67" s="258"/>
      <c r="K67" s="258"/>
      <c r="L67" s="258"/>
      <c r="M67" s="258"/>
      <c r="N67" s="258"/>
      <c r="O67" s="379"/>
      <c r="P67" s="379"/>
      <c r="Q67" s="258"/>
      <c r="R67" s="258"/>
      <c r="S67" s="258"/>
      <c r="T67" s="258"/>
      <c r="U67" s="258"/>
    </row>
    <row r="68" spans="1:21" ht="15.75">
      <c r="A68" s="257"/>
      <c r="B68" s="258"/>
      <c r="C68" s="258"/>
      <c r="D68" s="258"/>
      <c r="E68" s="259"/>
      <c r="F68" s="258"/>
      <c r="G68" s="258"/>
      <c r="H68" s="258"/>
      <c r="I68" s="258"/>
      <c r="J68" s="258"/>
      <c r="K68" s="258"/>
      <c r="L68" s="258"/>
      <c r="M68" s="258"/>
      <c r="N68" s="258"/>
      <c r="O68" s="379"/>
      <c r="P68" s="379"/>
      <c r="Q68" s="258"/>
      <c r="R68" s="258"/>
      <c r="S68" s="258"/>
      <c r="T68" s="258"/>
      <c r="U68" s="258"/>
    </row>
    <row r="69" spans="1:21" ht="15.75">
      <c r="A69" s="257"/>
      <c r="B69" s="258"/>
      <c r="C69" s="258"/>
      <c r="D69" s="258"/>
      <c r="E69" s="259"/>
      <c r="F69" s="258"/>
      <c r="G69" s="258"/>
      <c r="H69" s="258"/>
      <c r="I69" s="258"/>
      <c r="J69" s="258"/>
      <c r="K69" s="258"/>
      <c r="L69" s="258"/>
      <c r="M69" s="258"/>
      <c r="N69" s="258"/>
      <c r="O69" s="379"/>
      <c r="P69" s="379"/>
      <c r="Q69" s="258"/>
      <c r="R69" s="258"/>
      <c r="S69" s="258"/>
      <c r="T69" s="258"/>
      <c r="U69" s="258"/>
    </row>
    <row r="70" spans="1:21" ht="15.75">
      <c r="A70" s="257"/>
      <c r="B70" s="258"/>
      <c r="C70" s="258"/>
      <c r="D70" s="258"/>
      <c r="E70" s="259"/>
      <c r="F70" s="258"/>
      <c r="G70" s="258"/>
      <c r="H70" s="258"/>
      <c r="I70" s="258"/>
      <c r="J70" s="258"/>
      <c r="K70" s="258"/>
      <c r="L70" s="258"/>
      <c r="M70" s="258"/>
      <c r="N70" s="258"/>
      <c r="O70" s="379"/>
      <c r="P70" s="379"/>
      <c r="Q70" s="258"/>
      <c r="R70" s="258"/>
      <c r="S70" s="258"/>
      <c r="T70" s="258"/>
      <c r="U70" s="258"/>
    </row>
    <row r="71" spans="1:21" ht="15.75">
      <c r="A71" s="257"/>
      <c r="B71" s="258"/>
      <c r="C71" s="258"/>
      <c r="D71" s="258"/>
      <c r="E71" s="259"/>
      <c r="F71" s="258"/>
      <c r="G71" s="258"/>
      <c r="H71" s="258"/>
      <c r="I71" s="258"/>
      <c r="J71" s="258"/>
      <c r="K71" s="258"/>
      <c r="L71" s="258"/>
      <c r="M71" s="258"/>
      <c r="N71" s="258"/>
      <c r="O71" s="379"/>
      <c r="P71" s="379"/>
      <c r="Q71" s="258"/>
      <c r="R71" s="258"/>
      <c r="S71" s="258"/>
      <c r="T71" s="258"/>
      <c r="U71" s="258"/>
    </row>
    <row r="72" spans="1:21" ht="15.75">
      <c r="A72" s="257"/>
      <c r="B72" s="258"/>
      <c r="C72" s="258"/>
      <c r="D72" s="258"/>
      <c r="E72" s="259"/>
      <c r="F72" s="258"/>
      <c r="G72" s="258"/>
      <c r="H72" s="258"/>
      <c r="I72" s="258"/>
      <c r="J72" s="258"/>
      <c r="K72" s="258"/>
      <c r="L72" s="258"/>
      <c r="M72" s="258"/>
      <c r="N72" s="258"/>
      <c r="O72" s="379"/>
      <c r="P72" s="379"/>
      <c r="Q72" s="258"/>
      <c r="R72" s="258"/>
      <c r="S72" s="258"/>
      <c r="T72" s="258"/>
      <c r="U72" s="258"/>
    </row>
    <row r="73" spans="1:21" ht="15.75">
      <c r="A73" s="257"/>
      <c r="B73" s="258"/>
      <c r="C73" s="258"/>
      <c r="D73" s="258"/>
      <c r="E73" s="259"/>
      <c r="F73" s="258"/>
      <c r="G73" s="258"/>
      <c r="H73" s="258"/>
      <c r="I73" s="258"/>
      <c r="J73" s="258"/>
      <c r="K73" s="258"/>
      <c r="L73" s="258"/>
      <c r="M73" s="258"/>
      <c r="N73" s="258"/>
      <c r="O73" s="379"/>
      <c r="P73" s="379"/>
      <c r="Q73" s="258"/>
      <c r="R73" s="258"/>
      <c r="S73" s="258"/>
      <c r="T73" s="258"/>
      <c r="U73" s="258"/>
    </row>
    <row r="74" spans="1:21" ht="15.75">
      <c r="A74" s="257"/>
      <c r="B74" s="258"/>
      <c r="C74" s="258"/>
      <c r="D74" s="258"/>
      <c r="E74" s="259"/>
      <c r="F74" s="258"/>
      <c r="G74" s="258"/>
      <c r="H74" s="258"/>
      <c r="I74" s="258"/>
      <c r="J74" s="258"/>
      <c r="K74" s="258"/>
      <c r="L74" s="258"/>
      <c r="M74" s="258"/>
      <c r="N74" s="258"/>
      <c r="O74" s="379"/>
      <c r="P74" s="379"/>
      <c r="Q74" s="258"/>
      <c r="R74" s="258"/>
      <c r="S74" s="258"/>
      <c r="T74" s="258"/>
      <c r="U74" s="258"/>
    </row>
    <row r="75" spans="1:21" ht="15.75">
      <c r="A75" s="257"/>
      <c r="B75" s="258"/>
      <c r="C75" s="258"/>
      <c r="D75" s="258"/>
      <c r="E75" s="259"/>
      <c r="F75" s="258"/>
      <c r="G75" s="258"/>
      <c r="H75" s="258"/>
      <c r="I75" s="258"/>
      <c r="J75" s="258"/>
      <c r="K75" s="258"/>
      <c r="L75" s="258"/>
      <c r="M75" s="258"/>
      <c r="N75" s="258"/>
      <c r="O75" s="379"/>
      <c r="P75" s="379"/>
      <c r="Q75" s="258"/>
      <c r="R75" s="258"/>
      <c r="S75" s="258"/>
      <c r="T75" s="258"/>
      <c r="U75" s="258"/>
    </row>
    <row r="76" spans="1:21" ht="15.75">
      <c r="A76" s="257"/>
      <c r="B76" s="258"/>
      <c r="C76" s="258"/>
      <c r="D76" s="258"/>
      <c r="E76" s="259"/>
      <c r="F76" s="258"/>
      <c r="G76" s="258"/>
      <c r="H76" s="258"/>
      <c r="I76" s="258"/>
      <c r="J76" s="258"/>
      <c r="K76" s="258"/>
      <c r="L76" s="258"/>
      <c r="M76" s="258"/>
      <c r="N76" s="258"/>
      <c r="O76" s="379"/>
      <c r="P76" s="379"/>
      <c r="Q76" s="258"/>
      <c r="R76" s="258"/>
      <c r="S76" s="258"/>
      <c r="T76" s="258"/>
      <c r="U76" s="258"/>
    </row>
    <row r="77" spans="1:21" ht="15.75">
      <c r="A77" s="257"/>
      <c r="B77" s="258"/>
      <c r="C77" s="258"/>
      <c r="D77" s="258"/>
      <c r="E77" s="259"/>
      <c r="F77" s="258"/>
      <c r="G77" s="258"/>
      <c r="H77" s="258"/>
      <c r="I77" s="258"/>
      <c r="J77" s="258"/>
      <c r="K77" s="258"/>
      <c r="L77" s="258"/>
      <c r="M77" s="258"/>
      <c r="N77" s="258"/>
      <c r="O77" s="379"/>
      <c r="P77" s="379"/>
      <c r="Q77" s="258"/>
      <c r="R77" s="258"/>
      <c r="S77" s="258"/>
      <c r="T77" s="258"/>
      <c r="U77" s="258"/>
    </row>
    <row r="78" spans="1:21" ht="15.75">
      <c r="A78" s="257"/>
      <c r="B78" s="258"/>
      <c r="C78" s="258"/>
      <c r="D78" s="258"/>
      <c r="E78" s="259"/>
      <c r="F78" s="258"/>
      <c r="G78" s="258"/>
      <c r="H78" s="258"/>
      <c r="I78" s="258"/>
      <c r="J78" s="258"/>
      <c r="K78" s="258"/>
      <c r="L78" s="258"/>
      <c r="M78" s="258"/>
      <c r="N78" s="258"/>
      <c r="O78" s="379"/>
      <c r="P78" s="379"/>
      <c r="Q78" s="258"/>
      <c r="R78" s="258"/>
      <c r="S78" s="258"/>
      <c r="T78" s="258"/>
      <c r="U78" s="258"/>
    </row>
    <row r="79" spans="1:21" ht="15.75">
      <c r="A79" s="257"/>
      <c r="B79" s="258"/>
      <c r="C79" s="258"/>
      <c r="D79" s="258"/>
      <c r="E79" s="259"/>
      <c r="F79" s="258"/>
      <c r="G79" s="258"/>
      <c r="H79" s="258"/>
      <c r="I79" s="258"/>
      <c r="J79" s="258"/>
      <c r="K79" s="258"/>
      <c r="L79" s="258"/>
      <c r="M79" s="258"/>
      <c r="N79" s="258"/>
      <c r="O79" s="379"/>
      <c r="P79" s="379"/>
      <c r="Q79" s="258"/>
      <c r="R79" s="258"/>
      <c r="S79" s="258"/>
      <c r="T79" s="258"/>
      <c r="U79" s="258"/>
    </row>
    <row r="95" spans="1:5">
      <c r="A95" s="252"/>
      <c r="E95" s="252"/>
    </row>
    <row r="96" spans="1:5">
      <c r="A96" s="252"/>
      <c r="E96" s="252"/>
    </row>
    <row r="97" spans="1:5">
      <c r="A97" s="252"/>
      <c r="E97" s="252"/>
    </row>
    <row r="98" spans="1:5">
      <c r="A98" s="252"/>
      <c r="E98" s="252"/>
    </row>
    <row r="99" spans="1:5">
      <c r="A99" s="252"/>
      <c r="E99" s="252"/>
    </row>
    <row r="100" spans="1:5">
      <c r="A100" s="252"/>
      <c r="E100" s="252"/>
    </row>
    <row r="101" spans="1:5">
      <c r="A101" s="252"/>
      <c r="E101" s="252"/>
    </row>
    <row r="102" spans="1:5">
      <c r="A102" s="252"/>
      <c r="E102" s="252"/>
    </row>
    <row r="103" spans="1:5">
      <c r="A103" s="252"/>
      <c r="E103" s="252"/>
    </row>
    <row r="104" spans="1:5">
      <c r="A104" s="252"/>
      <c r="E104" s="252"/>
    </row>
    <row r="105" spans="1:5">
      <c r="A105" s="252"/>
      <c r="E105" s="252"/>
    </row>
    <row r="106" spans="1:5">
      <c r="A106" s="252"/>
      <c r="E106" s="252"/>
    </row>
    <row r="107" spans="1:5">
      <c r="A107" s="252"/>
      <c r="E107" s="252"/>
    </row>
    <row r="108" spans="1:5">
      <c r="A108" s="252"/>
      <c r="E108" s="252"/>
    </row>
    <row r="109" spans="1:5">
      <c r="A109" s="252"/>
      <c r="E109" s="252"/>
    </row>
    <row r="110" spans="1:5">
      <c r="A110" s="252"/>
      <c r="E110" s="252"/>
    </row>
    <row r="111" spans="1:5">
      <c r="A111" s="252"/>
      <c r="E111" s="252"/>
    </row>
    <row r="112" spans="1:5">
      <c r="A112" s="252"/>
      <c r="E112" s="252"/>
    </row>
    <row r="113" spans="1:5">
      <c r="A113" s="252"/>
      <c r="E113" s="252"/>
    </row>
    <row r="114" spans="1:5">
      <c r="A114" s="252"/>
      <c r="E114" s="252"/>
    </row>
    <row r="115" spans="1:5">
      <c r="A115" s="252"/>
      <c r="E115" s="252"/>
    </row>
    <row r="116" spans="1:5">
      <c r="A116" s="252"/>
      <c r="E116" s="252"/>
    </row>
    <row r="117" spans="1:5">
      <c r="A117" s="252"/>
      <c r="E117" s="252"/>
    </row>
    <row r="118" spans="1:5">
      <c r="A118" s="252"/>
      <c r="E118" s="252"/>
    </row>
    <row r="119" spans="1:5">
      <c r="A119" s="252"/>
      <c r="E119" s="252"/>
    </row>
    <row r="120" spans="1:5">
      <c r="A120" s="252"/>
      <c r="E120" s="252"/>
    </row>
    <row r="121" spans="1:5">
      <c r="A121" s="252"/>
      <c r="E121" s="252"/>
    </row>
    <row r="122" spans="1:5">
      <c r="A122" s="252"/>
      <c r="E122" s="252"/>
    </row>
    <row r="123" spans="1:5">
      <c r="A123" s="252"/>
      <c r="E123" s="252"/>
    </row>
    <row r="124" spans="1:5">
      <c r="A124" s="252"/>
      <c r="E124" s="252"/>
    </row>
    <row r="125" spans="1:5">
      <c r="A125" s="252"/>
      <c r="E125" s="252"/>
    </row>
    <row r="126" spans="1:5">
      <c r="A126" s="252"/>
      <c r="E126" s="252"/>
    </row>
    <row r="127" spans="1:5">
      <c r="A127" s="252"/>
      <c r="E127" s="252"/>
    </row>
    <row r="128" spans="1:5">
      <c r="A128" s="252"/>
      <c r="E128" s="252"/>
    </row>
    <row r="129" spans="1:5">
      <c r="A129" s="252"/>
      <c r="E129" s="252"/>
    </row>
    <row r="130" spans="1:5">
      <c r="A130" s="252"/>
      <c r="E130" s="252"/>
    </row>
    <row r="131" spans="1:5">
      <c r="A131" s="252"/>
      <c r="E131" s="252"/>
    </row>
    <row r="132" spans="1:5">
      <c r="A132" s="252"/>
      <c r="E132" s="252"/>
    </row>
    <row r="133" spans="1:5">
      <c r="A133" s="252"/>
      <c r="E133" s="252"/>
    </row>
    <row r="134" spans="1:5">
      <c r="A134" s="252"/>
      <c r="E134" s="252"/>
    </row>
    <row r="135" spans="1:5">
      <c r="A135" s="252"/>
      <c r="E135" s="252"/>
    </row>
    <row r="136" spans="1:5">
      <c r="A136" s="252"/>
      <c r="E136" s="252"/>
    </row>
    <row r="137" spans="1:5">
      <c r="A137" s="252"/>
      <c r="E137" s="252"/>
    </row>
    <row r="138" spans="1:5">
      <c r="A138" s="252"/>
      <c r="E138" s="252"/>
    </row>
    <row r="139" spans="1:5">
      <c r="A139" s="252"/>
      <c r="E139" s="252"/>
    </row>
    <row r="140" spans="1:5">
      <c r="A140" s="252"/>
      <c r="E140" s="252"/>
    </row>
    <row r="141" spans="1:5">
      <c r="A141" s="252"/>
      <c r="E141" s="252"/>
    </row>
    <row r="142" spans="1:5">
      <c r="A142" s="252"/>
      <c r="E142" s="252"/>
    </row>
    <row r="143" spans="1:5">
      <c r="A143" s="252"/>
      <c r="E143" s="252"/>
    </row>
    <row r="144" spans="1:5">
      <c r="A144" s="252"/>
      <c r="E144" s="252"/>
    </row>
    <row r="145" spans="1:5">
      <c r="A145" s="252"/>
      <c r="E145" s="252"/>
    </row>
    <row r="146" spans="1:5">
      <c r="A146" s="252"/>
      <c r="E146" s="252"/>
    </row>
    <row r="147" spans="1:5">
      <c r="A147" s="252"/>
      <c r="E147" s="252"/>
    </row>
    <row r="148" spans="1:5">
      <c r="A148" s="252"/>
      <c r="E148" s="252"/>
    </row>
    <row r="149" spans="1:5">
      <c r="A149" s="252"/>
      <c r="E149" s="252"/>
    </row>
    <row r="150" spans="1:5">
      <c r="A150" s="252"/>
      <c r="E150" s="252"/>
    </row>
    <row r="151" spans="1:5">
      <c r="A151" s="252"/>
      <c r="E151" s="252"/>
    </row>
    <row r="152" spans="1:5">
      <c r="A152" s="252"/>
      <c r="E152" s="252"/>
    </row>
    <row r="153" spans="1:5">
      <c r="A153" s="252"/>
      <c r="E153" s="252"/>
    </row>
    <row r="154" spans="1:5">
      <c r="A154" s="252"/>
      <c r="E154" s="252"/>
    </row>
    <row r="155" spans="1:5">
      <c r="A155" s="252"/>
      <c r="E155" s="252"/>
    </row>
    <row r="156" spans="1:5">
      <c r="A156" s="252"/>
      <c r="E156" s="252"/>
    </row>
    <row r="157" spans="1:5">
      <c r="A157" s="252"/>
      <c r="E157" s="252"/>
    </row>
    <row r="158" spans="1:5">
      <c r="A158" s="252"/>
      <c r="E158" s="252"/>
    </row>
    <row r="159" spans="1:5">
      <c r="A159" s="252"/>
      <c r="E159" s="252"/>
    </row>
    <row r="160" spans="1:5">
      <c r="A160" s="252"/>
      <c r="E160" s="252"/>
    </row>
    <row r="161" spans="1:5">
      <c r="A161" s="252"/>
      <c r="E161" s="252"/>
    </row>
    <row r="162" spans="1:5">
      <c r="A162" s="252"/>
      <c r="E162" s="252"/>
    </row>
    <row r="163" spans="1:5">
      <c r="A163" s="252"/>
      <c r="E163" s="252"/>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sheetPr>
    <tabColor rgb="FF00B0F0"/>
  </sheetPr>
  <dimension ref="A1:AA193"/>
  <sheetViews>
    <sheetView showGridLines="0" zoomScale="55" zoomScaleNormal="55" workbookViewId="0">
      <pane ySplit="7" topLeftCell="A29" activePane="bottomLeft" state="frozen"/>
      <selection activeCell="A7" sqref="A7"/>
      <selection pane="bottomLeft" activeCell="C34" sqref="C34:D34"/>
    </sheetView>
  </sheetViews>
  <sheetFormatPr baseColWidth="10" defaultColWidth="11.42578125" defaultRowHeight="12.75"/>
  <cols>
    <col min="1" max="1" width="25.5703125" style="262" customWidth="1"/>
    <col min="2" max="2" width="38.5703125" style="262" customWidth="1"/>
    <col min="3" max="4" width="27.42578125" style="262" customWidth="1"/>
    <col min="5" max="5" width="27.42578125" style="261" customWidth="1"/>
    <col min="6" max="6" width="27.42578125" style="262" customWidth="1"/>
    <col min="7" max="7" width="15.28515625" style="262" customWidth="1"/>
    <col min="8" max="8" width="16" style="262" customWidth="1"/>
    <col min="9" max="9" width="15.28515625" style="262" customWidth="1"/>
    <col min="10" max="10" width="18.5703125" style="262" customWidth="1"/>
    <col min="11" max="11" width="15.28515625" style="262" customWidth="1"/>
    <col min="12" max="12" width="15.85546875" style="262" customWidth="1"/>
    <col min="13" max="13" width="15.28515625" style="262" customWidth="1"/>
    <col min="14" max="14" width="15" style="262" customWidth="1"/>
    <col min="15" max="15" width="15.28515625" style="262" customWidth="1"/>
    <col min="16" max="16" width="17" style="262" bestFit="1" customWidth="1"/>
    <col min="17" max="17" width="17.5703125" style="262" customWidth="1"/>
    <col min="18" max="18" width="14.28515625" style="262" customWidth="1"/>
    <col min="19" max="19" width="14.28515625" style="260" customWidth="1"/>
    <col min="20" max="20" width="18.42578125" style="260" customWidth="1"/>
    <col min="21" max="22" width="17" style="262" customWidth="1"/>
    <col min="23" max="16384" width="11.42578125" style="262"/>
  </cols>
  <sheetData>
    <row r="1" spans="1:27" ht="18.75" customHeight="1">
      <c r="E1" s="289"/>
      <c r="G1" s="284" t="s">
        <v>91</v>
      </c>
      <c r="I1" s="284"/>
      <c r="J1" s="284"/>
      <c r="K1" s="284"/>
      <c r="L1" s="284"/>
      <c r="M1" s="284"/>
      <c r="N1" s="284"/>
      <c r="O1" s="284"/>
      <c r="P1" s="284"/>
      <c r="Q1" s="284"/>
      <c r="R1" s="284"/>
      <c r="S1" s="284"/>
      <c r="T1" s="284"/>
      <c r="U1" s="284"/>
      <c r="V1" s="284"/>
      <c r="W1" s="284"/>
      <c r="X1" s="284"/>
      <c r="Y1" s="284"/>
      <c r="Z1" s="284"/>
      <c r="AA1" s="284"/>
    </row>
    <row r="2" spans="1:27" ht="18.75">
      <c r="A2" s="268" t="s">
        <v>1348</v>
      </c>
      <c r="E2" s="289"/>
      <c r="G2" s="284"/>
      <c r="I2" s="284"/>
      <c r="J2" s="284"/>
      <c r="K2" s="284"/>
      <c r="L2" s="284"/>
      <c r="M2" s="284"/>
      <c r="N2" s="284"/>
      <c r="O2" s="284"/>
      <c r="P2" s="284"/>
      <c r="Q2" s="284"/>
      <c r="R2" s="284"/>
      <c r="S2" s="284"/>
      <c r="T2" s="284"/>
      <c r="U2" s="284"/>
      <c r="V2" s="284"/>
      <c r="W2" s="284"/>
      <c r="X2" s="284"/>
      <c r="Y2" s="284"/>
      <c r="Z2" s="284"/>
      <c r="AA2" s="284"/>
    </row>
    <row r="3" spans="1:27" ht="18.75">
      <c r="A3" s="315" t="s">
        <v>1475</v>
      </c>
      <c r="E3" s="289"/>
      <c r="G3" s="284"/>
      <c r="I3" s="284"/>
      <c r="J3" s="284"/>
      <c r="K3" s="284"/>
      <c r="L3" s="284"/>
      <c r="M3" s="284"/>
      <c r="N3" s="284"/>
      <c r="O3" s="284"/>
      <c r="P3" s="284"/>
      <c r="Q3" s="284"/>
      <c r="R3" s="284"/>
      <c r="S3" s="284"/>
      <c r="T3" s="284"/>
      <c r="U3" s="284"/>
      <c r="V3" s="284"/>
      <c r="W3" s="284"/>
      <c r="X3" s="284"/>
      <c r="Y3" s="284"/>
      <c r="Z3" s="284"/>
      <c r="AA3" s="284"/>
    </row>
    <row r="4" spans="1:27" ht="15">
      <c r="A4" s="366" t="s">
        <v>1476</v>
      </c>
      <c r="B4" s="268"/>
      <c r="C4" s="268"/>
      <c r="D4" s="268"/>
      <c r="E4" s="247"/>
      <c r="F4" s="268"/>
      <c r="G4" s="268"/>
      <c r="H4" s="268"/>
      <c r="I4" s="268"/>
      <c r="J4" s="268"/>
      <c r="K4" s="268"/>
      <c r="L4" s="268"/>
      <c r="M4" s="268"/>
      <c r="N4" s="268"/>
      <c r="O4" s="268"/>
      <c r="P4" s="268"/>
      <c r="Q4" s="268"/>
      <c r="R4" s="268"/>
      <c r="S4" s="268"/>
      <c r="T4" s="268"/>
      <c r="U4" s="268"/>
      <c r="V4" s="522"/>
    </row>
    <row r="5" spans="1:27" s="66" customFormat="1" ht="23.25" customHeight="1">
      <c r="A5" s="624" t="s">
        <v>97</v>
      </c>
      <c r="B5" s="623" t="s">
        <v>111</v>
      </c>
      <c r="C5" s="626" t="s">
        <v>86</v>
      </c>
      <c r="D5" s="626" t="s">
        <v>87</v>
      </c>
      <c r="E5" s="626" t="s">
        <v>392</v>
      </c>
      <c r="F5" s="626" t="s">
        <v>88</v>
      </c>
      <c r="G5" s="629" t="s">
        <v>100</v>
      </c>
      <c r="H5" s="635"/>
      <c r="I5" s="635"/>
      <c r="J5" s="635"/>
      <c r="K5" s="635"/>
      <c r="L5" s="635"/>
      <c r="M5" s="635"/>
      <c r="N5" s="630"/>
      <c r="O5" s="631" t="s">
        <v>101</v>
      </c>
      <c r="P5" s="632"/>
      <c r="Q5" s="623" t="s">
        <v>102</v>
      </c>
      <c r="R5" s="623" t="s">
        <v>103</v>
      </c>
      <c r="S5" s="623" t="s">
        <v>110</v>
      </c>
      <c r="T5" s="623" t="s">
        <v>109</v>
      </c>
      <c r="U5" s="620" t="s">
        <v>89</v>
      </c>
      <c r="V5" s="620" t="s">
        <v>2036</v>
      </c>
    </row>
    <row r="6" spans="1:27" s="66" customFormat="1" ht="15" customHeight="1">
      <c r="A6" s="624"/>
      <c r="B6" s="624"/>
      <c r="C6" s="627"/>
      <c r="D6" s="627"/>
      <c r="E6" s="627"/>
      <c r="F6" s="627"/>
      <c r="G6" s="629" t="s">
        <v>104</v>
      </c>
      <c r="H6" s="630"/>
      <c r="I6" s="629" t="s">
        <v>105</v>
      </c>
      <c r="J6" s="630"/>
      <c r="K6" s="629" t="s">
        <v>106</v>
      </c>
      <c r="L6" s="630"/>
      <c r="M6" s="629" t="s">
        <v>107</v>
      </c>
      <c r="N6" s="630"/>
      <c r="O6" s="633"/>
      <c r="P6" s="634"/>
      <c r="Q6" s="624"/>
      <c r="R6" s="624"/>
      <c r="S6" s="624"/>
      <c r="T6" s="624"/>
      <c r="U6" s="621"/>
      <c r="V6" s="621"/>
    </row>
    <row r="7" spans="1:27" s="66" customFormat="1" ht="24" customHeight="1">
      <c r="A7" s="625"/>
      <c r="B7" s="625"/>
      <c r="C7" s="628"/>
      <c r="D7" s="628"/>
      <c r="E7" s="628"/>
      <c r="F7" s="628"/>
      <c r="G7" s="433" t="s">
        <v>108</v>
      </c>
      <c r="H7" s="433" t="s">
        <v>12</v>
      </c>
      <c r="I7" s="433" t="s">
        <v>108</v>
      </c>
      <c r="J7" s="433" t="s">
        <v>12</v>
      </c>
      <c r="K7" s="433" t="s">
        <v>108</v>
      </c>
      <c r="L7" s="433" t="s">
        <v>12</v>
      </c>
      <c r="M7" s="433" t="s">
        <v>108</v>
      </c>
      <c r="N7" s="433" t="s">
        <v>12</v>
      </c>
      <c r="O7" s="433" t="s">
        <v>108</v>
      </c>
      <c r="P7" s="433" t="s">
        <v>12</v>
      </c>
      <c r="Q7" s="625"/>
      <c r="R7" s="625"/>
      <c r="S7" s="625"/>
      <c r="T7" s="625"/>
      <c r="U7" s="622"/>
      <c r="V7" s="622"/>
    </row>
    <row r="8" spans="1:27" ht="15.75" customHeight="1">
      <c r="A8" s="434"/>
      <c r="B8" s="435"/>
      <c r="C8" s="436"/>
      <c r="D8" s="436"/>
      <c r="E8" s="437"/>
      <c r="F8" s="436"/>
      <c r="G8" s="438"/>
      <c r="H8" s="438"/>
      <c r="I8" s="438"/>
      <c r="J8" s="438"/>
      <c r="K8" s="438"/>
      <c r="L8" s="438"/>
      <c r="M8" s="438"/>
      <c r="N8" s="438"/>
      <c r="O8" s="438"/>
      <c r="P8" s="438"/>
      <c r="Q8" s="439"/>
      <c r="R8" s="439"/>
      <c r="S8" s="439"/>
      <c r="T8" s="439"/>
      <c r="U8" s="440"/>
      <c r="V8" s="440"/>
    </row>
    <row r="9" spans="1:27" s="521" customFormat="1" ht="189" customHeight="1">
      <c r="A9" s="653" t="s">
        <v>1461</v>
      </c>
      <c r="B9" s="652" t="s">
        <v>1459</v>
      </c>
      <c r="C9" s="487" t="s">
        <v>1614</v>
      </c>
      <c r="D9" s="487" t="s">
        <v>1615</v>
      </c>
      <c r="E9" s="357" t="s">
        <v>2081</v>
      </c>
      <c r="F9" s="487" t="s">
        <v>2082</v>
      </c>
      <c r="G9" s="490">
        <v>0</v>
      </c>
      <c r="H9" s="482">
        <v>0</v>
      </c>
      <c r="I9" s="490">
        <v>0.25</v>
      </c>
      <c r="J9" s="482">
        <v>0</v>
      </c>
      <c r="K9" s="490">
        <v>0.25</v>
      </c>
      <c r="L9" s="482">
        <v>0</v>
      </c>
      <c r="M9" s="490">
        <v>0.5</v>
      </c>
      <c r="N9" s="482">
        <v>0</v>
      </c>
      <c r="O9" s="486">
        <f>G9+I9+K9+M9</f>
        <v>1</v>
      </c>
      <c r="P9" s="394">
        <v>0</v>
      </c>
      <c r="Q9" s="496" t="s">
        <v>2083</v>
      </c>
      <c r="R9" s="496" t="s">
        <v>2084</v>
      </c>
      <c r="S9" s="496" t="s">
        <v>1617</v>
      </c>
      <c r="T9" s="496" t="s">
        <v>1616</v>
      </c>
      <c r="U9" s="523" t="s">
        <v>1542</v>
      </c>
      <c r="V9" s="523"/>
    </row>
    <row r="10" spans="1:27" ht="105.75" customHeight="1">
      <c r="A10" s="654"/>
      <c r="B10" s="652"/>
      <c r="C10" s="487" t="s">
        <v>1856</v>
      </c>
      <c r="D10" s="487" t="s">
        <v>1855</v>
      </c>
      <c r="E10" s="357" t="s">
        <v>2090</v>
      </c>
      <c r="F10" s="524" t="s">
        <v>1854</v>
      </c>
      <c r="G10" s="488">
        <v>0</v>
      </c>
      <c r="H10" s="482">
        <v>0</v>
      </c>
      <c r="I10" s="488">
        <v>1</v>
      </c>
      <c r="J10" s="482">
        <v>0</v>
      </c>
      <c r="K10" s="488">
        <v>1</v>
      </c>
      <c r="L10" s="482">
        <v>0</v>
      </c>
      <c r="M10" s="488">
        <v>0</v>
      </c>
      <c r="N10" s="482">
        <v>0</v>
      </c>
      <c r="O10" s="489">
        <f>G10+I10+K10+M10</f>
        <v>2</v>
      </c>
      <c r="P10" s="394">
        <f>H10+J10+L10+N10</f>
        <v>0</v>
      </c>
      <c r="Q10" s="357" t="s">
        <v>2091</v>
      </c>
      <c r="R10" s="357"/>
      <c r="S10" s="357" t="s">
        <v>1857</v>
      </c>
      <c r="T10" s="357" t="s">
        <v>1840</v>
      </c>
      <c r="U10" s="357" t="s">
        <v>1821</v>
      </c>
      <c r="V10" s="357"/>
    </row>
    <row r="11" spans="1:27" ht="282.75" customHeight="1">
      <c r="A11" s="654"/>
      <c r="B11" s="652"/>
      <c r="C11" s="487" t="s">
        <v>1629</v>
      </c>
      <c r="D11" s="487" t="s">
        <v>1634</v>
      </c>
      <c r="E11" s="357" t="s">
        <v>2197</v>
      </c>
      <c r="F11" s="487" t="s">
        <v>1633</v>
      </c>
      <c r="G11" s="491">
        <v>0</v>
      </c>
      <c r="H11" s="482">
        <v>0</v>
      </c>
      <c r="I11" s="491">
        <v>1</v>
      </c>
      <c r="J11" s="482">
        <v>1000</v>
      </c>
      <c r="K11" s="491">
        <v>0</v>
      </c>
      <c r="L11" s="482">
        <v>0</v>
      </c>
      <c r="M11" s="491">
        <v>1</v>
      </c>
      <c r="N11" s="482">
        <v>1000</v>
      </c>
      <c r="O11" s="492">
        <f>G11+I11+K11+M11</f>
        <v>2</v>
      </c>
      <c r="P11" s="394">
        <f>+J11+N11</f>
        <v>2000</v>
      </c>
      <c r="Q11" s="496" t="s">
        <v>2198</v>
      </c>
      <c r="R11" s="496" t="s">
        <v>1632</v>
      </c>
      <c r="S11" s="496" t="s">
        <v>1631</v>
      </c>
      <c r="T11" s="496" t="s">
        <v>1630</v>
      </c>
      <c r="U11" s="497" t="s">
        <v>1542</v>
      </c>
      <c r="V11" s="497"/>
    </row>
    <row r="12" spans="1:27" ht="15.75">
      <c r="A12" s="654"/>
      <c r="B12" s="652"/>
      <c r="C12" s="355"/>
      <c r="D12" s="281"/>
      <c r="E12" s="355"/>
      <c r="F12" s="355"/>
      <c r="G12" s="579"/>
      <c r="H12" s="580"/>
      <c r="I12" s="581"/>
      <c r="J12" s="580"/>
      <c r="K12" s="581"/>
      <c r="L12" s="580"/>
      <c r="M12" s="581"/>
      <c r="N12" s="580"/>
      <c r="O12" s="582">
        <f t="shared" ref="O12:O40" si="0">G12+I12+K12+M12</f>
        <v>0</v>
      </c>
      <c r="P12" s="381">
        <f t="shared" ref="P12:P40" si="1">H12+J12+L12+N12</f>
        <v>0</v>
      </c>
      <c r="Q12" s="580"/>
      <c r="R12" s="580"/>
      <c r="S12" s="281"/>
      <c r="T12" s="281"/>
      <c r="U12" s="281"/>
      <c r="V12" s="281"/>
    </row>
    <row r="13" spans="1:27" ht="15.75">
      <c r="A13" s="654"/>
      <c r="B13" s="652"/>
      <c r="C13" s="355"/>
      <c r="D13" s="281"/>
      <c r="E13" s="355"/>
      <c r="F13" s="355"/>
      <c r="G13" s="579"/>
      <c r="H13" s="580"/>
      <c r="I13" s="581"/>
      <c r="J13" s="580"/>
      <c r="K13" s="581"/>
      <c r="L13" s="580"/>
      <c r="M13" s="581"/>
      <c r="N13" s="580"/>
      <c r="O13" s="582">
        <f t="shared" si="0"/>
        <v>0</v>
      </c>
      <c r="P13" s="381">
        <f t="shared" si="1"/>
        <v>0</v>
      </c>
      <c r="Q13" s="580"/>
      <c r="R13" s="580"/>
      <c r="S13" s="281"/>
      <c r="T13" s="281"/>
      <c r="U13" s="281"/>
      <c r="V13" s="281"/>
    </row>
    <row r="14" spans="1:27" ht="15.75">
      <c r="A14" s="654"/>
      <c r="B14" s="652"/>
      <c r="C14" s="355"/>
      <c r="D14" s="281"/>
      <c r="E14" s="355"/>
      <c r="F14" s="355"/>
      <c r="G14" s="579"/>
      <c r="H14" s="580"/>
      <c r="I14" s="581"/>
      <c r="J14" s="580"/>
      <c r="K14" s="581"/>
      <c r="L14" s="580"/>
      <c r="M14" s="581"/>
      <c r="N14" s="580"/>
      <c r="O14" s="582">
        <f t="shared" si="0"/>
        <v>0</v>
      </c>
      <c r="P14" s="381">
        <f t="shared" si="1"/>
        <v>0</v>
      </c>
      <c r="Q14" s="580"/>
      <c r="R14" s="580"/>
      <c r="S14" s="281"/>
      <c r="T14" s="281"/>
      <c r="U14" s="281"/>
      <c r="V14" s="281"/>
    </row>
    <row r="15" spans="1:27" ht="15.75">
      <c r="A15" s="654"/>
      <c r="B15" s="652"/>
      <c r="C15" s="355"/>
      <c r="D15" s="281"/>
      <c r="E15" s="355"/>
      <c r="F15" s="355"/>
      <c r="G15" s="579"/>
      <c r="H15" s="580"/>
      <c r="I15" s="581"/>
      <c r="J15" s="580"/>
      <c r="K15" s="581"/>
      <c r="L15" s="580"/>
      <c r="M15" s="581"/>
      <c r="N15" s="580"/>
      <c r="O15" s="582">
        <f t="shared" si="0"/>
        <v>0</v>
      </c>
      <c r="P15" s="381">
        <f t="shared" si="1"/>
        <v>0</v>
      </c>
      <c r="Q15" s="580"/>
      <c r="R15" s="580"/>
      <c r="S15" s="281"/>
      <c r="T15" s="281"/>
      <c r="U15" s="281"/>
      <c r="V15" s="281"/>
    </row>
    <row r="16" spans="1:27" ht="15.75">
      <c r="A16" s="655"/>
      <c r="B16" s="652"/>
      <c r="C16" s="355"/>
      <c r="D16" s="281"/>
      <c r="E16" s="355"/>
      <c r="F16" s="355"/>
      <c r="G16" s="579"/>
      <c r="H16" s="580"/>
      <c r="I16" s="581"/>
      <c r="J16" s="580"/>
      <c r="K16" s="581"/>
      <c r="L16" s="580"/>
      <c r="M16" s="581"/>
      <c r="N16" s="580"/>
      <c r="O16" s="582">
        <f t="shared" si="0"/>
        <v>0</v>
      </c>
      <c r="P16" s="381">
        <f t="shared" si="1"/>
        <v>0</v>
      </c>
      <c r="Q16" s="580"/>
      <c r="R16" s="580"/>
      <c r="S16" s="281"/>
      <c r="T16" s="281"/>
      <c r="U16" s="281"/>
      <c r="V16" s="281"/>
    </row>
    <row r="17" spans="1:22" ht="15.75" customHeight="1">
      <c r="A17" s="647" t="s">
        <v>1460</v>
      </c>
      <c r="B17" s="647" t="s">
        <v>1462</v>
      </c>
      <c r="C17" s="355"/>
      <c r="D17" s="281"/>
      <c r="E17" s="355"/>
      <c r="F17" s="355"/>
      <c r="G17" s="281"/>
      <c r="H17" s="580"/>
      <c r="I17" s="580"/>
      <c r="J17" s="580"/>
      <c r="K17" s="580"/>
      <c r="L17" s="580"/>
      <c r="M17" s="580"/>
      <c r="N17" s="580"/>
      <c r="O17" s="582">
        <f t="shared" si="0"/>
        <v>0</v>
      </c>
      <c r="P17" s="381">
        <f t="shared" si="1"/>
        <v>0</v>
      </c>
      <c r="Q17" s="580"/>
      <c r="R17" s="580"/>
      <c r="S17" s="281"/>
      <c r="T17" s="281"/>
      <c r="U17" s="281"/>
      <c r="V17" s="281"/>
    </row>
    <row r="18" spans="1:22" ht="15.75">
      <c r="A18" s="648"/>
      <c r="B18" s="648"/>
      <c r="C18" s="355"/>
      <c r="D18" s="281"/>
      <c r="E18" s="355"/>
      <c r="F18" s="355"/>
      <c r="G18" s="281"/>
      <c r="H18" s="580"/>
      <c r="I18" s="580"/>
      <c r="J18" s="580"/>
      <c r="K18" s="580"/>
      <c r="L18" s="580"/>
      <c r="M18" s="580"/>
      <c r="N18" s="580"/>
      <c r="O18" s="582">
        <f t="shared" si="0"/>
        <v>0</v>
      </c>
      <c r="P18" s="381">
        <f t="shared" si="1"/>
        <v>0</v>
      </c>
      <c r="Q18" s="580"/>
      <c r="R18" s="580"/>
      <c r="S18" s="281"/>
      <c r="T18" s="281"/>
      <c r="U18" s="281"/>
      <c r="V18" s="281"/>
    </row>
    <row r="19" spans="1:22" ht="15.75">
      <c r="A19" s="648"/>
      <c r="B19" s="648"/>
      <c r="C19" s="355"/>
      <c r="D19" s="281"/>
      <c r="E19" s="355"/>
      <c r="F19" s="355"/>
      <c r="G19" s="281"/>
      <c r="H19" s="580"/>
      <c r="I19" s="580"/>
      <c r="J19" s="580"/>
      <c r="K19" s="580"/>
      <c r="L19" s="580"/>
      <c r="M19" s="580"/>
      <c r="N19" s="580"/>
      <c r="O19" s="582">
        <f t="shared" si="0"/>
        <v>0</v>
      </c>
      <c r="P19" s="381">
        <f t="shared" si="1"/>
        <v>0</v>
      </c>
      <c r="Q19" s="580"/>
      <c r="R19" s="580"/>
      <c r="S19" s="281"/>
      <c r="T19" s="281"/>
      <c r="U19" s="281"/>
      <c r="V19" s="281"/>
    </row>
    <row r="20" spans="1:22" ht="15.75">
      <c r="A20" s="648"/>
      <c r="B20" s="648"/>
      <c r="C20" s="355"/>
      <c r="D20" s="281"/>
      <c r="E20" s="355"/>
      <c r="F20" s="355"/>
      <c r="G20" s="281"/>
      <c r="H20" s="580"/>
      <c r="I20" s="580"/>
      <c r="J20" s="580"/>
      <c r="K20" s="580"/>
      <c r="L20" s="580"/>
      <c r="M20" s="580"/>
      <c r="N20" s="580"/>
      <c r="O20" s="582">
        <f t="shared" si="0"/>
        <v>0</v>
      </c>
      <c r="P20" s="381">
        <f t="shared" si="1"/>
        <v>0</v>
      </c>
      <c r="Q20" s="580"/>
      <c r="R20" s="580"/>
      <c r="S20" s="281"/>
      <c r="T20" s="281"/>
      <c r="U20" s="281"/>
      <c r="V20" s="281"/>
    </row>
    <row r="21" spans="1:22" ht="15.75">
      <c r="A21" s="648"/>
      <c r="B21" s="648"/>
      <c r="C21" s="355"/>
      <c r="D21" s="281"/>
      <c r="E21" s="355"/>
      <c r="F21" s="355"/>
      <c r="G21" s="281"/>
      <c r="H21" s="580"/>
      <c r="I21" s="580"/>
      <c r="J21" s="580"/>
      <c r="K21" s="580"/>
      <c r="L21" s="580"/>
      <c r="M21" s="580"/>
      <c r="N21" s="580"/>
      <c r="O21" s="582">
        <f t="shared" si="0"/>
        <v>0</v>
      </c>
      <c r="P21" s="381">
        <f t="shared" si="1"/>
        <v>0</v>
      </c>
      <c r="Q21" s="580"/>
      <c r="R21" s="580"/>
      <c r="S21" s="281"/>
      <c r="T21" s="281"/>
      <c r="U21" s="281"/>
      <c r="V21" s="281"/>
    </row>
    <row r="22" spans="1:22" ht="15.75">
      <c r="A22" s="648"/>
      <c r="B22" s="649"/>
      <c r="C22" s="355"/>
      <c r="D22" s="281"/>
      <c r="E22" s="355"/>
      <c r="F22" s="355"/>
      <c r="G22" s="281"/>
      <c r="H22" s="580"/>
      <c r="I22" s="580"/>
      <c r="J22" s="580"/>
      <c r="K22" s="580"/>
      <c r="L22" s="580"/>
      <c r="M22" s="580"/>
      <c r="N22" s="580"/>
      <c r="O22" s="582">
        <f t="shared" si="0"/>
        <v>0</v>
      </c>
      <c r="P22" s="381">
        <f t="shared" si="1"/>
        <v>0</v>
      </c>
      <c r="Q22" s="580"/>
      <c r="R22" s="580"/>
      <c r="S22" s="281"/>
      <c r="T22" s="281"/>
      <c r="U22" s="281"/>
      <c r="V22" s="281"/>
    </row>
    <row r="23" spans="1:22" ht="120.75" customHeight="1">
      <c r="A23" s="648"/>
      <c r="B23" s="647" t="s">
        <v>1463</v>
      </c>
      <c r="C23" s="487" t="s">
        <v>1851</v>
      </c>
      <c r="D23" s="487" t="s">
        <v>1850</v>
      </c>
      <c r="E23" s="357" t="s">
        <v>2086</v>
      </c>
      <c r="F23" s="487" t="s">
        <v>2085</v>
      </c>
      <c r="G23" s="491">
        <v>0</v>
      </c>
      <c r="H23" s="482">
        <v>0</v>
      </c>
      <c r="I23" s="491">
        <v>1</v>
      </c>
      <c r="J23" s="482">
        <v>0</v>
      </c>
      <c r="K23" s="491">
        <v>1</v>
      </c>
      <c r="L23" s="482">
        <v>0</v>
      </c>
      <c r="M23" s="491">
        <v>0</v>
      </c>
      <c r="N23" s="482">
        <v>0</v>
      </c>
      <c r="O23" s="492">
        <f>G23+I23+K23+M23</f>
        <v>2</v>
      </c>
      <c r="P23" s="394">
        <v>0</v>
      </c>
      <c r="Q23" s="496" t="s">
        <v>2088</v>
      </c>
      <c r="R23" s="496" t="s">
        <v>2087</v>
      </c>
      <c r="S23" s="496" t="s">
        <v>1853</v>
      </c>
      <c r="T23" s="496" t="s">
        <v>1852</v>
      </c>
      <c r="U23" s="497" t="s">
        <v>1826</v>
      </c>
      <c r="V23" s="497"/>
    </row>
    <row r="24" spans="1:22" ht="15.75">
      <c r="A24" s="648"/>
      <c r="B24" s="648"/>
      <c r="C24" s="355"/>
      <c r="D24" s="281"/>
      <c r="E24" s="355"/>
      <c r="F24" s="355"/>
      <c r="G24" s="579"/>
      <c r="H24" s="583"/>
      <c r="I24" s="581"/>
      <c r="J24" s="583"/>
      <c r="K24" s="581"/>
      <c r="L24" s="583"/>
      <c r="M24" s="581"/>
      <c r="N24" s="583"/>
      <c r="O24" s="582">
        <f t="shared" si="0"/>
        <v>0</v>
      </c>
      <c r="P24" s="381">
        <f t="shared" si="1"/>
        <v>0</v>
      </c>
      <c r="Q24" s="584"/>
      <c r="R24" s="584"/>
      <c r="S24" s="281"/>
      <c r="T24" s="281"/>
      <c r="U24" s="281"/>
      <c r="V24" s="281"/>
    </row>
    <row r="25" spans="1:22" ht="15.75">
      <c r="A25" s="648"/>
      <c r="B25" s="648"/>
      <c r="C25" s="355"/>
      <c r="D25" s="281"/>
      <c r="E25" s="355"/>
      <c r="F25" s="355"/>
      <c r="G25" s="579"/>
      <c r="H25" s="583"/>
      <c r="I25" s="581"/>
      <c r="J25" s="583"/>
      <c r="K25" s="581"/>
      <c r="L25" s="583"/>
      <c r="M25" s="581"/>
      <c r="N25" s="583"/>
      <c r="O25" s="582">
        <f t="shared" si="0"/>
        <v>0</v>
      </c>
      <c r="P25" s="381">
        <f t="shared" si="1"/>
        <v>0</v>
      </c>
      <c r="Q25" s="584"/>
      <c r="R25" s="584"/>
      <c r="S25" s="281"/>
      <c r="T25" s="281"/>
      <c r="U25" s="281"/>
      <c r="V25" s="281"/>
    </row>
    <row r="26" spans="1:22" ht="15.75">
      <c r="A26" s="648"/>
      <c r="B26" s="648"/>
      <c r="C26" s="355"/>
      <c r="D26" s="281"/>
      <c r="E26" s="355"/>
      <c r="F26" s="355"/>
      <c r="G26" s="281"/>
      <c r="H26" s="583"/>
      <c r="I26" s="580"/>
      <c r="J26" s="580"/>
      <c r="K26" s="580"/>
      <c r="L26" s="580"/>
      <c r="M26" s="580"/>
      <c r="N26" s="580"/>
      <c r="O26" s="582">
        <f t="shared" si="0"/>
        <v>0</v>
      </c>
      <c r="P26" s="381">
        <f t="shared" si="1"/>
        <v>0</v>
      </c>
      <c r="Q26" s="281"/>
      <c r="R26" s="281"/>
      <c r="S26" s="281"/>
      <c r="T26" s="281"/>
      <c r="U26" s="281"/>
      <c r="V26" s="281"/>
    </row>
    <row r="27" spans="1:22" ht="15.75">
      <c r="A27" s="648"/>
      <c r="B27" s="648"/>
      <c r="C27" s="355"/>
      <c r="D27" s="281"/>
      <c r="E27" s="355"/>
      <c r="F27" s="355"/>
      <c r="G27" s="281"/>
      <c r="H27" s="583"/>
      <c r="I27" s="580"/>
      <c r="J27" s="580"/>
      <c r="K27" s="580"/>
      <c r="L27" s="580"/>
      <c r="M27" s="580"/>
      <c r="N27" s="580"/>
      <c r="O27" s="582">
        <f t="shared" si="0"/>
        <v>0</v>
      </c>
      <c r="P27" s="381">
        <f t="shared" si="1"/>
        <v>0</v>
      </c>
      <c r="Q27" s="281"/>
      <c r="R27" s="281"/>
      <c r="S27" s="281"/>
      <c r="T27" s="281"/>
      <c r="U27" s="281"/>
      <c r="V27" s="281"/>
    </row>
    <row r="28" spans="1:22" ht="15.75">
      <c r="A28" s="648"/>
      <c r="B28" s="648"/>
      <c r="C28" s="355"/>
      <c r="D28" s="281"/>
      <c r="E28" s="355"/>
      <c r="F28" s="355"/>
      <c r="G28" s="281"/>
      <c r="H28" s="583"/>
      <c r="I28" s="580"/>
      <c r="J28" s="580"/>
      <c r="K28" s="580"/>
      <c r="L28" s="580"/>
      <c r="M28" s="580"/>
      <c r="N28" s="580"/>
      <c r="O28" s="582">
        <f t="shared" si="0"/>
        <v>0</v>
      </c>
      <c r="P28" s="381">
        <f t="shared" si="1"/>
        <v>0</v>
      </c>
      <c r="Q28" s="281"/>
      <c r="R28" s="281"/>
      <c r="S28" s="281"/>
      <c r="T28" s="281"/>
      <c r="U28" s="281"/>
      <c r="V28" s="281"/>
    </row>
    <row r="29" spans="1:22" ht="15.75">
      <c r="A29" s="648"/>
      <c r="B29" s="652" t="s">
        <v>1464</v>
      </c>
      <c r="C29" s="355"/>
      <c r="D29" s="281"/>
      <c r="E29" s="355"/>
      <c r="F29" s="355"/>
      <c r="G29" s="281"/>
      <c r="H29" s="583"/>
      <c r="I29" s="580"/>
      <c r="J29" s="580"/>
      <c r="K29" s="580"/>
      <c r="L29" s="580"/>
      <c r="M29" s="580"/>
      <c r="N29" s="580"/>
      <c r="O29" s="582">
        <f t="shared" si="0"/>
        <v>0</v>
      </c>
      <c r="P29" s="381">
        <f t="shared" si="1"/>
        <v>0</v>
      </c>
      <c r="Q29" s="281"/>
      <c r="R29" s="281"/>
      <c r="S29" s="281"/>
      <c r="T29" s="281"/>
      <c r="U29" s="281"/>
      <c r="V29" s="281"/>
    </row>
    <row r="30" spans="1:22" ht="15.75">
      <c r="A30" s="648"/>
      <c r="B30" s="652"/>
      <c r="C30" s="355"/>
      <c r="D30" s="281"/>
      <c r="E30" s="355"/>
      <c r="F30" s="355"/>
      <c r="G30" s="281"/>
      <c r="H30" s="583"/>
      <c r="I30" s="580"/>
      <c r="J30" s="580"/>
      <c r="K30" s="580"/>
      <c r="L30" s="580"/>
      <c r="M30" s="580"/>
      <c r="N30" s="580"/>
      <c r="O30" s="582">
        <f t="shared" si="0"/>
        <v>0</v>
      </c>
      <c r="P30" s="381">
        <f t="shared" si="1"/>
        <v>0</v>
      </c>
      <c r="Q30" s="281"/>
      <c r="R30" s="281"/>
      <c r="S30" s="281"/>
      <c r="T30" s="281"/>
      <c r="U30" s="281"/>
      <c r="V30" s="281"/>
    </row>
    <row r="31" spans="1:22" ht="15.75">
      <c r="A31" s="648"/>
      <c r="B31" s="652"/>
      <c r="C31" s="355"/>
      <c r="D31" s="281"/>
      <c r="E31" s="355"/>
      <c r="F31" s="355"/>
      <c r="G31" s="281"/>
      <c r="H31" s="583"/>
      <c r="I31" s="580"/>
      <c r="J31" s="580"/>
      <c r="K31" s="580"/>
      <c r="L31" s="580"/>
      <c r="M31" s="580"/>
      <c r="N31" s="580"/>
      <c r="O31" s="582">
        <f t="shared" si="0"/>
        <v>0</v>
      </c>
      <c r="P31" s="381">
        <f t="shared" si="1"/>
        <v>0</v>
      </c>
      <c r="Q31" s="281"/>
      <c r="R31" s="281"/>
      <c r="S31" s="281"/>
      <c r="T31" s="281"/>
      <c r="U31" s="281"/>
      <c r="V31" s="281"/>
    </row>
    <row r="32" spans="1:22" ht="15.75">
      <c r="A32" s="648"/>
      <c r="B32" s="652"/>
      <c r="C32" s="355"/>
      <c r="D32" s="281"/>
      <c r="E32" s="355"/>
      <c r="F32" s="355"/>
      <c r="G32" s="281"/>
      <c r="H32" s="583"/>
      <c r="I32" s="580"/>
      <c r="J32" s="580"/>
      <c r="K32" s="580"/>
      <c r="L32" s="580"/>
      <c r="M32" s="580"/>
      <c r="N32" s="580"/>
      <c r="O32" s="582">
        <f t="shared" si="0"/>
        <v>0</v>
      </c>
      <c r="P32" s="381">
        <f t="shared" si="1"/>
        <v>0</v>
      </c>
      <c r="Q32" s="281"/>
      <c r="R32" s="281"/>
      <c r="S32" s="281"/>
      <c r="T32" s="281"/>
      <c r="U32" s="281"/>
      <c r="V32" s="281"/>
    </row>
    <row r="33" spans="1:22" ht="15.75">
      <c r="A33" s="648"/>
      <c r="B33" s="652"/>
      <c r="C33" s="355"/>
      <c r="D33" s="281"/>
      <c r="E33" s="355"/>
      <c r="F33" s="355"/>
      <c r="G33" s="281"/>
      <c r="H33" s="583"/>
      <c r="I33" s="580"/>
      <c r="J33" s="580"/>
      <c r="K33" s="580"/>
      <c r="L33" s="580"/>
      <c r="M33" s="580"/>
      <c r="N33" s="580"/>
      <c r="O33" s="582">
        <f t="shared" si="0"/>
        <v>0</v>
      </c>
      <c r="P33" s="381">
        <f t="shared" si="1"/>
        <v>0</v>
      </c>
      <c r="Q33" s="281"/>
      <c r="R33" s="281"/>
      <c r="S33" s="281"/>
      <c r="T33" s="281"/>
      <c r="U33" s="281"/>
      <c r="V33" s="281"/>
    </row>
    <row r="34" spans="1:22" ht="206.25" customHeight="1">
      <c r="A34" s="648"/>
      <c r="B34" s="652" t="s">
        <v>1465</v>
      </c>
      <c r="C34" s="585" t="s">
        <v>1891</v>
      </c>
      <c r="D34" s="585" t="s">
        <v>1890</v>
      </c>
      <c r="E34" s="355" t="s">
        <v>2026</v>
      </c>
      <c r="F34" s="586" t="s">
        <v>2004</v>
      </c>
      <c r="G34" s="281">
        <v>0</v>
      </c>
      <c r="H34" s="587">
        <v>0</v>
      </c>
      <c r="I34" s="281">
        <v>1</v>
      </c>
      <c r="J34" s="505">
        <v>1000</v>
      </c>
      <c r="K34" s="281">
        <v>1</v>
      </c>
      <c r="L34" s="281">
        <v>1000</v>
      </c>
      <c r="M34" s="281">
        <v>1</v>
      </c>
      <c r="N34" s="281">
        <v>1000</v>
      </c>
      <c r="O34" s="505">
        <f t="shared" si="0"/>
        <v>3</v>
      </c>
      <c r="P34" s="394">
        <f t="shared" si="1"/>
        <v>3000</v>
      </c>
      <c r="Q34" s="281" t="s">
        <v>2005</v>
      </c>
      <c r="R34" s="281" t="s">
        <v>1893</v>
      </c>
      <c r="S34" s="281" t="s">
        <v>2007</v>
      </c>
      <c r="T34" s="281" t="s">
        <v>2006</v>
      </c>
      <c r="U34" s="281" t="s">
        <v>1892</v>
      </c>
      <c r="V34" s="281"/>
    </row>
    <row r="35" spans="1:22" ht="15.75">
      <c r="A35" s="648"/>
      <c r="B35" s="652"/>
      <c r="C35" s="355"/>
      <c r="D35" s="281"/>
      <c r="E35" s="355"/>
      <c r="F35" s="355"/>
      <c r="G35" s="281"/>
      <c r="H35" s="583"/>
      <c r="I35" s="580"/>
      <c r="J35" s="580"/>
      <c r="K35" s="580"/>
      <c r="L35" s="580"/>
      <c r="M35" s="580"/>
      <c r="N35" s="580"/>
      <c r="O35" s="582">
        <f t="shared" si="0"/>
        <v>0</v>
      </c>
      <c r="P35" s="381">
        <f t="shared" si="1"/>
        <v>0</v>
      </c>
      <c r="Q35" s="281"/>
      <c r="R35" s="281"/>
      <c r="S35" s="281"/>
      <c r="T35" s="281"/>
      <c r="U35" s="281"/>
      <c r="V35" s="281"/>
    </row>
    <row r="36" spans="1:22" ht="15.75">
      <c r="A36" s="648"/>
      <c r="B36" s="652"/>
      <c r="C36" s="355"/>
      <c r="D36" s="281"/>
      <c r="E36" s="355"/>
      <c r="F36" s="355"/>
      <c r="G36" s="281"/>
      <c r="H36" s="583"/>
      <c r="I36" s="580"/>
      <c r="J36" s="580"/>
      <c r="K36" s="580"/>
      <c r="L36" s="580"/>
      <c r="M36" s="580"/>
      <c r="N36" s="580"/>
      <c r="O36" s="582">
        <f t="shared" si="0"/>
        <v>0</v>
      </c>
      <c r="P36" s="381">
        <f t="shared" si="1"/>
        <v>0</v>
      </c>
      <c r="Q36" s="281"/>
      <c r="R36" s="281"/>
      <c r="S36" s="281"/>
      <c r="T36" s="281"/>
      <c r="U36" s="281"/>
      <c r="V36" s="281"/>
    </row>
    <row r="37" spans="1:22" ht="15.75">
      <c r="A37" s="648"/>
      <c r="B37" s="652"/>
      <c r="C37" s="355"/>
      <c r="D37" s="281"/>
      <c r="E37" s="355"/>
      <c r="F37" s="355"/>
      <c r="G37" s="281"/>
      <c r="H37" s="583"/>
      <c r="I37" s="580"/>
      <c r="J37" s="580"/>
      <c r="K37" s="580"/>
      <c r="L37" s="580"/>
      <c r="M37" s="580"/>
      <c r="N37" s="580"/>
      <c r="O37" s="582">
        <f t="shared" si="0"/>
        <v>0</v>
      </c>
      <c r="P37" s="381">
        <f t="shared" si="1"/>
        <v>0</v>
      </c>
      <c r="Q37" s="281"/>
      <c r="R37" s="281"/>
      <c r="S37" s="281"/>
      <c r="T37" s="281"/>
      <c r="U37" s="281"/>
      <c r="V37" s="281"/>
    </row>
    <row r="38" spans="1:22" ht="15.75">
      <c r="A38" s="648"/>
      <c r="B38" s="652" t="s">
        <v>1466</v>
      </c>
      <c r="C38" s="355"/>
      <c r="D38" s="281"/>
      <c r="E38" s="355"/>
      <c r="F38" s="355"/>
      <c r="G38" s="281"/>
      <c r="H38" s="583"/>
      <c r="I38" s="580"/>
      <c r="J38" s="580"/>
      <c r="K38" s="580"/>
      <c r="L38" s="580"/>
      <c r="M38" s="580"/>
      <c r="N38" s="580"/>
      <c r="O38" s="582">
        <f t="shared" si="0"/>
        <v>0</v>
      </c>
      <c r="P38" s="381">
        <f t="shared" si="1"/>
        <v>0</v>
      </c>
      <c r="Q38" s="281"/>
      <c r="R38" s="281"/>
      <c r="S38" s="281"/>
      <c r="T38" s="281"/>
      <c r="U38" s="281"/>
      <c r="V38" s="281"/>
    </row>
    <row r="39" spans="1:22" ht="15.75">
      <c r="A39" s="648"/>
      <c r="B39" s="652"/>
      <c r="C39" s="355"/>
      <c r="D39" s="281"/>
      <c r="E39" s="355"/>
      <c r="F39" s="355"/>
      <c r="G39" s="281"/>
      <c r="H39" s="583"/>
      <c r="I39" s="580"/>
      <c r="J39" s="580"/>
      <c r="K39" s="580"/>
      <c r="L39" s="580"/>
      <c r="M39" s="580"/>
      <c r="N39" s="580"/>
      <c r="O39" s="582">
        <f t="shared" si="0"/>
        <v>0</v>
      </c>
      <c r="P39" s="381">
        <f t="shared" si="1"/>
        <v>0</v>
      </c>
      <c r="Q39" s="281"/>
      <c r="R39" s="281"/>
      <c r="S39" s="281"/>
      <c r="T39" s="281"/>
      <c r="U39" s="281"/>
      <c r="V39" s="281"/>
    </row>
    <row r="40" spans="1:22" ht="15.75">
      <c r="A40" s="648"/>
      <c r="B40" s="652"/>
      <c r="C40" s="355"/>
      <c r="D40" s="281"/>
      <c r="E40" s="355"/>
      <c r="F40" s="355"/>
      <c r="G40" s="281"/>
      <c r="H40" s="583"/>
      <c r="I40" s="580"/>
      <c r="J40" s="580"/>
      <c r="K40" s="580"/>
      <c r="L40" s="580"/>
      <c r="M40" s="580"/>
      <c r="N40" s="580"/>
      <c r="O40" s="582">
        <f t="shared" si="0"/>
        <v>0</v>
      </c>
      <c r="P40" s="381">
        <f t="shared" si="1"/>
        <v>0</v>
      </c>
      <c r="Q40" s="281"/>
      <c r="R40" s="281"/>
      <c r="S40" s="281"/>
      <c r="T40" s="281"/>
      <c r="U40" s="281"/>
      <c r="V40" s="281"/>
    </row>
    <row r="41" spans="1:22" ht="15.75">
      <c r="A41" s="648"/>
      <c r="B41" s="652"/>
      <c r="C41" s="355"/>
      <c r="D41" s="281"/>
      <c r="E41" s="355"/>
      <c r="F41" s="355"/>
      <c r="G41" s="281"/>
      <c r="H41" s="583"/>
      <c r="I41" s="580"/>
      <c r="J41" s="580"/>
      <c r="K41" s="580"/>
      <c r="L41" s="580"/>
      <c r="M41" s="580"/>
      <c r="N41" s="580"/>
      <c r="O41" s="582">
        <f t="shared" ref="O41:O73" si="2">G41+I41+K41+M41</f>
        <v>0</v>
      </c>
      <c r="P41" s="381">
        <f t="shared" ref="P41:P73" si="3">H41+J41+L41+N41</f>
        <v>0</v>
      </c>
      <c r="Q41" s="281"/>
      <c r="R41" s="281"/>
      <c r="S41" s="281"/>
      <c r="T41" s="281"/>
      <c r="U41" s="281"/>
      <c r="V41" s="281"/>
    </row>
    <row r="42" spans="1:22" ht="15.75">
      <c r="A42" s="648"/>
      <c r="B42" s="652"/>
      <c r="C42" s="355"/>
      <c r="D42" s="281"/>
      <c r="E42" s="355"/>
      <c r="F42" s="355"/>
      <c r="G42" s="281"/>
      <c r="H42" s="583"/>
      <c r="I42" s="580"/>
      <c r="J42" s="580"/>
      <c r="K42" s="580"/>
      <c r="L42" s="580"/>
      <c r="M42" s="580"/>
      <c r="N42" s="580"/>
      <c r="O42" s="582">
        <f t="shared" si="2"/>
        <v>0</v>
      </c>
      <c r="P42" s="381">
        <f t="shared" si="3"/>
        <v>0</v>
      </c>
      <c r="Q42" s="281"/>
      <c r="R42" s="281"/>
      <c r="S42" s="281"/>
      <c r="T42" s="281"/>
      <c r="U42" s="281"/>
      <c r="V42" s="281"/>
    </row>
    <row r="43" spans="1:22" ht="15.75">
      <c r="A43" s="647" t="s">
        <v>1461</v>
      </c>
      <c r="B43" s="652" t="s">
        <v>1467</v>
      </c>
      <c r="C43" s="355"/>
      <c r="D43" s="281"/>
      <c r="E43" s="355"/>
      <c r="F43" s="355"/>
      <c r="G43" s="579"/>
      <c r="H43" s="580"/>
      <c r="I43" s="581"/>
      <c r="J43" s="580"/>
      <c r="K43" s="581"/>
      <c r="L43" s="580"/>
      <c r="M43" s="581"/>
      <c r="N43" s="580"/>
      <c r="O43" s="582">
        <f t="shared" si="2"/>
        <v>0</v>
      </c>
      <c r="P43" s="381">
        <f t="shared" si="3"/>
        <v>0</v>
      </c>
      <c r="Q43" s="580"/>
      <c r="R43" s="580"/>
      <c r="S43" s="281"/>
      <c r="T43" s="281"/>
      <c r="U43" s="281"/>
      <c r="V43" s="281"/>
    </row>
    <row r="44" spans="1:22" ht="15.75">
      <c r="A44" s="648"/>
      <c r="B44" s="652"/>
      <c r="C44" s="355"/>
      <c r="D44" s="281"/>
      <c r="E44" s="355"/>
      <c r="F44" s="355"/>
      <c r="G44" s="579"/>
      <c r="H44" s="580"/>
      <c r="I44" s="581"/>
      <c r="J44" s="580"/>
      <c r="K44" s="581"/>
      <c r="L44" s="580"/>
      <c r="M44" s="581"/>
      <c r="N44" s="580"/>
      <c r="O44" s="582">
        <f t="shared" si="2"/>
        <v>0</v>
      </c>
      <c r="P44" s="381">
        <f t="shared" si="3"/>
        <v>0</v>
      </c>
      <c r="Q44" s="580"/>
      <c r="R44" s="580"/>
      <c r="S44" s="281"/>
      <c r="T44" s="281"/>
      <c r="U44" s="281"/>
      <c r="V44" s="281"/>
    </row>
    <row r="45" spans="1:22" ht="15.75">
      <c r="A45" s="648"/>
      <c r="B45" s="652"/>
      <c r="C45" s="355"/>
      <c r="D45" s="281"/>
      <c r="E45" s="355"/>
      <c r="F45" s="355"/>
      <c r="G45" s="579"/>
      <c r="H45" s="580"/>
      <c r="I45" s="581"/>
      <c r="J45" s="580"/>
      <c r="K45" s="581"/>
      <c r="L45" s="580"/>
      <c r="M45" s="581"/>
      <c r="N45" s="580"/>
      <c r="O45" s="582">
        <f t="shared" si="2"/>
        <v>0</v>
      </c>
      <c r="P45" s="381">
        <f t="shared" si="3"/>
        <v>0</v>
      </c>
      <c r="Q45" s="580"/>
      <c r="R45" s="580"/>
      <c r="S45" s="281"/>
      <c r="T45" s="281"/>
      <c r="U45" s="281"/>
      <c r="V45" s="281"/>
    </row>
    <row r="46" spans="1:22" ht="15.75">
      <c r="A46" s="648"/>
      <c r="B46" s="652"/>
      <c r="C46" s="355"/>
      <c r="D46" s="281"/>
      <c r="E46" s="355"/>
      <c r="F46" s="355"/>
      <c r="G46" s="579"/>
      <c r="H46" s="580"/>
      <c r="I46" s="581"/>
      <c r="J46" s="580"/>
      <c r="K46" s="581"/>
      <c r="L46" s="580"/>
      <c r="M46" s="581"/>
      <c r="N46" s="580"/>
      <c r="O46" s="582">
        <f t="shared" si="2"/>
        <v>0</v>
      </c>
      <c r="P46" s="381">
        <f t="shared" si="3"/>
        <v>0</v>
      </c>
      <c r="Q46" s="580"/>
      <c r="R46" s="580"/>
      <c r="S46" s="281"/>
      <c r="T46" s="281"/>
      <c r="U46" s="281"/>
      <c r="V46" s="281"/>
    </row>
    <row r="47" spans="1:22" ht="15.75">
      <c r="A47" s="648"/>
      <c r="B47" s="652"/>
      <c r="C47" s="355"/>
      <c r="D47" s="281"/>
      <c r="E47" s="355"/>
      <c r="F47" s="355"/>
      <c r="G47" s="579"/>
      <c r="H47" s="580"/>
      <c r="I47" s="581"/>
      <c r="J47" s="580"/>
      <c r="K47" s="581"/>
      <c r="L47" s="580"/>
      <c r="M47" s="581"/>
      <c r="N47" s="580"/>
      <c r="O47" s="582">
        <f t="shared" si="2"/>
        <v>0</v>
      </c>
      <c r="P47" s="381">
        <f t="shared" si="3"/>
        <v>0</v>
      </c>
      <c r="Q47" s="580"/>
      <c r="R47" s="580"/>
      <c r="S47" s="281"/>
      <c r="T47" s="281"/>
      <c r="U47" s="281"/>
      <c r="V47" s="281"/>
    </row>
    <row r="48" spans="1:22" ht="15.75">
      <c r="A48" s="648"/>
      <c r="B48" s="652"/>
      <c r="C48" s="355"/>
      <c r="D48" s="281"/>
      <c r="E48" s="355"/>
      <c r="F48" s="355"/>
      <c r="G48" s="579"/>
      <c r="H48" s="580"/>
      <c r="I48" s="581"/>
      <c r="J48" s="580"/>
      <c r="K48" s="581"/>
      <c r="L48" s="580"/>
      <c r="M48" s="581"/>
      <c r="N48" s="580"/>
      <c r="O48" s="582">
        <f t="shared" si="2"/>
        <v>0</v>
      </c>
      <c r="P48" s="381">
        <f t="shared" si="3"/>
        <v>0</v>
      </c>
      <c r="Q48" s="580"/>
      <c r="R48" s="580"/>
      <c r="S48" s="281"/>
      <c r="T48" s="281"/>
      <c r="U48" s="281"/>
      <c r="V48" s="281"/>
    </row>
    <row r="49" spans="1:22" ht="15.75" customHeight="1">
      <c r="A49" s="648"/>
      <c r="B49" s="652" t="s">
        <v>1468</v>
      </c>
      <c r="C49" s="355"/>
      <c r="D49" s="281"/>
      <c r="E49" s="355"/>
      <c r="F49" s="355"/>
      <c r="G49" s="579"/>
      <c r="H49" s="580"/>
      <c r="I49" s="581"/>
      <c r="J49" s="580"/>
      <c r="K49" s="581"/>
      <c r="L49" s="580"/>
      <c r="M49" s="581"/>
      <c r="N49" s="580"/>
      <c r="O49" s="582">
        <f t="shared" si="2"/>
        <v>0</v>
      </c>
      <c r="P49" s="381">
        <f t="shared" si="3"/>
        <v>0</v>
      </c>
      <c r="Q49" s="580"/>
      <c r="R49" s="580"/>
      <c r="S49" s="281"/>
      <c r="T49" s="281"/>
      <c r="U49" s="281"/>
      <c r="V49" s="281"/>
    </row>
    <row r="50" spans="1:22" ht="15.75" customHeight="1">
      <c r="A50" s="648"/>
      <c r="B50" s="652"/>
      <c r="C50" s="355"/>
      <c r="D50" s="281"/>
      <c r="E50" s="355"/>
      <c r="F50" s="355"/>
      <c r="G50" s="579"/>
      <c r="H50" s="580"/>
      <c r="I50" s="581"/>
      <c r="J50" s="580"/>
      <c r="K50" s="581"/>
      <c r="L50" s="580"/>
      <c r="M50" s="581"/>
      <c r="N50" s="580"/>
      <c r="O50" s="582">
        <f t="shared" si="2"/>
        <v>0</v>
      </c>
      <c r="P50" s="381">
        <f t="shared" si="3"/>
        <v>0</v>
      </c>
      <c r="Q50" s="580"/>
      <c r="R50" s="580"/>
      <c r="S50" s="281"/>
      <c r="T50" s="281"/>
      <c r="U50" s="281"/>
      <c r="V50" s="281"/>
    </row>
    <row r="51" spans="1:22" ht="15.75" customHeight="1">
      <c r="A51" s="648"/>
      <c r="B51" s="652"/>
      <c r="C51" s="355"/>
      <c r="D51" s="281"/>
      <c r="E51" s="355"/>
      <c r="F51" s="355"/>
      <c r="G51" s="579"/>
      <c r="H51" s="580"/>
      <c r="I51" s="581"/>
      <c r="J51" s="580"/>
      <c r="K51" s="581"/>
      <c r="L51" s="580"/>
      <c r="M51" s="581"/>
      <c r="N51" s="580"/>
      <c r="O51" s="582">
        <f t="shared" si="2"/>
        <v>0</v>
      </c>
      <c r="P51" s="381">
        <f t="shared" si="3"/>
        <v>0</v>
      </c>
      <c r="Q51" s="580"/>
      <c r="R51" s="580"/>
      <c r="S51" s="281"/>
      <c r="T51" s="281"/>
      <c r="U51" s="281"/>
      <c r="V51" s="281"/>
    </row>
    <row r="52" spans="1:22" ht="15.75" customHeight="1">
      <c r="A52" s="648"/>
      <c r="B52" s="652" t="s">
        <v>1469</v>
      </c>
      <c r="C52" s="355"/>
      <c r="D52" s="281"/>
      <c r="E52" s="355"/>
      <c r="F52" s="355"/>
      <c r="G52" s="579"/>
      <c r="H52" s="580"/>
      <c r="I52" s="581"/>
      <c r="J52" s="580"/>
      <c r="K52" s="581"/>
      <c r="L52" s="580"/>
      <c r="M52" s="581"/>
      <c r="N52" s="580"/>
      <c r="O52" s="582">
        <f t="shared" si="2"/>
        <v>0</v>
      </c>
      <c r="P52" s="381">
        <f t="shared" si="3"/>
        <v>0</v>
      </c>
      <c r="Q52" s="580"/>
      <c r="R52" s="580"/>
      <c r="S52" s="281"/>
      <c r="T52" s="281"/>
      <c r="U52" s="281"/>
      <c r="V52" s="281"/>
    </row>
    <row r="53" spans="1:22" ht="15.75" customHeight="1">
      <c r="A53" s="648"/>
      <c r="B53" s="652"/>
      <c r="C53" s="355"/>
      <c r="D53" s="281"/>
      <c r="E53" s="355"/>
      <c r="F53" s="355"/>
      <c r="G53" s="579"/>
      <c r="H53" s="580"/>
      <c r="I53" s="581"/>
      <c r="J53" s="580"/>
      <c r="K53" s="581"/>
      <c r="L53" s="580"/>
      <c r="M53" s="581"/>
      <c r="N53" s="580"/>
      <c r="O53" s="582">
        <f t="shared" si="2"/>
        <v>0</v>
      </c>
      <c r="P53" s="381">
        <f t="shared" si="3"/>
        <v>0</v>
      </c>
      <c r="Q53" s="580"/>
      <c r="R53" s="580"/>
      <c r="S53" s="281"/>
      <c r="T53" s="281"/>
      <c r="U53" s="281"/>
      <c r="V53" s="281"/>
    </row>
    <row r="54" spans="1:22" ht="15.75" customHeight="1">
      <c r="A54" s="648"/>
      <c r="B54" s="652"/>
      <c r="C54" s="355"/>
      <c r="D54" s="281"/>
      <c r="E54" s="355"/>
      <c r="F54" s="355"/>
      <c r="G54" s="579"/>
      <c r="H54" s="580"/>
      <c r="I54" s="581"/>
      <c r="J54" s="580"/>
      <c r="K54" s="581"/>
      <c r="L54" s="580"/>
      <c r="M54" s="581"/>
      <c r="N54" s="580"/>
      <c r="O54" s="582">
        <f t="shared" si="2"/>
        <v>0</v>
      </c>
      <c r="P54" s="381">
        <f t="shared" si="3"/>
        <v>0</v>
      </c>
      <c r="Q54" s="580"/>
      <c r="R54" s="580"/>
      <c r="S54" s="281"/>
      <c r="T54" s="281"/>
      <c r="U54" s="281"/>
      <c r="V54" s="281"/>
    </row>
    <row r="55" spans="1:22" ht="15.75" customHeight="1">
      <c r="A55" s="648"/>
      <c r="B55" s="652"/>
      <c r="C55" s="355"/>
      <c r="D55" s="281"/>
      <c r="E55" s="355"/>
      <c r="F55" s="355"/>
      <c r="G55" s="579"/>
      <c r="H55" s="580"/>
      <c r="I55" s="581"/>
      <c r="J55" s="580"/>
      <c r="K55" s="581"/>
      <c r="L55" s="580"/>
      <c r="M55" s="581"/>
      <c r="N55" s="580"/>
      <c r="O55" s="582">
        <f t="shared" si="2"/>
        <v>0</v>
      </c>
      <c r="P55" s="381">
        <f t="shared" si="3"/>
        <v>0</v>
      </c>
      <c r="Q55" s="580"/>
      <c r="R55" s="580"/>
      <c r="S55" s="281"/>
      <c r="T55" s="281"/>
      <c r="U55" s="281"/>
      <c r="V55" s="281"/>
    </row>
    <row r="56" spans="1:22" ht="15.75" customHeight="1">
      <c r="A56" s="648"/>
      <c r="B56" s="652" t="s">
        <v>1470</v>
      </c>
      <c r="C56" s="355"/>
      <c r="D56" s="281"/>
      <c r="E56" s="355"/>
      <c r="F56" s="355"/>
      <c r="G56" s="579"/>
      <c r="H56" s="580"/>
      <c r="I56" s="581"/>
      <c r="J56" s="580"/>
      <c r="K56" s="581"/>
      <c r="L56" s="580"/>
      <c r="M56" s="581"/>
      <c r="N56" s="580"/>
      <c r="O56" s="582">
        <f t="shared" si="2"/>
        <v>0</v>
      </c>
      <c r="P56" s="381">
        <f t="shared" si="3"/>
        <v>0</v>
      </c>
      <c r="Q56" s="580"/>
      <c r="R56" s="580"/>
      <c r="S56" s="281"/>
      <c r="T56" s="281"/>
      <c r="U56" s="281"/>
      <c r="V56" s="281"/>
    </row>
    <row r="57" spans="1:22" ht="15.75" customHeight="1">
      <c r="A57" s="648"/>
      <c r="B57" s="652"/>
      <c r="C57" s="355"/>
      <c r="D57" s="281"/>
      <c r="E57" s="355"/>
      <c r="F57" s="355"/>
      <c r="G57" s="579"/>
      <c r="H57" s="580"/>
      <c r="I57" s="581"/>
      <c r="J57" s="580"/>
      <c r="K57" s="581"/>
      <c r="L57" s="580"/>
      <c r="M57" s="581"/>
      <c r="N57" s="580"/>
      <c r="O57" s="582">
        <f t="shared" si="2"/>
        <v>0</v>
      </c>
      <c r="P57" s="381">
        <f t="shared" si="3"/>
        <v>0</v>
      </c>
      <c r="Q57" s="580"/>
      <c r="R57" s="580"/>
      <c r="S57" s="281"/>
      <c r="T57" s="281"/>
      <c r="U57" s="281"/>
      <c r="V57" s="281"/>
    </row>
    <row r="58" spans="1:22" ht="15.75" customHeight="1">
      <c r="A58" s="648"/>
      <c r="B58" s="652"/>
      <c r="C58" s="355"/>
      <c r="D58" s="281"/>
      <c r="E58" s="355"/>
      <c r="F58" s="355"/>
      <c r="G58" s="579"/>
      <c r="H58" s="580"/>
      <c r="I58" s="581"/>
      <c r="J58" s="580"/>
      <c r="K58" s="581"/>
      <c r="L58" s="580"/>
      <c r="M58" s="581"/>
      <c r="N58" s="580"/>
      <c r="O58" s="582">
        <f t="shared" si="2"/>
        <v>0</v>
      </c>
      <c r="P58" s="381">
        <f t="shared" si="3"/>
        <v>0</v>
      </c>
      <c r="Q58" s="580"/>
      <c r="R58" s="580"/>
      <c r="S58" s="281"/>
      <c r="T58" s="281"/>
      <c r="U58" s="281"/>
      <c r="V58" s="281"/>
    </row>
    <row r="59" spans="1:22" ht="15.75" customHeight="1">
      <c r="A59" s="648"/>
      <c r="B59" s="652"/>
      <c r="C59" s="355"/>
      <c r="D59" s="281"/>
      <c r="E59" s="355"/>
      <c r="F59" s="355"/>
      <c r="G59" s="579"/>
      <c r="H59" s="580"/>
      <c r="I59" s="581"/>
      <c r="J59" s="580"/>
      <c r="K59" s="581"/>
      <c r="L59" s="580"/>
      <c r="M59" s="581"/>
      <c r="N59" s="580"/>
      <c r="O59" s="582">
        <f t="shared" si="2"/>
        <v>0</v>
      </c>
      <c r="P59" s="381">
        <f t="shared" si="3"/>
        <v>0</v>
      </c>
      <c r="Q59" s="580"/>
      <c r="R59" s="580"/>
      <c r="S59" s="281"/>
      <c r="T59" s="281"/>
      <c r="U59" s="281"/>
      <c r="V59" s="281"/>
    </row>
    <row r="60" spans="1:22" ht="15.75">
      <c r="A60" s="648"/>
      <c r="B60" s="652" t="s">
        <v>1471</v>
      </c>
      <c r="C60" s="355"/>
      <c r="D60" s="281"/>
      <c r="E60" s="355"/>
      <c r="F60" s="355"/>
      <c r="G60" s="579"/>
      <c r="H60" s="580"/>
      <c r="I60" s="581"/>
      <c r="J60" s="580"/>
      <c r="K60" s="581"/>
      <c r="L60" s="580"/>
      <c r="M60" s="581"/>
      <c r="N60" s="580"/>
      <c r="O60" s="582">
        <f t="shared" si="2"/>
        <v>0</v>
      </c>
      <c r="P60" s="381">
        <f t="shared" si="3"/>
        <v>0</v>
      </c>
      <c r="Q60" s="580"/>
      <c r="R60" s="580"/>
      <c r="S60" s="281"/>
      <c r="T60" s="281"/>
      <c r="U60" s="281"/>
      <c r="V60" s="281"/>
    </row>
    <row r="61" spans="1:22" ht="15.75">
      <c r="A61" s="648"/>
      <c r="B61" s="652"/>
      <c r="C61" s="355"/>
      <c r="D61" s="281"/>
      <c r="E61" s="355"/>
      <c r="F61" s="355"/>
      <c r="G61" s="579"/>
      <c r="H61" s="580"/>
      <c r="I61" s="581"/>
      <c r="J61" s="580"/>
      <c r="K61" s="581"/>
      <c r="L61" s="580"/>
      <c r="M61" s="581"/>
      <c r="N61" s="580"/>
      <c r="O61" s="582">
        <f t="shared" si="2"/>
        <v>0</v>
      </c>
      <c r="P61" s="381">
        <f t="shared" si="3"/>
        <v>0</v>
      </c>
      <c r="Q61" s="580"/>
      <c r="R61" s="580"/>
      <c r="S61" s="281"/>
      <c r="T61" s="281"/>
      <c r="U61" s="281"/>
      <c r="V61" s="281"/>
    </row>
    <row r="62" spans="1:22" ht="15.75">
      <c r="A62" s="648"/>
      <c r="B62" s="652"/>
      <c r="C62" s="355"/>
      <c r="D62" s="281"/>
      <c r="E62" s="355"/>
      <c r="F62" s="355"/>
      <c r="G62" s="579"/>
      <c r="H62" s="580"/>
      <c r="I62" s="581"/>
      <c r="J62" s="580"/>
      <c r="K62" s="581"/>
      <c r="L62" s="580"/>
      <c r="M62" s="581"/>
      <c r="N62" s="580"/>
      <c r="O62" s="582">
        <f t="shared" si="2"/>
        <v>0</v>
      </c>
      <c r="P62" s="381">
        <f t="shared" si="3"/>
        <v>0</v>
      </c>
      <c r="Q62" s="580"/>
      <c r="R62" s="580"/>
      <c r="S62" s="281"/>
      <c r="T62" s="281"/>
      <c r="U62" s="281"/>
      <c r="V62" s="281"/>
    </row>
    <row r="63" spans="1:22" ht="15.75">
      <c r="A63" s="648"/>
      <c r="B63" s="652"/>
      <c r="C63" s="355"/>
      <c r="D63" s="281"/>
      <c r="E63" s="355"/>
      <c r="F63" s="355"/>
      <c r="G63" s="579"/>
      <c r="H63" s="580"/>
      <c r="I63" s="581"/>
      <c r="J63" s="580"/>
      <c r="K63" s="581"/>
      <c r="L63" s="580"/>
      <c r="M63" s="581"/>
      <c r="N63" s="580"/>
      <c r="O63" s="582">
        <f t="shared" si="2"/>
        <v>0</v>
      </c>
      <c r="P63" s="381">
        <f t="shared" si="3"/>
        <v>0</v>
      </c>
      <c r="Q63" s="580"/>
      <c r="R63" s="580"/>
      <c r="S63" s="281"/>
      <c r="T63" s="281"/>
      <c r="U63" s="281"/>
      <c r="V63" s="281"/>
    </row>
    <row r="64" spans="1:22" ht="15.75" customHeight="1">
      <c r="A64" s="648"/>
      <c r="B64" s="657" t="s">
        <v>1472</v>
      </c>
      <c r="C64" s="355"/>
      <c r="D64" s="281"/>
      <c r="E64" s="355"/>
      <c r="F64" s="355"/>
      <c r="G64" s="579"/>
      <c r="H64" s="580"/>
      <c r="I64" s="581"/>
      <c r="J64" s="580"/>
      <c r="K64" s="581"/>
      <c r="L64" s="580"/>
      <c r="M64" s="581"/>
      <c r="N64" s="580"/>
      <c r="O64" s="582">
        <f t="shared" si="2"/>
        <v>0</v>
      </c>
      <c r="P64" s="381">
        <f t="shared" si="3"/>
        <v>0</v>
      </c>
      <c r="Q64" s="580"/>
      <c r="R64" s="580"/>
      <c r="S64" s="281"/>
      <c r="T64" s="281"/>
      <c r="U64" s="281"/>
      <c r="V64" s="281"/>
    </row>
    <row r="65" spans="1:22" ht="15.75" customHeight="1">
      <c r="A65" s="648"/>
      <c r="B65" s="658"/>
      <c r="C65" s="355"/>
      <c r="D65" s="281"/>
      <c r="E65" s="355"/>
      <c r="F65" s="355"/>
      <c r="G65" s="579"/>
      <c r="H65" s="580"/>
      <c r="I65" s="581"/>
      <c r="J65" s="580"/>
      <c r="K65" s="581"/>
      <c r="L65" s="580"/>
      <c r="M65" s="581"/>
      <c r="N65" s="580"/>
      <c r="O65" s="582">
        <f t="shared" si="2"/>
        <v>0</v>
      </c>
      <c r="P65" s="381">
        <f t="shared" si="3"/>
        <v>0</v>
      </c>
      <c r="Q65" s="580"/>
      <c r="R65" s="580"/>
      <c r="S65" s="281"/>
      <c r="T65" s="281"/>
      <c r="U65" s="281"/>
      <c r="V65" s="281"/>
    </row>
    <row r="66" spans="1:22" ht="15.75" customHeight="1">
      <c r="A66" s="648"/>
      <c r="B66" s="658"/>
      <c r="C66" s="355"/>
      <c r="D66" s="281"/>
      <c r="E66" s="355"/>
      <c r="F66" s="355"/>
      <c r="G66" s="579"/>
      <c r="H66" s="580"/>
      <c r="I66" s="581"/>
      <c r="J66" s="580"/>
      <c r="K66" s="581"/>
      <c r="L66" s="580"/>
      <c r="M66" s="581"/>
      <c r="N66" s="580"/>
      <c r="O66" s="582">
        <f t="shared" si="2"/>
        <v>0</v>
      </c>
      <c r="P66" s="381">
        <f t="shared" si="3"/>
        <v>0</v>
      </c>
      <c r="Q66" s="580"/>
      <c r="R66" s="580"/>
      <c r="S66" s="281"/>
      <c r="T66" s="281"/>
      <c r="U66" s="281"/>
      <c r="V66" s="281"/>
    </row>
    <row r="67" spans="1:22" ht="18" customHeight="1">
      <c r="A67" s="648"/>
      <c r="B67" s="659"/>
      <c r="C67" s="355"/>
      <c r="D67" s="281"/>
      <c r="E67" s="355"/>
      <c r="F67" s="355"/>
      <c r="G67" s="579"/>
      <c r="H67" s="580"/>
      <c r="I67" s="581"/>
      <c r="J67" s="580"/>
      <c r="K67" s="581"/>
      <c r="L67" s="580"/>
      <c r="M67" s="581"/>
      <c r="N67" s="580"/>
      <c r="O67" s="582">
        <f t="shared" si="2"/>
        <v>0</v>
      </c>
      <c r="P67" s="381">
        <f t="shared" si="3"/>
        <v>0</v>
      </c>
      <c r="Q67" s="580"/>
      <c r="R67" s="580"/>
      <c r="S67" s="281"/>
      <c r="T67" s="281"/>
      <c r="U67" s="281"/>
      <c r="V67" s="281"/>
    </row>
    <row r="68" spans="1:22" ht="15.75">
      <c r="A68" s="648"/>
      <c r="B68" s="656" t="s">
        <v>1473</v>
      </c>
      <c r="C68" s="355"/>
      <c r="D68" s="281"/>
      <c r="E68" s="355"/>
      <c r="F68" s="355"/>
      <c r="G68" s="579"/>
      <c r="H68" s="580"/>
      <c r="I68" s="581"/>
      <c r="J68" s="580"/>
      <c r="K68" s="581"/>
      <c r="L68" s="580"/>
      <c r="M68" s="581"/>
      <c r="N68" s="580"/>
      <c r="O68" s="582">
        <f t="shared" si="2"/>
        <v>0</v>
      </c>
      <c r="P68" s="381">
        <f t="shared" si="3"/>
        <v>0</v>
      </c>
      <c r="Q68" s="580"/>
      <c r="R68" s="580"/>
      <c r="S68" s="281"/>
      <c r="T68" s="281"/>
      <c r="U68" s="281"/>
      <c r="V68" s="281"/>
    </row>
    <row r="69" spans="1:22" ht="15.75">
      <c r="A69" s="648"/>
      <c r="B69" s="656"/>
      <c r="C69" s="355"/>
      <c r="D69" s="281"/>
      <c r="E69" s="355"/>
      <c r="F69" s="355"/>
      <c r="G69" s="579"/>
      <c r="H69" s="580"/>
      <c r="I69" s="581"/>
      <c r="J69" s="580"/>
      <c r="K69" s="581"/>
      <c r="L69" s="580"/>
      <c r="M69" s="581"/>
      <c r="N69" s="580"/>
      <c r="O69" s="582">
        <f t="shared" si="2"/>
        <v>0</v>
      </c>
      <c r="P69" s="381">
        <f t="shared" si="3"/>
        <v>0</v>
      </c>
      <c r="Q69" s="580"/>
      <c r="R69" s="580"/>
      <c r="S69" s="281"/>
      <c r="T69" s="281"/>
      <c r="U69" s="281"/>
      <c r="V69" s="281"/>
    </row>
    <row r="70" spans="1:22" ht="15.75">
      <c r="A70" s="648"/>
      <c r="B70" s="656"/>
      <c r="C70" s="355"/>
      <c r="D70" s="281"/>
      <c r="E70" s="355"/>
      <c r="F70" s="355"/>
      <c r="G70" s="579"/>
      <c r="H70" s="580"/>
      <c r="I70" s="581"/>
      <c r="J70" s="580"/>
      <c r="K70" s="581"/>
      <c r="L70" s="580"/>
      <c r="M70" s="581"/>
      <c r="N70" s="580"/>
      <c r="O70" s="582">
        <f t="shared" si="2"/>
        <v>0</v>
      </c>
      <c r="P70" s="381">
        <f t="shared" si="3"/>
        <v>0</v>
      </c>
      <c r="Q70" s="580"/>
      <c r="R70" s="580"/>
      <c r="S70" s="281"/>
      <c r="T70" s="281"/>
      <c r="U70" s="281"/>
      <c r="V70" s="281"/>
    </row>
    <row r="71" spans="1:22" ht="15.75" customHeight="1">
      <c r="A71" s="648"/>
      <c r="B71" s="657" t="s">
        <v>1474</v>
      </c>
      <c r="C71" s="355"/>
      <c r="D71" s="281"/>
      <c r="E71" s="355"/>
      <c r="F71" s="355"/>
      <c r="G71" s="579"/>
      <c r="H71" s="580"/>
      <c r="I71" s="581"/>
      <c r="J71" s="580"/>
      <c r="K71" s="581"/>
      <c r="L71" s="580"/>
      <c r="M71" s="581"/>
      <c r="N71" s="580"/>
      <c r="O71" s="582">
        <f t="shared" si="2"/>
        <v>0</v>
      </c>
      <c r="P71" s="381">
        <f t="shared" si="3"/>
        <v>0</v>
      </c>
      <c r="Q71" s="580"/>
      <c r="R71" s="580"/>
      <c r="S71" s="281"/>
      <c r="T71" s="281"/>
      <c r="U71" s="281"/>
      <c r="V71" s="281"/>
    </row>
    <row r="72" spans="1:22" ht="15.75" customHeight="1">
      <c r="A72" s="648"/>
      <c r="B72" s="658"/>
      <c r="C72" s="355"/>
      <c r="D72" s="281"/>
      <c r="E72" s="355"/>
      <c r="F72" s="355"/>
      <c r="G72" s="579"/>
      <c r="H72" s="580"/>
      <c r="I72" s="581"/>
      <c r="J72" s="580"/>
      <c r="K72" s="581"/>
      <c r="L72" s="580"/>
      <c r="M72" s="581"/>
      <c r="N72" s="580"/>
      <c r="O72" s="582">
        <f t="shared" si="2"/>
        <v>0</v>
      </c>
      <c r="P72" s="381">
        <f t="shared" si="3"/>
        <v>0</v>
      </c>
      <c r="Q72" s="580"/>
      <c r="R72" s="580"/>
      <c r="S72" s="281"/>
      <c r="T72" s="281"/>
      <c r="U72" s="281"/>
      <c r="V72" s="281"/>
    </row>
    <row r="73" spans="1:22" ht="15.75">
      <c r="A73" s="648"/>
      <c r="B73" s="659"/>
      <c r="C73" s="355"/>
      <c r="D73" s="281"/>
      <c r="E73" s="355"/>
      <c r="F73" s="355"/>
      <c r="G73" s="579"/>
      <c r="H73" s="580"/>
      <c r="I73" s="581"/>
      <c r="J73" s="580"/>
      <c r="K73" s="581"/>
      <c r="L73" s="580"/>
      <c r="M73" s="581"/>
      <c r="N73" s="580"/>
      <c r="O73" s="582">
        <f t="shared" si="2"/>
        <v>0</v>
      </c>
      <c r="P73" s="381">
        <f t="shared" si="3"/>
        <v>0</v>
      </c>
      <c r="Q73" s="580"/>
      <c r="R73" s="580"/>
      <c r="S73" s="281"/>
      <c r="T73" s="281"/>
      <c r="U73" s="281"/>
      <c r="V73" s="281"/>
    </row>
    <row r="74" spans="1:22" s="260" customFormat="1" ht="15.75">
      <c r="A74" s="588"/>
      <c r="B74" s="589"/>
      <c r="C74" s="588" t="s">
        <v>98</v>
      </c>
      <c r="D74" s="589"/>
      <c r="E74" s="589"/>
      <c r="F74" s="590"/>
      <c r="G74" s="591">
        <f>SUM(G8:G73)</f>
        <v>0</v>
      </c>
      <c r="H74" s="591">
        <f t="shared" ref="H74:P74" si="4">SUM(H8:H73)</f>
        <v>0</v>
      </c>
      <c r="I74" s="591">
        <f t="shared" si="4"/>
        <v>4.25</v>
      </c>
      <c r="J74" s="591">
        <f t="shared" si="4"/>
        <v>2000</v>
      </c>
      <c r="K74" s="591">
        <f t="shared" si="4"/>
        <v>3.25</v>
      </c>
      <c r="L74" s="591">
        <f t="shared" si="4"/>
        <v>1000</v>
      </c>
      <c r="M74" s="591">
        <f t="shared" si="4"/>
        <v>2.5</v>
      </c>
      <c r="N74" s="591">
        <f t="shared" si="4"/>
        <v>2000</v>
      </c>
      <c r="O74" s="591">
        <f t="shared" si="4"/>
        <v>10</v>
      </c>
      <c r="P74" s="591">
        <f t="shared" si="4"/>
        <v>5000</v>
      </c>
      <c r="Q74" s="577"/>
      <c r="R74" s="577"/>
      <c r="S74" s="577"/>
      <c r="T74" s="577"/>
      <c r="U74" s="577"/>
      <c r="V74" s="577"/>
    </row>
    <row r="75" spans="1:22" ht="15.75">
      <c r="A75" s="260"/>
      <c r="B75" s="260"/>
      <c r="C75" s="260"/>
      <c r="D75" s="260"/>
      <c r="E75" s="259"/>
      <c r="F75" s="260"/>
      <c r="G75" s="260"/>
      <c r="S75" s="265"/>
      <c r="T75" s="265"/>
      <c r="U75" s="266"/>
      <c r="V75" s="266"/>
    </row>
    <row r="76" spans="1:22" ht="15.75">
      <c r="E76" s="259"/>
      <c r="S76" s="265"/>
      <c r="T76" s="265"/>
    </row>
    <row r="77" spans="1:22" ht="15.75">
      <c r="E77" s="259"/>
      <c r="S77" s="265"/>
      <c r="T77" s="265"/>
    </row>
    <row r="78" spans="1:22" ht="15.75">
      <c r="E78" s="259"/>
      <c r="S78" s="265"/>
      <c r="T78" s="265"/>
    </row>
    <row r="79" spans="1:22" ht="15.75">
      <c r="E79" s="259"/>
      <c r="S79" s="265"/>
      <c r="T79" s="265"/>
    </row>
    <row r="80" spans="1:22" ht="15.75">
      <c r="E80" s="259"/>
      <c r="S80" s="265"/>
      <c r="T80" s="265"/>
    </row>
    <row r="81" spans="5:20" ht="15.75">
      <c r="E81" s="259"/>
      <c r="S81" s="265"/>
      <c r="T81" s="265"/>
    </row>
    <row r="82" spans="5:20" ht="15.75">
      <c r="E82" s="259"/>
      <c r="S82" s="265"/>
      <c r="T82" s="265"/>
    </row>
    <row r="83" spans="5:20" ht="15.75">
      <c r="E83" s="259"/>
      <c r="S83" s="265"/>
      <c r="T83" s="265"/>
    </row>
    <row r="84" spans="5:20" ht="15.75">
      <c r="E84" s="259"/>
      <c r="S84" s="265"/>
      <c r="T84" s="265"/>
    </row>
    <row r="85" spans="5:20" ht="15.75">
      <c r="E85" s="259"/>
      <c r="S85" s="265"/>
      <c r="T85" s="265"/>
    </row>
    <row r="86" spans="5:20" ht="15.75">
      <c r="E86" s="259"/>
      <c r="S86" s="267"/>
      <c r="T86" s="267"/>
    </row>
    <row r="87" spans="5:20" ht="15.75">
      <c r="E87" s="259"/>
      <c r="S87" s="265"/>
      <c r="T87" s="265"/>
    </row>
    <row r="88" spans="5:20" ht="15.75">
      <c r="E88" s="259"/>
      <c r="S88" s="265"/>
      <c r="T88" s="265"/>
    </row>
    <row r="89" spans="5:20" ht="15.75">
      <c r="E89" s="259"/>
      <c r="S89" s="265"/>
      <c r="T89" s="265"/>
    </row>
    <row r="90" spans="5:20" ht="15.75">
      <c r="E90" s="259"/>
      <c r="S90" s="265"/>
      <c r="T90" s="265"/>
    </row>
    <row r="91" spans="5:20" ht="15.75">
      <c r="E91" s="259"/>
      <c r="S91" s="265"/>
      <c r="T91" s="265"/>
    </row>
    <row r="92" spans="5:20" ht="15.75">
      <c r="E92" s="259"/>
      <c r="S92" s="265"/>
      <c r="T92" s="265"/>
    </row>
    <row r="93" spans="5:20" ht="15.75">
      <c r="E93" s="259"/>
      <c r="S93" s="265"/>
      <c r="T93" s="265"/>
    </row>
    <row r="94" spans="5:20" ht="15.75">
      <c r="E94" s="259"/>
      <c r="S94" s="265"/>
      <c r="T94" s="265"/>
    </row>
    <row r="95" spans="5:20" ht="15.75">
      <c r="E95" s="259"/>
      <c r="S95" s="265"/>
      <c r="T95" s="265"/>
    </row>
    <row r="96" spans="5:20" ht="15.75">
      <c r="E96" s="259"/>
      <c r="S96" s="265"/>
      <c r="T96" s="265"/>
    </row>
    <row r="97" spans="5:20" ht="15.75">
      <c r="E97" s="259"/>
      <c r="S97" s="265"/>
      <c r="T97" s="265"/>
    </row>
    <row r="98" spans="5:20" ht="15.75">
      <c r="E98" s="259"/>
      <c r="S98" s="267"/>
      <c r="T98" s="267"/>
    </row>
    <row r="99" spans="5:20" ht="15.75">
      <c r="E99" s="259"/>
      <c r="S99" s="265"/>
      <c r="T99" s="265"/>
    </row>
    <row r="100" spans="5:20" ht="15.75">
      <c r="E100" s="259"/>
      <c r="S100" s="265"/>
      <c r="T100" s="265"/>
    </row>
    <row r="101" spans="5:20" ht="15.75">
      <c r="E101" s="259"/>
      <c r="S101" s="265"/>
      <c r="T101" s="265"/>
    </row>
    <row r="102" spans="5:20" ht="15.75">
      <c r="E102" s="259"/>
      <c r="S102" s="265"/>
      <c r="T102" s="265"/>
    </row>
    <row r="103" spans="5:20" ht="15.75">
      <c r="E103" s="259"/>
      <c r="S103" s="265"/>
      <c r="T103" s="265"/>
    </row>
    <row r="104" spans="5:20" ht="15.75">
      <c r="E104" s="259"/>
      <c r="S104" s="265"/>
      <c r="T104" s="265"/>
    </row>
    <row r="105" spans="5:20" ht="15.75">
      <c r="E105" s="259"/>
      <c r="S105" s="265"/>
      <c r="T105" s="265"/>
    </row>
    <row r="106" spans="5:20" ht="15.75">
      <c r="E106" s="259"/>
      <c r="S106" s="265"/>
      <c r="T106" s="265"/>
    </row>
    <row r="107" spans="5:20" ht="15.75">
      <c r="E107" s="259"/>
      <c r="S107" s="267"/>
      <c r="T107" s="267"/>
    </row>
    <row r="108" spans="5:20" ht="15.75">
      <c r="E108" s="259"/>
      <c r="S108" s="265"/>
      <c r="T108" s="265"/>
    </row>
    <row r="109" spans="5:20" ht="15.75">
      <c r="E109" s="259"/>
      <c r="S109" s="265"/>
      <c r="T109" s="265"/>
    </row>
    <row r="110" spans="5:20">
      <c r="S110" s="265"/>
      <c r="T110" s="265"/>
    </row>
    <row r="111" spans="5:20">
      <c r="S111" s="265"/>
      <c r="T111" s="265"/>
    </row>
    <row r="112" spans="5:20">
      <c r="S112" s="265"/>
      <c r="T112" s="265"/>
    </row>
    <row r="113" spans="5:20">
      <c r="S113" s="265"/>
      <c r="T113" s="265"/>
    </row>
    <row r="114" spans="5:20">
      <c r="S114" s="265"/>
      <c r="T114" s="265"/>
    </row>
    <row r="115" spans="5:20" ht="15.75">
      <c r="S115" s="267"/>
      <c r="T115" s="267"/>
    </row>
    <row r="116" spans="5:20">
      <c r="S116" s="265"/>
      <c r="T116" s="265"/>
    </row>
    <row r="117" spans="5:20">
      <c r="S117" s="265"/>
      <c r="T117" s="265"/>
    </row>
    <row r="118" spans="5:20">
      <c r="S118" s="265"/>
      <c r="T118" s="265"/>
    </row>
    <row r="119" spans="5:20">
      <c r="S119" s="265"/>
      <c r="T119" s="265"/>
    </row>
    <row r="120" spans="5:20">
      <c r="S120" s="265"/>
      <c r="T120" s="265"/>
    </row>
    <row r="121" spans="5:20">
      <c r="S121" s="265"/>
      <c r="T121" s="265"/>
    </row>
    <row r="125" spans="5:20">
      <c r="E125" s="252"/>
      <c r="S125" s="262"/>
      <c r="T125" s="262"/>
    </row>
    <row r="126" spans="5:20">
      <c r="E126" s="252"/>
      <c r="S126" s="262"/>
      <c r="T126" s="262"/>
    </row>
    <row r="127" spans="5:20">
      <c r="E127" s="252"/>
      <c r="S127" s="262"/>
      <c r="T127" s="262"/>
    </row>
    <row r="128" spans="5:20">
      <c r="E128" s="252"/>
      <c r="S128" s="262"/>
      <c r="T128" s="262"/>
    </row>
    <row r="129" spans="5:20">
      <c r="E129" s="252"/>
      <c r="S129" s="262"/>
      <c r="T129" s="262"/>
    </row>
    <row r="130" spans="5:20">
      <c r="E130" s="252"/>
      <c r="S130" s="262"/>
      <c r="T130" s="262"/>
    </row>
    <row r="131" spans="5:20">
      <c r="E131" s="252"/>
      <c r="S131" s="262"/>
      <c r="T131" s="262"/>
    </row>
    <row r="132" spans="5:20">
      <c r="E132" s="252"/>
      <c r="S132" s="262"/>
      <c r="T132" s="262"/>
    </row>
    <row r="133" spans="5:20">
      <c r="E133" s="252"/>
      <c r="S133" s="262"/>
      <c r="T133" s="262"/>
    </row>
    <row r="134" spans="5:20">
      <c r="E134" s="252"/>
      <c r="S134" s="262"/>
      <c r="T134" s="262"/>
    </row>
    <row r="135" spans="5:20">
      <c r="E135" s="252"/>
      <c r="S135" s="262"/>
      <c r="T135" s="262"/>
    </row>
    <row r="136" spans="5:20">
      <c r="E136" s="252"/>
      <c r="S136" s="262"/>
      <c r="T136" s="262"/>
    </row>
    <row r="137" spans="5:20">
      <c r="E137" s="252"/>
      <c r="S137" s="262"/>
      <c r="T137" s="262"/>
    </row>
    <row r="138" spans="5:20">
      <c r="E138" s="252"/>
      <c r="S138" s="262"/>
      <c r="T138" s="262"/>
    </row>
    <row r="139" spans="5:20">
      <c r="E139" s="252"/>
      <c r="S139" s="262"/>
      <c r="T139" s="262"/>
    </row>
    <row r="140" spans="5:20">
      <c r="E140" s="252"/>
      <c r="S140" s="262"/>
      <c r="T140" s="262"/>
    </row>
    <row r="141" spans="5:20">
      <c r="E141" s="252"/>
      <c r="S141" s="262"/>
      <c r="T141" s="262"/>
    </row>
    <row r="142" spans="5:20">
      <c r="E142" s="252"/>
      <c r="S142" s="262"/>
      <c r="T142" s="262"/>
    </row>
    <row r="143" spans="5:20">
      <c r="E143" s="252"/>
      <c r="S143" s="262"/>
      <c r="T143" s="262"/>
    </row>
    <row r="144" spans="5:20">
      <c r="E144" s="252"/>
      <c r="S144" s="262"/>
      <c r="T144" s="262"/>
    </row>
    <row r="145" spans="5:20">
      <c r="E145" s="252"/>
      <c r="S145" s="262"/>
      <c r="T145" s="262"/>
    </row>
    <row r="146" spans="5:20">
      <c r="E146" s="252"/>
      <c r="S146" s="262"/>
      <c r="T146" s="262"/>
    </row>
    <row r="147" spans="5:20">
      <c r="E147" s="252"/>
      <c r="S147" s="262"/>
      <c r="T147" s="262"/>
    </row>
    <row r="148" spans="5:20">
      <c r="E148" s="252"/>
      <c r="S148" s="262"/>
      <c r="T148" s="262"/>
    </row>
    <row r="149" spans="5:20">
      <c r="E149" s="252"/>
      <c r="S149" s="262"/>
      <c r="T149" s="262"/>
    </row>
    <row r="150" spans="5:20">
      <c r="E150" s="252"/>
      <c r="S150" s="262"/>
      <c r="T150" s="262"/>
    </row>
    <row r="151" spans="5:20">
      <c r="E151" s="252"/>
      <c r="S151" s="262"/>
      <c r="T151" s="262"/>
    </row>
    <row r="152" spans="5:20">
      <c r="E152" s="252"/>
      <c r="S152" s="262"/>
      <c r="T152" s="262"/>
    </row>
    <row r="153" spans="5:20">
      <c r="E153" s="252"/>
      <c r="S153" s="262"/>
      <c r="T153" s="262"/>
    </row>
    <row r="154" spans="5:20">
      <c r="E154" s="252"/>
    </row>
    <row r="155" spans="5:20">
      <c r="E155" s="252"/>
    </row>
    <row r="156" spans="5:20">
      <c r="E156" s="252"/>
    </row>
    <row r="157" spans="5:20">
      <c r="E157" s="252"/>
    </row>
    <row r="158" spans="5:20">
      <c r="E158" s="252"/>
    </row>
    <row r="159" spans="5:20">
      <c r="E159" s="252"/>
    </row>
    <row r="160" spans="5:20">
      <c r="E160" s="252"/>
    </row>
    <row r="161" spans="5:5">
      <c r="E161" s="252"/>
    </row>
    <row r="162" spans="5:5">
      <c r="E162" s="252"/>
    </row>
    <row r="163" spans="5:5">
      <c r="E163" s="252"/>
    </row>
    <row r="164" spans="5:5">
      <c r="E164" s="252"/>
    </row>
    <row r="165" spans="5:5">
      <c r="E165" s="252"/>
    </row>
    <row r="166" spans="5:5">
      <c r="E166" s="252"/>
    </row>
    <row r="167" spans="5:5">
      <c r="E167" s="252"/>
    </row>
    <row r="168" spans="5:5">
      <c r="E168" s="252"/>
    </row>
    <row r="169" spans="5:5">
      <c r="E169" s="252"/>
    </row>
    <row r="170" spans="5:5">
      <c r="E170" s="252"/>
    </row>
    <row r="171" spans="5:5">
      <c r="E171" s="252"/>
    </row>
    <row r="172" spans="5:5">
      <c r="E172" s="252"/>
    </row>
    <row r="173" spans="5:5">
      <c r="E173" s="252"/>
    </row>
    <row r="174" spans="5:5">
      <c r="E174" s="252"/>
    </row>
    <row r="175" spans="5:5">
      <c r="E175" s="252"/>
    </row>
    <row r="176" spans="5:5">
      <c r="E176" s="252"/>
    </row>
    <row r="177" spans="5:5">
      <c r="E177" s="252"/>
    </row>
    <row r="178" spans="5:5">
      <c r="E178" s="252"/>
    </row>
    <row r="179" spans="5:5">
      <c r="E179" s="252"/>
    </row>
    <row r="180" spans="5:5">
      <c r="E180" s="252"/>
    </row>
    <row r="181" spans="5:5">
      <c r="E181" s="252"/>
    </row>
    <row r="182" spans="5:5">
      <c r="E182" s="252"/>
    </row>
    <row r="183" spans="5:5">
      <c r="E183" s="252"/>
    </row>
    <row r="184" spans="5:5">
      <c r="E184" s="252"/>
    </row>
    <row r="185" spans="5:5">
      <c r="E185" s="252"/>
    </row>
    <row r="186" spans="5:5">
      <c r="E186" s="252"/>
    </row>
    <row r="187" spans="5:5">
      <c r="E187" s="252"/>
    </row>
    <row r="188" spans="5:5">
      <c r="E188" s="252"/>
    </row>
    <row r="189" spans="5:5">
      <c r="E189" s="252"/>
    </row>
    <row r="190" spans="5:5">
      <c r="E190" s="252"/>
    </row>
    <row r="191" spans="5:5">
      <c r="E191" s="252"/>
    </row>
    <row r="192" spans="5:5">
      <c r="E192" s="252"/>
    </row>
    <row r="193" spans="5:5">
      <c r="E193" s="252"/>
    </row>
  </sheetData>
  <mergeCells count="35">
    <mergeCell ref="U5:U7"/>
    <mergeCell ref="O5:P6"/>
    <mergeCell ref="T5:T7"/>
    <mergeCell ref="B5:B7"/>
    <mergeCell ref="Q5:Q7"/>
    <mergeCell ref="R5:R7"/>
    <mergeCell ref="F5:F7"/>
    <mergeCell ref="E5:E7"/>
    <mergeCell ref="G5:N5"/>
    <mergeCell ref="S5:S7"/>
    <mergeCell ref="C5:C7"/>
    <mergeCell ref="D5:D7"/>
    <mergeCell ref="B64:B67"/>
    <mergeCell ref="B71:B73"/>
    <mergeCell ref="B17:B22"/>
    <mergeCell ref="K6:L6"/>
    <mergeCell ref="M6:N6"/>
    <mergeCell ref="B56:B59"/>
    <mergeCell ref="B60:B63"/>
    <mergeCell ref="V5:V7"/>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s>
  <dataValidations xWindow="868" yWindow="502"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9 F23 F11"/>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9 C23 C11"/>
    <dataValidation allowBlank="1" showInputMessage="1" showErrorMessage="1" promptTitle="INDICADORES DE RESULTADOS" prompt="Medidas o variables para verificar el cumplimiento de cada paso.&#10;" sqref="D5:D9 E9:E11 D23:E23 D11"/>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V9 U23:V23 U11:V11"/>
    <dataValidation allowBlank="1" showInputMessage="1" showErrorMessage="1" promptTitle="POBLACIÓN OBJETIVO" prompt="Grupo  de personas al cual se pretende beneficiar con dicho actividad." sqref="T5:T9 T23 T11"/>
    <dataValidation allowBlank="1" showInputMessage="1" showErrorMessage="1" promptTitle="MEDIO DE VERIFICACIÓN" prompt="Corresponde a los elementos a través del cual se acredita y se verifican  las actividades." sqref="S5:S9 S23 S11"/>
    <dataValidation allowBlank="1" showInputMessage="1" showErrorMessage="1" promptTitle="JUSTIFICACIÓN" prompt="Es aquella en que se explica de forma convincente el motivo por el que y para que se va realizar dicha actividad, que beneficio va traer a la institución." sqref="R5:R9 R23 R11"/>
    <dataValidation allowBlank="1" showInputMessage="1" showErrorMessage="1" promptTitle="SUPUESTOS" prompt="Un  supuesto es un dato asumido como cierto a efectos de planificación este puede ser positivo como negativo." sqref="Q5:Q9 Q23 Q11"/>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sheetPr>
    <tabColor rgb="FF00B0F0"/>
  </sheetPr>
  <dimension ref="A1:U56"/>
  <sheetViews>
    <sheetView workbookViewId="0">
      <pane ySplit="6" topLeftCell="A7" activePane="bottomLeft" state="frozen"/>
      <selection activeCell="O6" sqref="O6"/>
      <selection pane="bottomLeft" activeCell="V22" sqref="V22"/>
    </sheetView>
  </sheetViews>
  <sheetFormatPr baseColWidth="10" defaultColWidth="11.42578125" defaultRowHeight="15"/>
  <cols>
    <col min="1" max="1" width="40" customWidth="1"/>
    <col min="2" max="2" width="21.7109375" customWidth="1"/>
    <col min="3" max="3" width="30.5703125" customWidth="1"/>
    <col min="4" max="6" width="27.42578125" customWidth="1"/>
    <col min="7" max="7" width="15.28515625" customWidth="1"/>
    <col min="8" max="8" width="12.14062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477</v>
      </c>
      <c r="I1" s="284"/>
      <c r="J1" s="284"/>
      <c r="K1" s="284"/>
      <c r="L1" s="284"/>
      <c r="M1" s="284"/>
      <c r="N1" s="284"/>
      <c r="O1" s="284"/>
      <c r="P1" s="284"/>
      <c r="Q1" s="284"/>
      <c r="R1" s="284"/>
      <c r="S1" s="284"/>
      <c r="T1" s="284"/>
      <c r="U1" s="284"/>
    </row>
    <row r="2" spans="1:21" ht="18.75">
      <c r="A2" s="316" t="s">
        <v>1347</v>
      </c>
      <c r="B2" s="284"/>
      <c r="C2" s="284"/>
      <c r="D2" s="284"/>
      <c r="E2" s="284"/>
      <c r="F2" s="284"/>
      <c r="G2" s="284"/>
      <c r="I2" s="284"/>
      <c r="J2" s="284"/>
      <c r="K2" s="284"/>
      <c r="L2" s="284"/>
      <c r="M2" s="284"/>
      <c r="N2" s="284"/>
      <c r="O2" s="284"/>
      <c r="P2" s="284"/>
      <c r="Q2" s="284"/>
      <c r="R2" s="284"/>
      <c r="S2" s="284"/>
      <c r="T2" s="284"/>
      <c r="U2" s="284"/>
    </row>
    <row r="3" spans="1:21">
      <c r="A3" s="660" t="s">
        <v>1349</v>
      </c>
      <c r="B3" s="660"/>
      <c r="C3" s="660"/>
      <c r="D3" s="660"/>
      <c r="E3" s="660"/>
      <c r="F3" s="660"/>
      <c r="G3" s="660"/>
      <c r="H3" s="660"/>
      <c r="I3" s="660"/>
      <c r="J3" s="660"/>
      <c r="K3" s="660"/>
      <c r="L3" s="660"/>
      <c r="M3" s="660"/>
      <c r="N3" s="660"/>
      <c r="O3" s="660"/>
      <c r="P3" s="660"/>
      <c r="Q3" s="660"/>
      <c r="R3" s="660"/>
      <c r="S3" s="660"/>
      <c r="T3" s="660"/>
      <c r="U3" s="660"/>
    </row>
    <row r="4" spans="1:21" ht="1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row>
    <row r="5" spans="1:21"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row>
    <row r="6" spans="1:21" ht="25.5">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row>
    <row r="7" spans="1:21" s="361"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 r="A8" s="645" t="s">
        <v>1381</v>
      </c>
      <c r="B8" s="645" t="s">
        <v>1382</v>
      </c>
      <c r="C8" s="323"/>
      <c r="D8" s="323"/>
      <c r="E8" s="360"/>
      <c r="F8" s="249"/>
      <c r="G8" s="250"/>
      <c r="H8" s="230"/>
      <c r="I8" s="250"/>
      <c r="J8" s="230"/>
      <c r="K8" s="250"/>
      <c r="L8" s="230"/>
      <c r="M8" s="250"/>
      <c r="N8" s="230"/>
      <c r="O8" s="376">
        <f t="shared" ref="O8:O20" si="0">G8+I8+K8+M8</f>
        <v>0</v>
      </c>
      <c r="P8" s="377">
        <f t="shared" ref="P8:P20" si="1">H8+J8+L8+N8</f>
        <v>0</v>
      </c>
      <c r="Q8" s="249"/>
      <c r="R8" s="249"/>
      <c r="S8" s="249"/>
      <c r="T8" s="249"/>
      <c r="U8" s="249"/>
    </row>
    <row r="9" spans="1:21" ht="15.75">
      <c r="A9" s="646"/>
      <c r="B9" s="646"/>
      <c r="C9" s="323"/>
      <c r="D9" s="323"/>
      <c r="E9" s="360"/>
      <c r="F9" s="249"/>
      <c r="G9" s="250"/>
      <c r="H9" s="230"/>
      <c r="I9" s="250"/>
      <c r="J9" s="230"/>
      <c r="K9" s="250"/>
      <c r="L9" s="230"/>
      <c r="M9" s="250"/>
      <c r="N9" s="230"/>
      <c r="O9" s="376">
        <f t="shared" si="0"/>
        <v>0</v>
      </c>
      <c r="P9" s="377">
        <f t="shared" si="1"/>
        <v>0</v>
      </c>
      <c r="Q9" s="249"/>
      <c r="R9" s="249"/>
      <c r="S9" s="249"/>
      <c r="T9" s="249"/>
      <c r="U9" s="249"/>
    </row>
    <row r="10" spans="1:21" ht="15.75">
      <c r="A10" s="646"/>
      <c r="B10" s="646"/>
      <c r="C10" s="323"/>
      <c r="D10" s="323"/>
      <c r="E10" s="360"/>
      <c r="F10" s="249"/>
      <c r="G10" s="250"/>
      <c r="H10" s="230"/>
      <c r="I10" s="250"/>
      <c r="J10" s="230"/>
      <c r="K10" s="250"/>
      <c r="L10" s="230"/>
      <c r="M10" s="250"/>
      <c r="N10" s="230"/>
      <c r="O10" s="376">
        <f t="shared" si="0"/>
        <v>0</v>
      </c>
      <c r="P10" s="377">
        <f t="shared" si="1"/>
        <v>0</v>
      </c>
      <c r="Q10" s="249"/>
      <c r="R10" s="249"/>
      <c r="S10" s="249"/>
      <c r="T10" s="249"/>
      <c r="U10" s="249"/>
    </row>
    <row r="11" spans="1:21" ht="15.75">
      <c r="A11" s="646"/>
      <c r="B11" s="646"/>
      <c r="C11" s="323"/>
      <c r="D11" s="323"/>
      <c r="E11" s="360"/>
      <c r="F11" s="249"/>
      <c r="G11" s="250"/>
      <c r="H11" s="230"/>
      <c r="I11" s="250"/>
      <c r="J11" s="230"/>
      <c r="K11" s="250"/>
      <c r="L11" s="230"/>
      <c r="M11" s="250"/>
      <c r="N11" s="230"/>
      <c r="O11" s="376">
        <f t="shared" si="0"/>
        <v>0</v>
      </c>
      <c r="P11" s="377">
        <f t="shared" si="1"/>
        <v>0</v>
      </c>
      <c r="Q11" s="249"/>
      <c r="R11" s="249"/>
      <c r="S11" s="249"/>
      <c r="T11" s="249"/>
      <c r="U11" s="249"/>
    </row>
    <row r="12" spans="1:21" ht="15.75">
      <c r="A12" s="646"/>
      <c r="B12" s="646"/>
      <c r="C12" s="323"/>
      <c r="D12" s="323"/>
      <c r="E12" s="360"/>
      <c r="F12" s="249"/>
      <c r="G12" s="250"/>
      <c r="H12" s="230"/>
      <c r="I12" s="250"/>
      <c r="J12" s="230"/>
      <c r="K12" s="250"/>
      <c r="L12" s="230"/>
      <c r="M12" s="250"/>
      <c r="N12" s="230"/>
      <c r="O12" s="376">
        <f t="shared" si="0"/>
        <v>0</v>
      </c>
      <c r="P12" s="377">
        <f t="shared" si="1"/>
        <v>0</v>
      </c>
      <c r="Q12" s="249"/>
      <c r="R12" s="249"/>
      <c r="S12" s="249"/>
      <c r="T12" s="249"/>
      <c r="U12" s="249"/>
    </row>
    <row r="13" spans="1:21" ht="15.75">
      <c r="A13" s="646"/>
      <c r="B13" s="646"/>
      <c r="C13" s="323"/>
      <c r="D13" s="323"/>
      <c r="E13" s="360"/>
      <c r="F13" s="249"/>
      <c r="G13" s="250"/>
      <c r="H13" s="230"/>
      <c r="I13" s="250"/>
      <c r="J13" s="230"/>
      <c r="K13" s="250"/>
      <c r="L13" s="230"/>
      <c r="M13" s="250"/>
      <c r="N13" s="230"/>
      <c r="O13" s="376">
        <f t="shared" si="0"/>
        <v>0</v>
      </c>
      <c r="P13" s="377">
        <f t="shared" si="1"/>
        <v>0</v>
      </c>
      <c r="Q13" s="249"/>
      <c r="R13" s="249"/>
      <c r="S13" s="249"/>
      <c r="T13" s="249"/>
      <c r="U13" s="249"/>
    </row>
    <row r="14" spans="1:21" ht="15.75">
      <c r="A14" s="646"/>
      <c r="B14" s="646"/>
      <c r="C14" s="323"/>
      <c r="D14" s="323"/>
      <c r="E14" s="360"/>
      <c r="F14" s="249"/>
      <c r="G14" s="250"/>
      <c r="H14" s="230"/>
      <c r="I14" s="250"/>
      <c r="J14" s="230"/>
      <c r="K14" s="250"/>
      <c r="L14" s="230"/>
      <c r="M14" s="250"/>
      <c r="N14" s="230"/>
      <c r="O14" s="376">
        <f t="shared" si="0"/>
        <v>0</v>
      </c>
      <c r="P14" s="377">
        <f t="shared" si="1"/>
        <v>0</v>
      </c>
      <c r="Q14" s="249"/>
      <c r="R14" s="249"/>
      <c r="S14" s="249"/>
      <c r="T14" s="249"/>
      <c r="U14" s="249"/>
    </row>
    <row r="15" spans="1:21" ht="15.75">
      <c r="A15" s="646"/>
      <c r="B15" s="646"/>
      <c r="C15" s="323"/>
      <c r="D15" s="323"/>
      <c r="E15" s="360"/>
      <c r="F15" s="249"/>
      <c r="G15" s="250"/>
      <c r="H15" s="230"/>
      <c r="I15" s="250"/>
      <c r="J15" s="230"/>
      <c r="K15" s="250"/>
      <c r="L15" s="230"/>
      <c r="M15" s="250"/>
      <c r="N15" s="230"/>
      <c r="O15" s="376">
        <f t="shared" si="0"/>
        <v>0</v>
      </c>
      <c r="P15" s="377">
        <f t="shared" si="1"/>
        <v>0</v>
      </c>
      <c r="Q15" s="249"/>
      <c r="R15" s="249"/>
      <c r="S15" s="249"/>
      <c r="T15" s="249"/>
      <c r="U15" s="249"/>
    </row>
    <row r="16" spans="1:21" ht="15.75">
      <c r="A16" s="646"/>
      <c r="B16" s="646"/>
      <c r="C16" s="323"/>
      <c r="D16" s="323"/>
      <c r="E16" s="360"/>
      <c r="F16" s="249"/>
      <c r="G16" s="250"/>
      <c r="H16" s="230"/>
      <c r="I16" s="250"/>
      <c r="J16" s="230"/>
      <c r="K16" s="250"/>
      <c r="L16" s="230"/>
      <c r="M16" s="250"/>
      <c r="N16" s="230"/>
      <c r="O16" s="376">
        <f t="shared" si="0"/>
        <v>0</v>
      </c>
      <c r="P16" s="377">
        <f t="shared" si="1"/>
        <v>0</v>
      </c>
      <c r="Q16" s="249"/>
      <c r="R16" s="249"/>
      <c r="S16" s="249"/>
      <c r="T16" s="249"/>
      <c r="U16" s="249"/>
    </row>
    <row r="17" spans="1:21" ht="15.75">
      <c r="A17" s="646"/>
      <c r="B17" s="646"/>
      <c r="C17" s="323"/>
      <c r="D17" s="323"/>
      <c r="E17" s="360"/>
      <c r="F17" s="254"/>
      <c r="G17" s="254"/>
      <c r="H17" s="270"/>
      <c r="I17" s="254"/>
      <c r="J17" s="270"/>
      <c r="K17" s="254"/>
      <c r="L17" s="270"/>
      <c r="M17" s="254"/>
      <c r="N17" s="270"/>
      <c r="O17" s="382">
        <f t="shared" si="0"/>
        <v>0</v>
      </c>
      <c r="P17" s="383">
        <f t="shared" si="1"/>
        <v>0</v>
      </c>
      <c r="Q17" s="254"/>
      <c r="R17" s="254"/>
      <c r="S17" s="254"/>
      <c r="T17" s="254"/>
      <c r="U17" s="254"/>
    </row>
    <row r="18" spans="1:21" ht="15.75">
      <c r="A18" s="646"/>
      <c r="B18" s="646"/>
      <c r="C18" s="323"/>
      <c r="D18" s="323"/>
      <c r="E18" s="360"/>
      <c r="F18" s="249"/>
      <c r="G18" s="249"/>
      <c r="H18" s="230"/>
      <c r="I18" s="249"/>
      <c r="J18" s="230"/>
      <c r="K18" s="249"/>
      <c r="L18" s="230"/>
      <c r="M18" s="249"/>
      <c r="N18" s="230"/>
      <c r="O18" s="376">
        <f t="shared" si="0"/>
        <v>0</v>
      </c>
      <c r="P18" s="377">
        <f t="shared" si="1"/>
        <v>0</v>
      </c>
      <c r="Q18" s="271"/>
      <c r="R18" s="271"/>
      <c r="S18" s="271"/>
      <c r="T18" s="249"/>
      <c r="U18" s="272"/>
    </row>
    <row r="19" spans="1:21" ht="15.75">
      <c r="A19" s="646"/>
      <c r="B19" s="646"/>
      <c r="C19" s="323"/>
      <c r="D19" s="323"/>
      <c r="E19" s="360"/>
      <c r="F19" s="254"/>
      <c r="G19" s="254"/>
      <c r="H19" s="270"/>
      <c r="I19" s="254"/>
      <c r="J19" s="270"/>
      <c r="K19" s="254"/>
      <c r="L19" s="270"/>
      <c r="M19" s="254"/>
      <c r="N19" s="270"/>
      <c r="O19" s="382">
        <f t="shared" si="0"/>
        <v>0</v>
      </c>
      <c r="P19" s="383">
        <f t="shared" si="1"/>
        <v>0</v>
      </c>
      <c r="Q19" s="254"/>
      <c r="R19" s="254"/>
      <c r="S19" s="254"/>
      <c r="T19" s="254"/>
      <c r="U19" s="254"/>
    </row>
    <row r="20" spans="1:21" ht="15.75">
      <c r="A20" s="650"/>
      <c r="B20" s="650"/>
      <c r="C20" s="323"/>
      <c r="D20" s="323"/>
      <c r="E20" s="360"/>
      <c r="F20" s="249"/>
      <c r="G20" s="250"/>
      <c r="H20" s="230"/>
      <c r="I20" s="250"/>
      <c r="J20" s="230"/>
      <c r="K20" s="250"/>
      <c r="L20" s="230"/>
      <c r="M20" s="249"/>
      <c r="N20" s="230"/>
      <c r="O20" s="376">
        <f t="shared" si="0"/>
        <v>0</v>
      </c>
      <c r="P20" s="377">
        <f t="shared" si="1"/>
        <v>0</v>
      </c>
      <c r="Q20" s="249"/>
      <c r="R20" s="249"/>
      <c r="S20" s="249"/>
      <c r="T20" s="249"/>
      <c r="U20" s="249"/>
    </row>
    <row r="21" spans="1:21" ht="15.75">
      <c r="A21" s="292"/>
      <c r="B21" s="293"/>
      <c r="C21" s="292" t="s">
        <v>1383</v>
      </c>
      <c r="D21" s="293"/>
      <c r="E21" s="293"/>
      <c r="F21" s="294"/>
      <c r="G21" s="263">
        <f t="shared" ref="G21:P21" si="2">SUM(G8:G20)</f>
        <v>0</v>
      </c>
      <c r="H21" s="273">
        <f t="shared" si="2"/>
        <v>0</v>
      </c>
      <c r="I21" s="263">
        <f t="shared" si="2"/>
        <v>0</v>
      </c>
      <c r="J21" s="273">
        <f t="shared" si="2"/>
        <v>0</v>
      </c>
      <c r="K21" s="263">
        <f t="shared" si="2"/>
        <v>0</v>
      </c>
      <c r="L21" s="273">
        <f t="shared" si="2"/>
        <v>0</v>
      </c>
      <c r="M21" s="263">
        <f t="shared" si="2"/>
        <v>0</v>
      </c>
      <c r="N21" s="273">
        <f t="shared" si="2"/>
        <v>0</v>
      </c>
      <c r="O21" s="273">
        <f t="shared" si="2"/>
        <v>0</v>
      </c>
      <c r="P21" s="273">
        <f t="shared" si="2"/>
        <v>0</v>
      </c>
      <c r="Q21" s="264"/>
      <c r="R21" s="264"/>
      <c r="S21" s="264"/>
      <c r="T21" s="264"/>
      <c r="U21" s="264"/>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tabColor rgb="FF00B0F0"/>
  </sheetPr>
  <dimension ref="A1:AA62"/>
  <sheetViews>
    <sheetView zoomScale="55" zoomScaleNormal="55" workbookViewId="0">
      <pane ySplit="8" topLeftCell="A38" activePane="bottomLeft" state="frozen"/>
      <selection activeCell="A7" sqref="A7"/>
      <selection pane="bottomLeft" activeCell="M25" sqref="M21:M25"/>
    </sheetView>
  </sheetViews>
  <sheetFormatPr baseColWidth="10" defaultColWidth="11.42578125" defaultRowHeight="15"/>
  <cols>
    <col min="1" max="1" width="21.7109375" customWidth="1"/>
    <col min="2" max="2" width="41.42578125" customWidth="1"/>
    <col min="3" max="6" width="27.42578125" customWidth="1"/>
    <col min="7" max="7" width="15.28515625" customWidth="1"/>
    <col min="8" max="8" width="18.140625" style="233" customWidth="1"/>
    <col min="9" max="9" width="15.28515625" customWidth="1"/>
    <col min="10" max="10" width="18.85546875" style="233" customWidth="1"/>
    <col min="12" max="12" width="21.28515625" style="233" customWidth="1"/>
    <col min="14" max="14" width="12.140625" style="233" bestFit="1" customWidth="1"/>
    <col min="15" max="15" width="15.28515625" style="387" customWidth="1"/>
    <col min="16" max="16" width="18.28515625" style="388" customWidth="1"/>
    <col min="17" max="17" width="14.140625" customWidth="1"/>
    <col min="18" max="18" width="16.42578125" customWidth="1"/>
    <col min="19" max="20" width="14.140625" customWidth="1"/>
    <col min="21" max="21" width="17" customWidth="1"/>
  </cols>
  <sheetData>
    <row r="1" spans="1:27" ht="18.75">
      <c r="G1" s="284" t="s">
        <v>1384</v>
      </c>
      <c r="I1" s="284"/>
      <c r="J1" s="284"/>
      <c r="K1" s="284"/>
      <c r="L1" s="284"/>
      <c r="M1" s="284"/>
      <c r="N1" s="284"/>
      <c r="O1" s="384"/>
      <c r="P1" s="384"/>
      <c r="Q1" s="284"/>
      <c r="R1" s="284"/>
      <c r="S1" s="284"/>
      <c r="T1" s="284"/>
      <c r="U1" s="284"/>
      <c r="V1" s="284"/>
      <c r="W1" s="284"/>
      <c r="X1" s="284"/>
      <c r="Y1" s="284"/>
      <c r="Z1" s="284"/>
      <c r="AA1" s="284"/>
    </row>
    <row r="2" spans="1:27" ht="18.75">
      <c r="A2" s="313" t="s">
        <v>1347</v>
      </c>
      <c r="G2" s="284"/>
      <c r="I2" s="284"/>
      <c r="J2" s="284"/>
      <c r="K2" s="284"/>
      <c r="L2" s="284"/>
      <c r="M2" s="284"/>
      <c r="N2" s="284"/>
      <c r="O2" s="384"/>
      <c r="P2" s="384"/>
      <c r="Q2" s="284"/>
      <c r="R2" s="284"/>
      <c r="S2" s="284"/>
      <c r="T2" s="284"/>
      <c r="U2" s="284"/>
      <c r="V2" s="284"/>
      <c r="W2" s="284"/>
      <c r="X2" s="284"/>
      <c r="Y2" s="284"/>
      <c r="Z2" s="284"/>
      <c r="AA2" s="284"/>
    </row>
    <row r="3" spans="1:27" ht="18.75">
      <c r="A3" s="314" t="s">
        <v>1392</v>
      </c>
      <c r="G3" s="284"/>
      <c r="I3" s="284"/>
      <c r="J3" s="284"/>
      <c r="K3" s="284"/>
      <c r="L3" s="284"/>
      <c r="M3" s="284"/>
      <c r="N3" s="284"/>
      <c r="O3" s="384"/>
      <c r="P3" s="384"/>
      <c r="Q3" s="284"/>
      <c r="R3" s="284"/>
      <c r="S3" s="284"/>
      <c r="T3" s="284"/>
      <c r="U3" s="284"/>
      <c r="V3" s="284"/>
      <c r="W3" s="284"/>
      <c r="X3" s="284"/>
      <c r="Y3" s="284"/>
      <c r="Z3" s="284"/>
      <c r="AA3" s="284"/>
    </row>
    <row r="4" spans="1:27" ht="18.75">
      <c r="A4" s="314" t="s">
        <v>1391</v>
      </c>
      <c r="G4" s="284"/>
      <c r="I4" s="284"/>
      <c r="J4" s="284"/>
      <c r="K4" s="284"/>
      <c r="L4" s="284"/>
      <c r="M4" s="284"/>
      <c r="N4" s="284"/>
      <c r="O4" s="384"/>
      <c r="P4" s="384"/>
      <c r="Q4" s="284"/>
      <c r="R4" s="284"/>
      <c r="S4" s="284"/>
      <c r="T4" s="284"/>
      <c r="U4" s="284"/>
      <c r="V4" s="284"/>
      <c r="W4" s="284"/>
      <c r="X4" s="284"/>
      <c r="Y4" s="284"/>
      <c r="Z4" s="284"/>
      <c r="AA4" s="284"/>
    </row>
    <row r="5" spans="1:27">
      <c r="A5" s="288" t="s">
        <v>1394</v>
      </c>
      <c r="B5" s="269"/>
      <c r="C5" s="269"/>
      <c r="D5" s="269"/>
      <c r="E5" s="269"/>
      <c r="F5" s="269"/>
      <c r="G5" s="269"/>
      <c r="H5" s="269"/>
      <c r="I5" s="269"/>
      <c r="J5" s="269"/>
      <c r="K5" s="269"/>
      <c r="L5" s="269"/>
      <c r="M5" s="269"/>
      <c r="N5" s="269"/>
      <c r="O5" s="385"/>
      <c r="P5" s="385"/>
      <c r="Q5" s="269"/>
      <c r="R5" s="269"/>
      <c r="S5" s="269"/>
      <c r="T5" s="269"/>
      <c r="U5" s="269"/>
    </row>
    <row r="6" spans="1:27" ht="15" customHeight="1">
      <c r="A6" s="624" t="s">
        <v>97</v>
      </c>
      <c r="B6" s="623" t="s">
        <v>111</v>
      </c>
      <c r="C6" s="626" t="s">
        <v>86</v>
      </c>
      <c r="D6" s="626" t="s">
        <v>87</v>
      </c>
      <c r="E6" s="626" t="s">
        <v>392</v>
      </c>
      <c r="F6" s="626" t="s">
        <v>88</v>
      </c>
      <c r="G6" s="629" t="s">
        <v>100</v>
      </c>
      <c r="H6" s="635"/>
      <c r="I6" s="635"/>
      <c r="J6" s="635"/>
      <c r="K6" s="635"/>
      <c r="L6" s="635"/>
      <c r="M6" s="635"/>
      <c r="N6" s="630"/>
      <c r="O6" s="631" t="s">
        <v>101</v>
      </c>
      <c r="P6" s="632"/>
      <c r="Q6" s="623" t="s">
        <v>102</v>
      </c>
      <c r="R6" s="623" t="s">
        <v>103</v>
      </c>
      <c r="S6" s="623" t="s">
        <v>110</v>
      </c>
      <c r="T6" s="623" t="s">
        <v>109</v>
      </c>
      <c r="U6" s="620" t="s">
        <v>89</v>
      </c>
    </row>
    <row r="7" spans="1:27" ht="15" customHeight="1">
      <c r="A7" s="624"/>
      <c r="B7" s="624"/>
      <c r="C7" s="627"/>
      <c r="D7" s="627"/>
      <c r="E7" s="627"/>
      <c r="F7" s="627"/>
      <c r="G7" s="629" t="s">
        <v>104</v>
      </c>
      <c r="H7" s="630"/>
      <c r="I7" s="629" t="s">
        <v>105</v>
      </c>
      <c r="J7" s="630"/>
      <c r="K7" s="629" t="s">
        <v>106</v>
      </c>
      <c r="L7" s="630"/>
      <c r="M7" s="629" t="s">
        <v>107</v>
      </c>
      <c r="N7" s="630"/>
      <c r="O7" s="633"/>
      <c r="P7" s="634"/>
      <c r="Q7" s="624"/>
      <c r="R7" s="624"/>
      <c r="S7" s="624"/>
      <c r="T7" s="624"/>
      <c r="U7" s="621"/>
    </row>
    <row r="8" spans="1:27" ht="25.5">
      <c r="A8" s="625"/>
      <c r="B8" s="625"/>
      <c r="C8" s="628"/>
      <c r="D8" s="628"/>
      <c r="E8" s="628"/>
      <c r="F8" s="628"/>
      <c r="G8" s="433" t="s">
        <v>108</v>
      </c>
      <c r="H8" s="433" t="s">
        <v>12</v>
      </c>
      <c r="I8" s="433" t="s">
        <v>108</v>
      </c>
      <c r="J8" s="433" t="s">
        <v>12</v>
      </c>
      <c r="K8" s="433" t="s">
        <v>108</v>
      </c>
      <c r="L8" s="433" t="s">
        <v>12</v>
      </c>
      <c r="M8" s="433" t="s">
        <v>108</v>
      </c>
      <c r="N8" s="433" t="s">
        <v>12</v>
      </c>
      <c r="O8" s="433" t="s">
        <v>108</v>
      </c>
      <c r="P8" s="433" t="s">
        <v>12</v>
      </c>
      <c r="Q8" s="625"/>
      <c r="R8" s="625"/>
      <c r="S8" s="625"/>
      <c r="T8" s="625"/>
      <c r="U8" s="622"/>
    </row>
    <row r="9" spans="1:27" s="361" customFormat="1" ht="15.75">
      <c r="A9" s="434"/>
      <c r="B9" s="435"/>
      <c r="C9" s="436"/>
      <c r="D9" s="436"/>
      <c r="E9" s="437"/>
      <c r="F9" s="436"/>
      <c r="G9" s="438"/>
      <c r="H9" s="438"/>
      <c r="I9" s="438"/>
      <c r="J9" s="438"/>
      <c r="K9" s="438"/>
      <c r="L9" s="438"/>
      <c r="M9" s="438"/>
      <c r="N9" s="438"/>
      <c r="O9" s="438"/>
      <c r="P9" s="438"/>
      <c r="Q9" s="439"/>
      <c r="R9" s="439"/>
      <c r="S9" s="439"/>
      <c r="T9" s="439"/>
      <c r="U9" s="440"/>
    </row>
    <row r="10" spans="1:27" ht="15.75">
      <c r="A10" s="645" t="s">
        <v>1385</v>
      </c>
      <c r="B10" s="645" t="s">
        <v>1386</v>
      </c>
      <c r="C10" s="249"/>
      <c r="D10" s="249"/>
      <c r="E10" s="249"/>
      <c r="F10" s="254"/>
      <c r="G10" s="254"/>
      <c r="H10" s="270"/>
      <c r="I10" s="254"/>
      <c r="J10" s="270"/>
      <c r="K10" s="254"/>
      <c r="L10" s="270"/>
      <c r="M10" s="254"/>
      <c r="N10" s="270"/>
      <c r="O10" s="382">
        <f t="shared" ref="O10:O29" si="0">G10+I10+K10+M10</f>
        <v>0</v>
      </c>
      <c r="P10" s="383">
        <f t="shared" ref="P10:P29" si="1">H10+J10+L10+N10</f>
        <v>0</v>
      </c>
      <c r="Q10" s="254"/>
      <c r="R10" s="254"/>
      <c r="S10" s="254"/>
      <c r="T10" s="254"/>
      <c r="U10" s="73"/>
    </row>
    <row r="11" spans="1:27" ht="15.75">
      <c r="A11" s="646"/>
      <c r="B11" s="646"/>
      <c r="C11" s="249"/>
      <c r="D11" s="249"/>
      <c r="E11" s="249"/>
      <c r="F11" s="254"/>
      <c r="G11" s="254"/>
      <c r="H11" s="270"/>
      <c r="I11" s="254"/>
      <c r="J11" s="270"/>
      <c r="K11" s="254"/>
      <c r="L11" s="270"/>
      <c r="M11" s="254"/>
      <c r="N11" s="270"/>
      <c r="O11" s="382">
        <f t="shared" si="0"/>
        <v>0</v>
      </c>
      <c r="P11" s="383">
        <f t="shared" si="1"/>
        <v>0</v>
      </c>
      <c r="Q11" s="254"/>
      <c r="R11" s="254"/>
      <c r="S11" s="254"/>
      <c r="T11" s="254"/>
      <c r="U11" s="73"/>
    </row>
    <row r="12" spans="1:27" ht="15.75">
      <c r="A12" s="646"/>
      <c r="B12" s="646"/>
      <c r="C12" s="249"/>
      <c r="D12" s="249"/>
      <c r="E12" s="249"/>
      <c r="F12" s="254"/>
      <c r="G12" s="254"/>
      <c r="H12" s="270"/>
      <c r="I12" s="254"/>
      <c r="J12" s="270"/>
      <c r="K12" s="254"/>
      <c r="L12" s="270"/>
      <c r="M12" s="254"/>
      <c r="N12" s="270"/>
      <c r="O12" s="382">
        <f t="shared" si="0"/>
        <v>0</v>
      </c>
      <c r="P12" s="383">
        <f t="shared" si="1"/>
        <v>0</v>
      </c>
      <c r="Q12" s="254"/>
      <c r="R12" s="254"/>
      <c r="S12" s="254"/>
      <c r="T12" s="254"/>
      <c r="U12" s="73"/>
    </row>
    <row r="13" spans="1:27" ht="15.75">
      <c r="A13" s="646"/>
      <c r="B13" s="646"/>
      <c r="C13" s="249"/>
      <c r="D13" s="249"/>
      <c r="E13" s="249"/>
      <c r="F13" s="254"/>
      <c r="G13" s="254"/>
      <c r="H13" s="270"/>
      <c r="I13" s="254"/>
      <c r="J13" s="270"/>
      <c r="K13" s="254"/>
      <c r="L13" s="270"/>
      <c r="M13" s="254"/>
      <c r="N13" s="270"/>
      <c r="O13" s="382">
        <f t="shared" si="0"/>
        <v>0</v>
      </c>
      <c r="P13" s="383">
        <f t="shared" si="1"/>
        <v>0</v>
      </c>
      <c r="Q13" s="254"/>
      <c r="R13" s="254"/>
      <c r="S13" s="254"/>
      <c r="T13" s="254"/>
      <c r="U13" s="73"/>
    </row>
    <row r="14" spans="1:27" ht="15.75">
      <c r="A14" s="646"/>
      <c r="B14" s="646"/>
      <c r="C14" s="249"/>
      <c r="D14" s="249"/>
      <c r="E14" s="249"/>
      <c r="F14" s="254"/>
      <c r="G14" s="254"/>
      <c r="H14" s="270"/>
      <c r="I14" s="254"/>
      <c r="J14" s="270"/>
      <c r="K14" s="254"/>
      <c r="L14" s="270"/>
      <c r="M14" s="254"/>
      <c r="N14" s="270"/>
      <c r="O14" s="382">
        <f t="shared" si="0"/>
        <v>0</v>
      </c>
      <c r="P14" s="383">
        <f t="shared" si="1"/>
        <v>0</v>
      </c>
      <c r="Q14" s="254"/>
      <c r="R14" s="254"/>
      <c r="S14" s="254"/>
      <c r="T14" s="254"/>
      <c r="U14" s="73"/>
    </row>
    <row r="15" spans="1:27" ht="15.75">
      <c r="A15" s="646"/>
      <c r="B15" s="650"/>
      <c r="C15" s="249"/>
      <c r="D15" s="249"/>
      <c r="E15" s="249"/>
      <c r="F15" s="254"/>
      <c r="G15" s="254"/>
      <c r="H15" s="270"/>
      <c r="I15" s="254"/>
      <c r="J15" s="270"/>
      <c r="K15" s="254"/>
      <c r="L15" s="270"/>
      <c r="M15" s="254"/>
      <c r="N15" s="270"/>
      <c r="O15" s="382">
        <f t="shared" si="0"/>
        <v>0</v>
      </c>
      <c r="P15" s="383">
        <f t="shared" si="1"/>
        <v>0</v>
      </c>
      <c r="Q15" s="254"/>
      <c r="R15" s="254"/>
      <c r="S15" s="254"/>
      <c r="T15" s="254"/>
      <c r="U15" s="73"/>
    </row>
    <row r="16" spans="1:27" ht="15.75">
      <c r="A16" s="646"/>
      <c r="B16" s="645" t="s">
        <v>1388</v>
      </c>
      <c r="C16" s="249"/>
      <c r="D16" s="249"/>
      <c r="E16" s="249"/>
      <c r="F16" s="254"/>
      <c r="G16" s="254"/>
      <c r="H16" s="270"/>
      <c r="I16" s="254"/>
      <c r="J16" s="270"/>
      <c r="K16" s="254"/>
      <c r="L16" s="270"/>
      <c r="M16" s="254"/>
      <c r="N16" s="270"/>
      <c r="O16" s="382">
        <f t="shared" si="0"/>
        <v>0</v>
      </c>
      <c r="P16" s="383">
        <f t="shared" si="1"/>
        <v>0</v>
      </c>
      <c r="Q16" s="254"/>
      <c r="R16" s="254"/>
      <c r="S16" s="254"/>
      <c r="T16" s="254"/>
      <c r="U16" s="73"/>
    </row>
    <row r="17" spans="1:21" ht="15.75">
      <c r="A17" s="646"/>
      <c r="B17" s="646"/>
      <c r="C17" s="249"/>
      <c r="D17" s="249"/>
      <c r="E17" s="249"/>
      <c r="F17" s="254"/>
      <c r="G17" s="254"/>
      <c r="H17" s="270"/>
      <c r="I17" s="254"/>
      <c r="J17" s="270"/>
      <c r="K17" s="254"/>
      <c r="L17" s="270"/>
      <c r="M17" s="254"/>
      <c r="N17" s="270"/>
      <c r="O17" s="382">
        <f t="shared" si="0"/>
        <v>0</v>
      </c>
      <c r="P17" s="383">
        <f t="shared" si="1"/>
        <v>0</v>
      </c>
      <c r="Q17" s="254"/>
      <c r="R17" s="254"/>
      <c r="S17" s="254"/>
      <c r="T17" s="254"/>
      <c r="U17" s="73"/>
    </row>
    <row r="18" spans="1:21" ht="15.75">
      <c r="A18" s="646"/>
      <c r="B18" s="646"/>
      <c r="C18" s="249"/>
      <c r="D18" s="249"/>
      <c r="E18" s="249"/>
      <c r="F18" s="254"/>
      <c r="G18" s="254"/>
      <c r="H18" s="270"/>
      <c r="I18" s="254"/>
      <c r="J18" s="270"/>
      <c r="K18" s="254"/>
      <c r="L18" s="270"/>
      <c r="M18" s="254"/>
      <c r="N18" s="270"/>
      <c r="O18" s="382">
        <f t="shared" si="0"/>
        <v>0</v>
      </c>
      <c r="P18" s="383">
        <f t="shared" si="1"/>
        <v>0</v>
      </c>
      <c r="Q18" s="254"/>
      <c r="R18" s="254"/>
      <c r="S18" s="254"/>
      <c r="T18" s="254"/>
      <c r="U18" s="73"/>
    </row>
    <row r="19" spans="1:21" ht="15.75">
      <c r="A19" s="646"/>
      <c r="B19" s="646"/>
      <c r="C19" s="249"/>
      <c r="D19" s="249"/>
      <c r="E19" s="249"/>
      <c r="F19" s="254"/>
      <c r="G19" s="254"/>
      <c r="H19" s="270"/>
      <c r="I19" s="254"/>
      <c r="J19" s="270"/>
      <c r="K19" s="254"/>
      <c r="L19" s="270"/>
      <c r="M19" s="254"/>
      <c r="N19" s="270"/>
      <c r="O19" s="382">
        <f t="shared" si="0"/>
        <v>0</v>
      </c>
      <c r="P19" s="383">
        <f t="shared" si="1"/>
        <v>0</v>
      </c>
      <c r="Q19" s="254"/>
      <c r="R19" s="254"/>
      <c r="S19" s="254"/>
      <c r="T19" s="254"/>
      <c r="U19" s="73"/>
    </row>
    <row r="20" spans="1:21" ht="15.75">
      <c r="A20" s="646"/>
      <c r="B20" s="650"/>
      <c r="C20" s="249"/>
      <c r="D20" s="249"/>
      <c r="E20" s="249"/>
      <c r="F20" s="249"/>
      <c r="G20" s="249"/>
      <c r="H20" s="230"/>
      <c r="I20" s="249"/>
      <c r="J20" s="230"/>
      <c r="K20" s="249"/>
      <c r="L20" s="230"/>
      <c r="M20" s="249"/>
      <c r="N20" s="230"/>
      <c r="O20" s="376">
        <f t="shared" si="0"/>
        <v>0</v>
      </c>
      <c r="P20" s="377">
        <f t="shared" si="1"/>
        <v>0</v>
      </c>
      <c r="Q20" s="249"/>
      <c r="R20" s="249"/>
      <c r="S20" s="249"/>
      <c r="T20" s="249"/>
      <c r="U20" s="324"/>
    </row>
    <row r="21" spans="1:21" ht="256.5" customHeight="1">
      <c r="A21" s="646"/>
      <c r="B21" s="647" t="s">
        <v>1389</v>
      </c>
      <c r="C21" s="504" t="s">
        <v>2009</v>
      </c>
      <c r="D21" s="504" t="s">
        <v>1882</v>
      </c>
      <c r="E21" s="249" t="s">
        <v>2027</v>
      </c>
      <c r="F21" s="503" t="s">
        <v>2008</v>
      </c>
      <c r="G21" s="250">
        <v>0.5</v>
      </c>
      <c r="H21" s="348">
        <v>0</v>
      </c>
      <c r="I21" s="250">
        <v>0.5</v>
      </c>
      <c r="J21" s="348">
        <v>50000</v>
      </c>
      <c r="K21" s="250">
        <v>0</v>
      </c>
      <c r="L21" s="230">
        <v>0</v>
      </c>
      <c r="M21" s="206">
        <v>0</v>
      </c>
      <c r="N21" s="230">
        <v>0</v>
      </c>
      <c r="O21" s="206">
        <f t="shared" si="0"/>
        <v>1</v>
      </c>
      <c r="P21" s="386">
        <f t="shared" si="1"/>
        <v>50000</v>
      </c>
      <c r="Q21" s="249" t="s">
        <v>2015</v>
      </c>
      <c r="R21" s="249" t="s">
        <v>2010</v>
      </c>
      <c r="S21" s="249" t="s">
        <v>1883</v>
      </c>
      <c r="T21" s="249" t="s">
        <v>1646</v>
      </c>
      <c r="U21" s="249" t="s">
        <v>1874</v>
      </c>
    </row>
    <row r="22" spans="1:21" ht="98.25" customHeight="1">
      <c r="A22" s="646"/>
      <c r="B22" s="648"/>
      <c r="C22" s="504" t="s">
        <v>2012</v>
      </c>
      <c r="D22" s="504" t="s">
        <v>1884</v>
      </c>
      <c r="E22" s="249" t="s">
        <v>2028</v>
      </c>
      <c r="F22" s="503" t="s">
        <v>2011</v>
      </c>
      <c r="G22" s="250">
        <v>0</v>
      </c>
      <c r="H22" s="348">
        <v>0</v>
      </c>
      <c r="I22" s="250">
        <v>0.5</v>
      </c>
      <c r="J22" s="348">
        <v>0</v>
      </c>
      <c r="K22" s="250">
        <v>0.5</v>
      </c>
      <c r="L22" s="230">
        <v>75000</v>
      </c>
      <c r="M22" s="249">
        <v>0</v>
      </c>
      <c r="N22" s="230">
        <v>0</v>
      </c>
      <c r="O22" s="206">
        <f t="shared" si="0"/>
        <v>1</v>
      </c>
      <c r="P22" s="386">
        <f t="shared" si="1"/>
        <v>75000</v>
      </c>
      <c r="Q22" s="249" t="s">
        <v>2015</v>
      </c>
      <c r="R22" s="249" t="s">
        <v>2013</v>
      </c>
      <c r="S22" s="249" t="s">
        <v>1883</v>
      </c>
      <c r="T22" s="249" t="s">
        <v>1646</v>
      </c>
      <c r="U22" s="249" t="s">
        <v>1874</v>
      </c>
    </row>
    <row r="23" spans="1:21" ht="126.75" customHeight="1">
      <c r="A23" s="646"/>
      <c r="B23" s="648"/>
      <c r="C23" s="504" t="s">
        <v>2014</v>
      </c>
      <c r="D23" s="504" t="s">
        <v>1884</v>
      </c>
      <c r="E23" s="249" t="s">
        <v>2029</v>
      </c>
      <c r="F23" s="503" t="s">
        <v>1885</v>
      </c>
      <c r="G23" s="250">
        <v>1</v>
      </c>
      <c r="H23" s="348">
        <v>5000</v>
      </c>
      <c r="I23" s="250">
        <v>0</v>
      </c>
      <c r="J23" s="348">
        <v>0</v>
      </c>
      <c r="K23" s="250">
        <v>0</v>
      </c>
      <c r="L23" s="230">
        <v>0</v>
      </c>
      <c r="M23" s="249">
        <v>0</v>
      </c>
      <c r="N23" s="230">
        <v>0</v>
      </c>
      <c r="O23" s="206">
        <f t="shared" si="0"/>
        <v>1</v>
      </c>
      <c r="P23" s="386">
        <f t="shared" si="1"/>
        <v>5000</v>
      </c>
      <c r="Q23" s="249" t="s">
        <v>2015</v>
      </c>
      <c r="R23" s="249" t="s">
        <v>2016</v>
      </c>
      <c r="S23" s="249" t="s">
        <v>1883</v>
      </c>
      <c r="T23" s="249" t="s">
        <v>1646</v>
      </c>
      <c r="U23" s="249" t="s">
        <v>1874</v>
      </c>
    </row>
    <row r="24" spans="1:21" ht="95.25" customHeight="1">
      <c r="A24" s="646"/>
      <c r="B24" s="649"/>
      <c r="C24" s="504" t="s">
        <v>2017</v>
      </c>
      <c r="D24" s="504" t="s">
        <v>1884</v>
      </c>
      <c r="E24" s="249" t="s">
        <v>2030</v>
      </c>
      <c r="F24" s="503" t="s">
        <v>1886</v>
      </c>
      <c r="G24" s="250">
        <v>0</v>
      </c>
      <c r="H24" s="348">
        <v>0</v>
      </c>
      <c r="I24" s="250">
        <v>0</v>
      </c>
      <c r="J24" s="348">
        <v>0</v>
      </c>
      <c r="K24" s="250">
        <v>1</v>
      </c>
      <c r="L24" s="230">
        <v>5000</v>
      </c>
      <c r="M24" s="249">
        <v>0</v>
      </c>
      <c r="N24" s="230">
        <v>0</v>
      </c>
      <c r="O24" s="206">
        <f t="shared" si="0"/>
        <v>1</v>
      </c>
      <c r="P24" s="386">
        <f t="shared" si="1"/>
        <v>5000</v>
      </c>
      <c r="Q24" s="249" t="s">
        <v>2015</v>
      </c>
      <c r="R24" s="249" t="s">
        <v>2013</v>
      </c>
      <c r="S24" s="249" t="s">
        <v>1883</v>
      </c>
      <c r="T24" s="249" t="s">
        <v>1646</v>
      </c>
      <c r="U24" s="249" t="s">
        <v>1874</v>
      </c>
    </row>
    <row r="25" spans="1:21" ht="150.75" customHeight="1">
      <c r="A25" s="646"/>
      <c r="B25" s="652" t="s">
        <v>1390</v>
      </c>
      <c r="C25" s="504" t="s">
        <v>1889</v>
      </c>
      <c r="D25" s="504" t="s">
        <v>1888</v>
      </c>
      <c r="E25" s="249" t="s">
        <v>2031</v>
      </c>
      <c r="F25" s="503" t="s">
        <v>1887</v>
      </c>
      <c r="G25" s="500">
        <v>4</v>
      </c>
      <c r="H25" s="348">
        <v>1000</v>
      </c>
      <c r="I25" s="500">
        <v>4</v>
      </c>
      <c r="J25" s="348">
        <v>1000</v>
      </c>
      <c r="K25" s="500">
        <v>4</v>
      </c>
      <c r="L25" s="230">
        <v>1000</v>
      </c>
      <c r="M25" s="500">
        <v>4</v>
      </c>
      <c r="N25" s="230">
        <v>1000</v>
      </c>
      <c r="O25" s="500">
        <f t="shared" si="0"/>
        <v>16</v>
      </c>
      <c r="P25" s="386">
        <f t="shared" si="1"/>
        <v>4000</v>
      </c>
      <c r="Q25" s="249" t="s">
        <v>2019</v>
      </c>
      <c r="R25" s="249" t="s">
        <v>2020</v>
      </c>
      <c r="S25" s="249" t="s">
        <v>2018</v>
      </c>
      <c r="T25" s="249" t="s">
        <v>1646</v>
      </c>
      <c r="U25" s="249" t="s">
        <v>1874</v>
      </c>
    </row>
    <row r="26" spans="1:21" ht="15.75" customHeight="1">
      <c r="A26" s="646"/>
      <c r="B26" s="652"/>
      <c r="C26" s="249"/>
      <c r="D26" s="249"/>
      <c r="E26" s="249"/>
      <c r="F26" s="254"/>
      <c r="G26" s="250"/>
      <c r="H26" s="348"/>
      <c r="I26" s="250"/>
      <c r="J26" s="348"/>
      <c r="K26" s="250"/>
      <c r="L26" s="230"/>
      <c r="M26" s="249"/>
      <c r="N26" s="230"/>
      <c r="O26" s="376">
        <f t="shared" si="0"/>
        <v>0</v>
      </c>
      <c r="P26" s="386">
        <f t="shared" si="1"/>
        <v>0</v>
      </c>
      <c r="Q26" s="249"/>
      <c r="R26" s="249"/>
      <c r="S26" s="249"/>
      <c r="T26" s="249"/>
      <c r="U26" s="249"/>
    </row>
    <row r="27" spans="1:21" ht="15.75">
      <c r="A27" s="646"/>
      <c r="B27" s="652"/>
      <c r="C27" s="249"/>
      <c r="D27" s="249"/>
      <c r="E27" s="249"/>
      <c r="F27" s="254"/>
      <c r="G27" s="250"/>
      <c r="H27" s="348"/>
      <c r="I27" s="250"/>
      <c r="J27" s="348"/>
      <c r="K27" s="250"/>
      <c r="L27" s="230"/>
      <c r="M27" s="249"/>
      <c r="N27" s="230"/>
      <c r="O27" s="376">
        <f t="shared" si="0"/>
        <v>0</v>
      </c>
      <c r="P27" s="386">
        <f t="shared" si="1"/>
        <v>0</v>
      </c>
      <c r="Q27" s="249"/>
      <c r="R27" s="249"/>
      <c r="S27" s="249"/>
      <c r="T27" s="249"/>
      <c r="U27" s="249"/>
    </row>
    <row r="28" spans="1:21" ht="15.75">
      <c r="A28" s="646"/>
      <c r="B28" s="652"/>
      <c r="C28" s="249"/>
      <c r="D28" s="249"/>
      <c r="E28" s="249"/>
      <c r="F28" s="249"/>
      <c r="G28" s="249"/>
      <c r="H28" s="230"/>
      <c r="I28" s="249"/>
      <c r="J28" s="230"/>
      <c r="K28" s="249"/>
      <c r="L28" s="230"/>
      <c r="M28" s="249"/>
      <c r="N28" s="230"/>
      <c r="O28" s="376">
        <f t="shared" si="0"/>
        <v>0</v>
      </c>
      <c r="P28" s="377">
        <f t="shared" si="1"/>
        <v>0</v>
      </c>
      <c r="Q28" s="249"/>
      <c r="R28" s="249"/>
      <c r="S28" s="249"/>
      <c r="T28" s="249"/>
      <c r="U28" s="249"/>
    </row>
    <row r="29" spans="1:21" ht="115.5" customHeight="1">
      <c r="A29" s="650"/>
      <c r="B29" s="652"/>
      <c r="C29" s="249"/>
      <c r="D29" s="249"/>
      <c r="E29" s="249"/>
      <c r="F29" s="249"/>
      <c r="G29" s="249"/>
      <c r="H29" s="230"/>
      <c r="I29" s="249"/>
      <c r="J29" s="230"/>
      <c r="K29" s="249"/>
      <c r="L29" s="230"/>
      <c r="M29" s="249"/>
      <c r="N29" s="230"/>
      <c r="O29" s="376">
        <f t="shared" si="0"/>
        <v>0</v>
      </c>
      <c r="P29" s="377">
        <f t="shared" si="1"/>
        <v>0</v>
      </c>
      <c r="Q29" s="249"/>
      <c r="R29" s="249"/>
      <c r="S29" s="249"/>
      <c r="T29" s="249"/>
      <c r="U29" s="249"/>
    </row>
    <row r="30" spans="1:21" ht="15.75">
      <c r="A30" s="661" t="s">
        <v>478</v>
      </c>
      <c r="B30" s="662"/>
      <c r="C30" s="662"/>
      <c r="D30" s="662"/>
      <c r="E30" s="662"/>
      <c r="F30" s="662"/>
      <c r="G30" s="662"/>
      <c r="H30" s="662"/>
      <c r="I30" s="662"/>
      <c r="J30" s="662"/>
      <c r="K30" s="662"/>
      <c r="L30" s="662"/>
      <c r="M30" s="662"/>
      <c r="N30" s="662"/>
      <c r="O30" s="662"/>
      <c r="P30" s="662"/>
      <c r="Q30" s="662"/>
      <c r="R30" s="662"/>
      <c r="S30" s="662"/>
      <c r="T30" s="662"/>
      <c r="U30" s="663"/>
    </row>
    <row r="31" spans="1:21" ht="15.75" customHeight="1">
      <c r="A31" s="647" t="s">
        <v>1395</v>
      </c>
      <c r="B31" s="651" t="s">
        <v>1396</v>
      </c>
      <c r="C31" s="249"/>
      <c r="D31" s="249"/>
      <c r="E31" s="249"/>
      <c r="F31" s="254"/>
      <c r="G31" s="249"/>
      <c r="H31" s="230"/>
      <c r="I31" s="249"/>
      <c r="J31" s="230"/>
      <c r="K31" s="249"/>
      <c r="L31" s="230"/>
      <c r="M31" s="249"/>
      <c r="N31" s="230"/>
      <c r="O31" s="376">
        <f t="shared" ref="O31:O42" si="2">G31+I31+K31+M31</f>
        <v>0</v>
      </c>
      <c r="P31" s="377">
        <f t="shared" ref="P31:P42" si="3">H31+J31+L31+N31</f>
        <v>0</v>
      </c>
      <c r="Q31" s="249"/>
      <c r="R31" s="249"/>
      <c r="S31" s="249"/>
      <c r="T31" s="249"/>
      <c r="U31" s="272"/>
    </row>
    <row r="32" spans="1:21" ht="15.75">
      <c r="A32" s="648"/>
      <c r="B32" s="651"/>
      <c r="C32" s="249"/>
      <c r="D32" s="249"/>
      <c r="E32" s="249"/>
      <c r="F32" s="254"/>
      <c r="G32" s="249"/>
      <c r="H32" s="230"/>
      <c r="I32" s="249"/>
      <c r="J32" s="230"/>
      <c r="K32" s="249"/>
      <c r="L32" s="230"/>
      <c r="M32" s="249"/>
      <c r="N32" s="230"/>
      <c r="O32" s="376">
        <f t="shared" si="2"/>
        <v>0</v>
      </c>
      <c r="P32" s="377">
        <f t="shared" si="3"/>
        <v>0</v>
      </c>
      <c r="Q32" s="249"/>
      <c r="R32" s="249"/>
      <c r="S32" s="249"/>
      <c r="T32" s="249"/>
      <c r="U32" s="272"/>
    </row>
    <row r="33" spans="1:21" ht="15.75">
      <c r="A33" s="648"/>
      <c r="B33" s="651"/>
      <c r="C33" s="249"/>
      <c r="D33" s="249"/>
      <c r="E33" s="249"/>
      <c r="F33" s="254"/>
      <c r="G33" s="249"/>
      <c r="H33" s="230"/>
      <c r="I33" s="249"/>
      <c r="J33" s="230"/>
      <c r="K33" s="249"/>
      <c r="L33" s="230"/>
      <c r="M33" s="249"/>
      <c r="N33" s="230"/>
      <c r="O33" s="376">
        <f t="shared" si="2"/>
        <v>0</v>
      </c>
      <c r="P33" s="377">
        <f t="shared" si="3"/>
        <v>0</v>
      </c>
      <c r="Q33" s="249"/>
      <c r="R33" s="249"/>
      <c r="S33" s="249"/>
      <c r="T33" s="249"/>
      <c r="U33" s="272"/>
    </row>
    <row r="34" spans="1:21" ht="15.75">
      <c r="A34" s="648"/>
      <c r="B34" s="651"/>
      <c r="C34" s="249"/>
      <c r="D34" s="249"/>
      <c r="E34" s="249"/>
      <c r="F34" s="254"/>
      <c r="G34" s="249"/>
      <c r="H34" s="230"/>
      <c r="I34" s="249"/>
      <c r="J34" s="230"/>
      <c r="K34" s="249"/>
      <c r="L34" s="230"/>
      <c r="M34" s="249"/>
      <c r="N34" s="230"/>
      <c r="O34" s="376">
        <f t="shared" si="2"/>
        <v>0</v>
      </c>
      <c r="P34" s="377">
        <f t="shared" si="3"/>
        <v>0</v>
      </c>
      <c r="Q34" s="249"/>
      <c r="R34" s="249"/>
      <c r="S34" s="249"/>
      <c r="T34" s="249"/>
      <c r="U34" s="272"/>
    </row>
    <row r="35" spans="1:21" ht="15.75">
      <c r="A35" s="648"/>
      <c r="B35" s="651"/>
      <c r="C35" s="249"/>
      <c r="D35" s="249"/>
      <c r="E35" s="249"/>
      <c r="F35" s="254"/>
      <c r="G35" s="249"/>
      <c r="H35" s="230"/>
      <c r="I35" s="249"/>
      <c r="J35" s="230"/>
      <c r="K35" s="249"/>
      <c r="L35" s="230"/>
      <c r="M35" s="249"/>
      <c r="N35" s="230"/>
      <c r="O35" s="376">
        <f t="shared" si="2"/>
        <v>0</v>
      </c>
      <c r="P35" s="377">
        <f t="shared" si="3"/>
        <v>0</v>
      </c>
      <c r="Q35" s="249"/>
      <c r="R35" s="249"/>
      <c r="S35" s="249"/>
      <c r="T35" s="249"/>
      <c r="U35" s="272"/>
    </row>
    <row r="36" spans="1:21" ht="285" customHeight="1">
      <c r="A36" s="649"/>
      <c r="B36" s="651"/>
      <c r="C36" s="249"/>
      <c r="D36" s="249"/>
      <c r="E36" s="249"/>
      <c r="F36" s="254"/>
      <c r="G36" s="249"/>
      <c r="H36" s="230"/>
      <c r="I36" s="249"/>
      <c r="J36" s="230"/>
      <c r="K36" s="249"/>
      <c r="L36" s="230"/>
      <c r="M36" s="249"/>
      <c r="N36" s="230"/>
      <c r="O36" s="376">
        <f t="shared" si="2"/>
        <v>0</v>
      </c>
      <c r="P36" s="377">
        <f t="shared" si="3"/>
        <v>0</v>
      </c>
      <c r="Q36" s="249"/>
      <c r="R36" s="249"/>
      <c r="S36" s="249"/>
      <c r="T36" s="249"/>
      <c r="U36" s="272"/>
    </row>
    <row r="37" spans="1:21" ht="15.75">
      <c r="A37" s="651" t="s">
        <v>1393</v>
      </c>
      <c r="B37" s="651" t="s">
        <v>1397</v>
      </c>
      <c r="C37" s="249"/>
      <c r="D37" s="249"/>
      <c r="E37" s="249"/>
      <c r="F37" s="249"/>
      <c r="G37" s="249"/>
      <c r="H37" s="230"/>
      <c r="I37" s="249"/>
      <c r="J37" s="230"/>
      <c r="K37" s="250"/>
      <c r="L37" s="230"/>
      <c r="M37" s="249"/>
      <c r="N37" s="230"/>
      <c r="O37" s="378">
        <f t="shared" si="2"/>
        <v>0</v>
      </c>
      <c r="P37" s="377">
        <f t="shared" si="3"/>
        <v>0</v>
      </c>
      <c r="Q37" s="249"/>
      <c r="R37" s="249"/>
      <c r="S37" s="249"/>
      <c r="T37" s="249"/>
      <c r="U37" s="324"/>
    </row>
    <row r="38" spans="1:21" ht="15.75">
      <c r="A38" s="651"/>
      <c r="B38" s="651"/>
      <c r="C38" s="249"/>
      <c r="D38" s="249"/>
      <c r="E38" s="249"/>
      <c r="F38" s="249"/>
      <c r="G38" s="249"/>
      <c r="H38" s="230"/>
      <c r="I38" s="249"/>
      <c r="J38" s="230"/>
      <c r="K38" s="250"/>
      <c r="L38" s="230"/>
      <c r="M38" s="249"/>
      <c r="N38" s="230"/>
      <c r="O38" s="378">
        <f t="shared" si="2"/>
        <v>0</v>
      </c>
      <c r="P38" s="377">
        <f t="shared" si="3"/>
        <v>0</v>
      </c>
      <c r="Q38" s="249"/>
      <c r="R38" s="249"/>
      <c r="S38" s="249"/>
      <c r="T38" s="249"/>
      <c r="U38" s="324"/>
    </row>
    <row r="39" spans="1:21" ht="15.75">
      <c r="A39" s="651"/>
      <c r="B39" s="651"/>
      <c r="C39" s="249"/>
      <c r="D39" s="249"/>
      <c r="E39" s="249"/>
      <c r="F39" s="249"/>
      <c r="G39" s="249"/>
      <c r="H39" s="230"/>
      <c r="I39" s="249"/>
      <c r="J39" s="230"/>
      <c r="K39" s="250"/>
      <c r="L39" s="230"/>
      <c r="M39" s="249"/>
      <c r="N39" s="230"/>
      <c r="O39" s="378">
        <f t="shared" si="2"/>
        <v>0</v>
      </c>
      <c r="P39" s="377">
        <f t="shared" si="3"/>
        <v>0</v>
      </c>
      <c r="Q39" s="249"/>
      <c r="R39" s="249"/>
      <c r="S39" s="249"/>
      <c r="T39" s="249"/>
      <c r="U39" s="324"/>
    </row>
    <row r="40" spans="1:21" ht="15.75">
      <c r="A40" s="651"/>
      <c r="B40" s="651"/>
      <c r="C40" s="249"/>
      <c r="D40" s="249"/>
      <c r="E40" s="249"/>
      <c r="F40" s="249"/>
      <c r="G40" s="249"/>
      <c r="H40" s="230"/>
      <c r="I40" s="249"/>
      <c r="J40" s="230"/>
      <c r="K40" s="250"/>
      <c r="L40" s="230"/>
      <c r="M40" s="249"/>
      <c r="N40" s="230"/>
      <c r="O40" s="378">
        <f t="shared" si="2"/>
        <v>0</v>
      </c>
      <c r="P40" s="377">
        <f t="shared" si="3"/>
        <v>0</v>
      </c>
      <c r="Q40" s="249"/>
      <c r="R40" s="249"/>
      <c r="S40" s="249"/>
      <c r="T40" s="249"/>
      <c r="U40" s="324"/>
    </row>
    <row r="41" spans="1:21" ht="15.75">
      <c r="A41" s="651"/>
      <c r="B41" s="651"/>
      <c r="C41" s="249"/>
      <c r="D41" s="249"/>
      <c r="E41" s="249"/>
      <c r="F41" s="249"/>
      <c r="G41" s="249"/>
      <c r="H41" s="230"/>
      <c r="I41" s="249"/>
      <c r="J41" s="230"/>
      <c r="K41" s="250"/>
      <c r="L41" s="230"/>
      <c r="M41" s="249"/>
      <c r="N41" s="230"/>
      <c r="O41" s="378">
        <f t="shared" si="2"/>
        <v>0</v>
      </c>
      <c r="P41" s="377">
        <f t="shared" si="3"/>
        <v>0</v>
      </c>
      <c r="Q41" s="249"/>
      <c r="R41" s="249"/>
      <c r="S41" s="249"/>
      <c r="T41" s="249"/>
      <c r="U41" s="324"/>
    </row>
    <row r="42" spans="1:21" ht="161.25" customHeight="1">
      <c r="A42" s="651"/>
      <c r="B42" s="651"/>
      <c r="C42" s="249"/>
      <c r="D42" s="249"/>
      <c r="E42" s="249"/>
      <c r="F42" s="249"/>
      <c r="G42" s="249"/>
      <c r="H42" s="230"/>
      <c r="I42" s="249"/>
      <c r="J42" s="230"/>
      <c r="K42" s="249"/>
      <c r="L42" s="230"/>
      <c r="M42" s="250"/>
      <c r="N42" s="230"/>
      <c r="O42" s="378">
        <f t="shared" si="2"/>
        <v>0</v>
      </c>
      <c r="P42" s="377">
        <f t="shared" si="3"/>
        <v>0</v>
      </c>
      <c r="Q42" s="249"/>
      <c r="R42" s="249"/>
      <c r="S42" s="249"/>
      <c r="T42" s="249"/>
      <c r="U42" s="324"/>
    </row>
    <row r="43" spans="1:21" ht="15.75">
      <c r="A43" s="292"/>
      <c r="B43" s="293"/>
      <c r="C43" s="293"/>
      <c r="D43" s="292" t="s">
        <v>1387</v>
      </c>
      <c r="E43" s="293"/>
      <c r="F43" s="294"/>
      <c r="G43" s="274">
        <f t="shared" ref="G43:P43" si="4">SUM(G10:G42)</f>
        <v>5.5</v>
      </c>
      <c r="H43" s="275">
        <f t="shared" si="4"/>
        <v>6000</v>
      </c>
      <c r="I43" s="274">
        <f t="shared" si="4"/>
        <v>5</v>
      </c>
      <c r="J43" s="275">
        <f t="shared" si="4"/>
        <v>51000</v>
      </c>
      <c r="K43" s="274">
        <f t="shared" si="4"/>
        <v>5.5</v>
      </c>
      <c r="L43" s="275">
        <f t="shared" si="4"/>
        <v>81000</v>
      </c>
      <c r="M43" s="274">
        <f t="shared" si="4"/>
        <v>4</v>
      </c>
      <c r="N43" s="275">
        <f t="shared" si="4"/>
        <v>1000</v>
      </c>
      <c r="O43" s="275">
        <f t="shared" si="4"/>
        <v>20</v>
      </c>
      <c r="P43" s="275">
        <f t="shared" si="4"/>
        <v>139000</v>
      </c>
      <c r="Q43" s="264"/>
      <c r="R43" s="264"/>
      <c r="S43" s="264"/>
      <c r="T43" s="264"/>
      <c r="U43" s="264"/>
    </row>
    <row r="45" spans="1:21">
      <c r="H45"/>
      <c r="J45"/>
      <c r="L45"/>
      <c r="N45"/>
      <c r="P45" s="387"/>
    </row>
    <row r="46" spans="1:21">
      <c r="H46"/>
      <c r="J46"/>
      <c r="L46"/>
      <c r="N46"/>
      <c r="P46" s="387"/>
    </row>
    <row r="47" spans="1:21">
      <c r="H47"/>
      <c r="J47"/>
      <c r="L47"/>
      <c r="N47"/>
      <c r="P47" s="387"/>
    </row>
    <row r="48" spans="1:21">
      <c r="H48"/>
      <c r="J48"/>
      <c r="L48"/>
      <c r="N48"/>
      <c r="P48" s="387"/>
    </row>
    <row r="49" spans="8:16">
      <c r="H49"/>
      <c r="J49"/>
      <c r="L49"/>
      <c r="N49"/>
      <c r="P49" s="387"/>
    </row>
    <row r="50" spans="8:16">
      <c r="H50"/>
      <c r="J50"/>
      <c r="L50"/>
      <c r="N50"/>
      <c r="P50" s="387"/>
    </row>
    <row r="51" spans="8:16">
      <c r="H51"/>
      <c r="J51"/>
      <c r="L51"/>
      <c r="N51"/>
      <c r="P51" s="387"/>
    </row>
    <row r="52" spans="8:16">
      <c r="H52"/>
      <c r="J52"/>
      <c r="L52"/>
      <c r="N52"/>
      <c r="P52" s="387"/>
    </row>
    <row r="53" spans="8:16">
      <c r="H53"/>
      <c r="J53"/>
      <c r="L53"/>
      <c r="N53"/>
      <c r="P53" s="387"/>
    </row>
    <row r="54" spans="8:16">
      <c r="H54"/>
      <c r="J54"/>
      <c r="L54"/>
      <c r="N54"/>
      <c r="P54" s="387"/>
    </row>
    <row r="55" spans="8:16">
      <c r="H55"/>
      <c r="J55"/>
      <c r="L55"/>
      <c r="N55"/>
      <c r="P55" s="387"/>
    </row>
    <row r="56" spans="8:16">
      <c r="H56"/>
      <c r="J56"/>
      <c r="L56"/>
      <c r="N56"/>
      <c r="P56" s="387"/>
    </row>
    <row r="57" spans="8:16">
      <c r="H57"/>
      <c r="J57"/>
      <c r="L57"/>
      <c r="N57"/>
      <c r="P57" s="387"/>
    </row>
    <row r="58" spans="8:16">
      <c r="H58"/>
      <c r="J58"/>
      <c r="L58"/>
      <c r="N58"/>
      <c r="P58" s="387"/>
    </row>
    <row r="59" spans="8:16">
      <c r="H59"/>
      <c r="J59"/>
      <c r="L59"/>
      <c r="N59"/>
      <c r="P59" s="387"/>
    </row>
    <row r="60" spans="8:16">
      <c r="H60"/>
      <c r="J60"/>
      <c r="L60"/>
      <c r="N60"/>
      <c r="P60" s="387"/>
    </row>
    <row r="61" spans="8:16">
      <c r="H61"/>
      <c r="J61"/>
      <c r="L61"/>
      <c r="N61"/>
      <c r="P61" s="387"/>
    </row>
    <row r="62" spans="8:16">
      <c r="H62"/>
      <c r="J62"/>
      <c r="L62"/>
      <c r="N62"/>
      <c r="P62" s="387"/>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sheetPr>
    <tabColor rgb="FF00B0F0"/>
  </sheetPr>
  <dimension ref="A1:U249"/>
  <sheetViews>
    <sheetView zoomScale="90" zoomScaleNormal="90" workbookViewId="0">
      <pane ySplit="6" topLeftCell="A8" activePane="bottomLeft" state="frozen"/>
      <selection activeCell="P6" sqref="P6"/>
      <selection pane="bottomLeft" activeCell="A8" sqref="A8:A26"/>
    </sheetView>
  </sheetViews>
  <sheetFormatPr baseColWidth="10" defaultColWidth="11.42578125" defaultRowHeight="15"/>
  <cols>
    <col min="1" max="1" width="21.7109375" customWidth="1"/>
    <col min="2" max="2" width="42.85546875" customWidth="1"/>
    <col min="3" max="6" width="27.42578125" customWidth="1"/>
    <col min="7" max="7" width="15.28515625" customWidth="1"/>
    <col min="8" max="8" width="12.140625" style="233" bestFit="1" customWidth="1"/>
    <col min="9" max="9" width="15.28515625" customWidth="1"/>
    <col min="10" max="10" width="12.140625" style="233" bestFit="1" customWidth="1"/>
    <col min="11" max="11" width="15.28515625" customWidth="1"/>
    <col min="12" max="12" width="12.140625" style="233" bestFit="1" customWidth="1"/>
    <col min="13" max="13" width="15.28515625" customWidth="1"/>
    <col min="14" max="14" width="11.5703125" style="233"/>
    <col min="15" max="15" width="15.28515625" customWidth="1"/>
    <col min="16" max="16" width="15.7109375" style="233" customWidth="1"/>
    <col min="17" max="20" width="14.28515625" customWidth="1"/>
    <col min="21" max="21" width="17" customWidth="1"/>
  </cols>
  <sheetData>
    <row r="1" spans="1:21" s="285" customFormat="1" ht="18" customHeight="1">
      <c r="B1" s="284"/>
      <c r="C1" s="284"/>
      <c r="D1" s="284"/>
      <c r="E1" s="284"/>
      <c r="F1" s="284"/>
      <c r="G1" s="284" t="s">
        <v>115</v>
      </c>
      <c r="I1" s="284"/>
      <c r="J1" s="284"/>
      <c r="K1" s="284"/>
      <c r="L1" s="284"/>
      <c r="M1" s="284"/>
      <c r="N1" s="284"/>
      <c r="O1" s="284"/>
      <c r="P1" s="284"/>
      <c r="Q1" s="284"/>
      <c r="R1" s="284"/>
      <c r="S1" s="284"/>
      <c r="T1" s="284"/>
      <c r="U1" s="284"/>
    </row>
    <row r="2" spans="1:21" s="285" customFormat="1" ht="18" customHeight="1">
      <c r="A2" s="317" t="s">
        <v>1350</v>
      </c>
      <c r="B2" s="284"/>
      <c r="C2" s="284"/>
      <c r="D2" s="284"/>
      <c r="E2" s="284"/>
      <c r="F2" s="284"/>
      <c r="G2" s="284"/>
      <c r="I2" s="284"/>
      <c r="J2" s="284"/>
      <c r="K2" s="284"/>
      <c r="L2" s="284"/>
      <c r="M2" s="284"/>
      <c r="N2" s="284"/>
      <c r="O2" s="284"/>
      <c r="P2" s="284"/>
      <c r="Q2" s="284"/>
      <c r="R2" s="284"/>
      <c r="S2" s="284"/>
      <c r="T2" s="284"/>
      <c r="U2" s="284"/>
    </row>
    <row r="3" spans="1:21" s="285" customFormat="1" ht="18.75">
      <c r="A3" s="349" t="s">
        <v>1398</v>
      </c>
      <c r="B3" s="284"/>
      <c r="C3" s="284"/>
      <c r="D3" s="284"/>
      <c r="E3" s="284"/>
      <c r="F3" s="284"/>
      <c r="G3" s="284"/>
      <c r="I3" s="284"/>
      <c r="J3" s="284"/>
      <c r="K3" s="284"/>
      <c r="L3" s="284"/>
      <c r="M3" s="284"/>
      <c r="N3" s="284"/>
      <c r="O3" s="284"/>
      <c r="P3" s="284"/>
      <c r="Q3" s="284"/>
      <c r="R3" s="284"/>
      <c r="S3" s="284"/>
      <c r="T3" s="284"/>
      <c r="U3" s="284"/>
    </row>
    <row r="4" spans="1:21" s="66" customFormat="1" ht="15.7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row>
    <row r="5" spans="1:21" s="66" customFormat="1"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row>
    <row r="6" spans="1:21" s="67" customFormat="1" ht="25.5">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row>
    <row r="7" spans="1:21" s="67"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 r="A8" s="664" t="s">
        <v>1399</v>
      </c>
      <c r="B8" s="664" t="s">
        <v>112</v>
      </c>
      <c r="C8" s="324"/>
      <c r="D8" s="324"/>
      <c r="E8" s="324"/>
      <c r="F8" s="73"/>
      <c r="G8" s="347"/>
      <c r="H8" s="350"/>
      <c r="I8" s="347"/>
      <c r="J8" s="350"/>
      <c r="K8" s="347"/>
      <c r="L8" s="350"/>
      <c r="M8" s="347"/>
      <c r="N8" s="350"/>
      <c r="O8" s="389">
        <f>G8+I8+K8+M8</f>
        <v>0</v>
      </c>
      <c r="P8" s="390">
        <f>H8+J8+L8+N8</f>
        <v>0</v>
      </c>
      <c r="Q8" s="346"/>
      <c r="R8" s="346"/>
      <c r="S8" s="249"/>
      <c r="T8" s="249"/>
      <c r="U8" s="249"/>
    </row>
    <row r="9" spans="1:21" ht="15.75">
      <c r="A9" s="664"/>
      <c r="B9" s="664"/>
      <c r="C9" s="324"/>
      <c r="D9" s="324"/>
      <c r="E9" s="324"/>
      <c r="F9" s="73"/>
      <c r="G9" s="347"/>
      <c r="H9" s="350"/>
      <c r="I9" s="347"/>
      <c r="J9" s="350"/>
      <c r="K9" s="347"/>
      <c r="L9" s="350"/>
      <c r="M9" s="347"/>
      <c r="N9" s="350"/>
      <c r="O9" s="389">
        <f t="shared" ref="O9:O26" si="0">G9+I9+K9+M9</f>
        <v>0</v>
      </c>
      <c r="P9" s="390">
        <f t="shared" ref="P9:P26" si="1">H9+J9+L9+N9</f>
        <v>0</v>
      </c>
      <c r="Q9" s="346"/>
      <c r="R9" s="346"/>
      <c r="S9" s="249"/>
      <c r="T9" s="249"/>
      <c r="U9" s="249"/>
    </row>
    <row r="10" spans="1:21" ht="15.75">
      <c r="A10" s="664"/>
      <c r="B10" s="664"/>
      <c r="C10" s="324"/>
      <c r="D10" s="324"/>
      <c r="E10" s="324"/>
      <c r="F10" s="73"/>
      <c r="G10" s="347"/>
      <c r="H10" s="350"/>
      <c r="I10" s="347"/>
      <c r="J10" s="350"/>
      <c r="K10" s="347"/>
      <c r="L10" s="350"/>
      <c r="M10" s="347"/>
      <c r="N10" s="350"/>
      <c r="O10" s="389">
        <f t="shared" si="0"/>
        <v>0</v>
      </c>
      <c r="P10" s="390">
        <f t="shared" si="1"/>
        <v>0</v>
      </c>
      <c r="Q10" s="346"/>
      <c r="R10" s="346"/>
      <c r="S10" s="249"/>
      <c r="T10" s="249"/>
      <c r="U10" s="249"/>
    </row>
    <row r="11" spans="1:21" ht="15.75">
      <c r="A11" s="664"/>
      <c r="B11" s="664"/>
      <c r="C11" s="324"/>
      <c r="D11" s="324"/>
      <c r="E11" s="324"/>
      <c r="F11" s="73"/>
      <c r="G11" s="347"/>
      <c r="H11" s="350"/>
      <c r="I11" s="347"/>
      <c r="J11" s="350"/>
      <c r="K11" s="347"/>
      <c r="L11" s="350"/>
      <c r="M11" s="347"/>
      <c r="N11" s="350"/>
      <c r="O11" s="389">
        <f t="shared" si="0"/>
        <v>0</v>
      </c>
      <c r="P11" s="390">
        <f t="shared" si="1"/>
        <v>0</v>
      </c>
      <c r="Q11" s="346"/>
      <c r="R11" s="346"/>
      <c r="S11" s="249"/>
      <c r="T11" s="249"/>
      <c r="U11" s="249"/>
    </row>
    <row r="12" spans="1:21" ht="15.75">
      <c r="A12" s="664"/>
      <c r="B12" s="664"/>
      <c r="C12" s="324"/>
      <c r="D12" s="324"/>
      <c r="E12" s="324"/>
      <c r="F12" s="73"/>
      <c r="G12" s="347"/>
      <c r="H12" s="350"/>
      <c r="I12" s="347"/>
      <c r="J12" s="350"/>
      <c r="K12" s="347"/>
      <c r="L12" s="350"/>
      <c r="M12" s="347"/>
      <c r="N12" s="350"/>
      <c r="O12" s="389">
        <f t="shared" si="0"/>
        <v>0</v>
      </c>
      <c r="P12" s="390">
        <f t="shared" si="1"/>
        <v>0</v>
      </c>
      <c r="Q12" s="346"/>
      <c r="R12" s="346"/>
      <c r="S12" s="249"/>
      <c r="T12" s="249"/>
      <c r="U12" s="249"/>
    </row>
    <row r="13" spans="1:21" ht="15.75">
      <c r="A13" s="664"/>
      <c r="B13" s="664"/>
      <c r="C13" s="324"/>
      <c r="D13" s="324"/>
      <c r="E13" s="324"/>
      <c r="F13" s="73"/>
      <c r="G13" s="347"/>
      <c r="H13" s="350"/>
      <c r="I13" s="347"/>
      <c r="J13" s="350"/>
      <c r="K13" s="347"/>
      <c r="L13" s="350"/>
      <c r="M13" s="347"/>
      <c r="N13" s="350"/>
      <c r="O13" s="389">
        <f t="shared" si="0"/>
        <v>0</v>
      </c>
      <c r="P13" s="390">
        <f t="shared" si="1"/>
        <v>0</v>
      </c>
      <c r="Q13" s="346"/>
      <c r="R13" s="346"/>
      <c r="S13" s="249"/>
      <c r="T13" s="249"/>
      <c r="U13" s="249"/>
    </row>
    <row r="14" spans="1:21" ht="120.75" customHeight="1">
      <c r="A14" s="664"/>
      <c r="B14" s="664" t="s">
        <v>113</v>
      </c>
      <c r="C14" s="507" t="s">
        <v>2021</v>
      </c>
      <c r="D14" s="507" t="s">
        <v>1916</v>
      </c>
      <c r="E14" s="324" t="s">
        <v>2032</v>
      </c>
      <c r="F14" s="506" t="s">
        <v>1915</v>
      </c>
      <c r="G14" s="347">
        <v>0</v>
      </c>
      <c r="H14" s="350">
        <v>0</v>
      </c>
      <c r="I14" s="347">
        <v>3</v>
      </c>
      <c r="J14" s="350">
        <v>0</v>
      </c>
      <c r="K14" s="347">
        <v>3</v>
      </c>
      <c r="L14" s="350">
        <v>0</v>
      </c>
      <c r="M14" s="347">
        <v>3</v>
      </c>
      <c r="N14" s="350">
        <v>0</v>
      </c>
      <c r="O14" s="513">
        <f t="shared" si="0"/>
        <v>9</v>
      </c>
      <c r="P14" s="390">
        <f t="shared" si="1"/>
        <v>0</v>
      </c>
      <c r="Q14" s="508" t="s">
        <v>2024</v>
      </c>
      <c r="R14" s="508" t="s">
        <v>2023</v>
      </c>
      <c r="S14" s="249" t="s">
        <v>2022</v>
      </c>
      <c r="T14" s="249" t="s">
        <v>1789</v>
      </c>
      <c r="U14" s="249" t="s">
        <v>1874</v>
      </c>
    </row>
    <row r="15" spans="1:21" ht="15.75">
      <c r="A15" s="664"/>
      <c r="B15" s="664"/>
      <c r="C15" s="324"/>
      <c r="D15" s="324"/>
      <c r="E15" s="324"/>
      <c r="F15" s="73"/>
      <c r="G15" s="347"/>
      <c r="H15" s="350"/>
      <c r="I15" s="347"/>
      <c r="J15" s="350"/>
      <c r="K15" s="347"/>
      <c r="L15" s="350"/>
      <c r="M15" s="347"/>
      <c r="N15" s="350"/>
      <c r="O15" s="389">
        <f t="shared" si="0"/>
        <v>0</v>
      </c>
      <c r="P15" s="390">
        <f t="shared" si="1"/>
        <v>0</v>
      </c>
      <c r="Q15" s="346"/>
      <c r="R15" s="346"/>
      <c r="S15" s="249"/>
      <c r="T15" s="249"/>
      <c r="U15" s="249"/>
    </row>
    <row r="16" spans="1:21" ht="15.75">
      <c r="A16" s="664"/>
      <c r="B16" s="664"/>
      <c r="C16" s="324"/>
      <c r="D16" s="324"/>
      <c r="E16" s="324"/>
      <c r="F16" s="73"/>
      <c r="G16" s="347"/>
      <c r="H16" s="350"/>
      <c r="I16" s="347"/>
      <c r="J16" s="350"/>
      <c r="K16" s="347"/>
      <c r="L16" s="350"/>
      <c r="M16" s="347"/>
      <c r="N16" s="350"/>
      <c r="O16" s="389">
        <f t="shared" si="0"/>
        <v>0</v>
      </c>
      <c r="P16" s="390">
        <f t="shared" si="1"/>
        <v>0</v>
      </c>
      <c r="Q16" s="346"/>
      <c r="R16" s="346"/>
      <c r="S16" s="249"/>
      <c r="T16" s="249"/>
      <c r="U16" s="249"/>
    </row>
    <row r="17" spans="1:21" ht="15.75">
      <c r="A17" s="664"/>
      <c r="B17" s="664"/>
      <c r="C17" s="324"/>
      <c r="D17" s="324"/>
      <c r="E17" s="324"/>
      <c r="F17" s="73"/>
      <c r="G17" s="347"/>
      <c r="H17" s="350"/>
      <c r="I17" s="347"/>
      <c r="J17" s="350"/>
      <c r="K17" s="347"/>
      <c r="L17" s="350"/>
      <c r="M17" s="347"/>
      <c r="N17" s="350"/>
      <c r="O17" s="389">
        <f t="shared" si="0"/>
        <v>0</v>
      </c>
      <c r="P17" s="390">
        <f t="shared" si="1"/>
        <v>0</v>
      </c>
      <c r="Q17" s="346"/>
      <c r="R17" s="346"/>
      <c r="S17" s="249"/>
      <c r="T17" s="249"/>
      <c r="U17" s="249"/>
    </row>
    <row r="18" spans="1:21" ht="15.75">
      <c r="A18" s="664"/>
      <c r="B18" s="664"/>
      <c r="C18" s="324"/>
      <c r="D18" s="324"/>
      <c r="E18" s="324"/>
      <c r="F18" s="73"/>
      <c r="G18" s="347"/>
      <c r="H18" s="350"/>
      <c r="I18" s="347"/>
      <c r="J18" s="350"/>
      <c r="K18" s="347"/>
      <c r="L18" s="350"/>
      <c r="M18" s="347"/>
      <c r="N18" s="350"/>
      <c r="O18" s="389">
        <f t="shared" si="0"/>
        <v>0</v>
      </c>
      <c r="P18" s="390">
        <f t="shared" si="1"/>
        <v>0</v>
      </c>
      <c r="Q18" s="346"/>
      <c r="R18" s="346"/>
      <c r="S18" s="249"/>
      <c r="T18" s="249"/>
      <c r="U18" s="249"/>
    </row>
    <row r="19" spans="1:21" ht="15.75">
      <c r="A19" s="664"/>
      <c r="B19" s="664"/>
      <c r="C19" s="324"/>
      <c r="D19" s="324"/>
      <c r="E19" s="324"/>
      <c r="F19" s="73"/>
      <c r="G19" s="347"/>
      <c r="H19" s="350"/>
      <c r="I19" s="347"/>
      <c r="J19" s="350"/>
      <c r="K19" s="347"/>
      <c r="L19" s="350"/>
      <c r="M19" s="347"/>
      <c r="N19" s="350"/>
      <c r="O19" s="389">
        <f t="shared" si="0"/>
        <v>0</v>
      </c>
      <c r="P19" s="390">
        <f t="shared" si="1"/>
        <v>0</v>
      </c>
      <c r="Q19" s="346"/>
      <c r="R19" s="346"/>
      <c r="S19" s="249"/>
      <c r="T19" s="249"/>
      <c r="U19" s="249"/>
    </row>
    <row r="20" spans="1:21" ht="15.75">
      <c r="A20" s="664"/>
      <c r="B20" s="664" t="s">
        <v>1400</v>
      </c>
      <c r="C20" s="324"/>
      <c r="D20" s="324"/>
      <c r="E20" s="324"/>
      <c r="F20" s="73"/>
      <c r="G20" s="347"/>
      <c r="H20" s="350"/>
      <c r="I20" s="347"/>
      <c r="J20" s="350"/>
      <c r="K20" s="347"/>
      <c r="L20" s="350"/>
      <c r="M20" s="347"/>
      <c r="N20" s="350"/>
      <c r="O20" s="389">
        <f t="shared" si="0"/>
        <v>0</v>
      </c>
      <c r="P20" s="390">
        <f t="shared" si="1"/>
        <v>0</v>
      </c>
      <c r="Q20" s="346"/>
      <c r="R20" s="346"/>
      <c r="S20" s="249"/>
      <c r="T20" s="249"/>
      <c r="U20" s="249"/>
    </row>
    <row r="21" spans="1:21" ht="15.75">
      <c r="A21" s="664"/>
      <c r="B21" s="664"/>
      <c r="C21" s="324"/>
      <c r="D21" s="324"/>
      <c r="E21" s="324"/>
      <c r="F21" s="73"/>
      <c r="G21" s="347"/>
      <c r="H21" s="350"/>
      <c r="I21" s="347"/>
      <c r="J21" s="350"/>
      <c r="K21" s="347"/>
      <c r="L21" s="350"/>
      <c r="M21" s="347"/>
      <c r="N21" s="350"/>
      <c r="O21" s="389">
        <f t="shared" si="0"/>
        <v>0</v>
      </c>
      <c r="P21" s="390">
        <f t="shared" si="1"/>
        <v>0</v>
      </c>
      <c r="Q21" s="346"/>
      <c r="R21" s="346"/>
      <c r="S21" s="249"/>
      <c r="T21" s="249"/>
      <c r="U21" s="249"/>
    </row>
    <row r="22" spans="1:21" ht="15.75">
      <c r="A22" s="664"/>
      <c r="B22" s="664"/>
      <c r="C22" s="324"/>
      <c r="D22" s="324"/>
      <c r="E22" s="324"/>
      <c r="F22" s="73"/>
      <c r="G22" s="347"/>
      <c r="H22" s="350"/>
      <c r="I22" s="347"/>
      <c r="J22" s="350"/>
      <c r="K22" s="347"/>
      <c r="L22" s="350"/>
      <c r="M22" s="347"/>
      <c r="N22" s="350"/>
      <c r="O22" s="389">
        <f t="shared" si="0"/>
        <v>0</v>
      </c>
      <c r="P22" s="390">
        <f t="shared" si="1"/>
        <v>0</v>
      </c>
      <c r="Q22" s="346"/>
      <c r="R22" s="346"/>
      <c r="S22" s="249"/>
      <c r="T22" s="249"/>
      <c r="U22" s="249"/>
    </row>
    <row r="23" spans="1:21" ht="15.75">
      <c r="A23" s="664"/>
      <c r="B23" s="664"/>
      <c r="C23" s="324"/>
      <c r="D23" s="324"/>
      <c r="E23" s="324"/>
      <c r="F23" s="73"/>
      <c r="G23" s="347"/>
      <c r="H23" s="350"/>
      <c r="I23" s="347"/>
      <c r="J23" s="350"/>
      <c r="K23" s="347"/>
      <c r="L23" s="350"/>
      <c r="M23" s="347"/>
      <c r="N23" s="350"/>
      <c r="O23" s="389">
        <f t="shared" si="0"/>
        <v>0</v>
      </c>
      <c r="P23" s="390">
        <f t="shared" si="1"/>
        <v>0</v>
      </c>
      <c r="Q23" s="346"/>
      <c r="R23" s="346"/>
      <c r="S23" s="249"/>
      <c r="T23" s="249"/>
      <c r="U23" s="249"/>
    </row>
    <row r="24" spans="1:21" ht="15.75">
      <c r="A24" s="664"/>
      <c r="B24" s="664"/>
      <c r="C24" s="74"/>
      <c r="D24" s="324"/>
      <c r="E24" s="324"/>
      <c r="F24" s="73"/>
      <c r="G24" s="347"/>
      <c r="H24" s="350"/>
      <c r="I24" s="347"/>
      <c r="J24" s="350"/>
      <c r="K24" s="347"/>
      <c r="L24" s="350"/>
      <c r="M24" s="347"/>
      <c r="N24" s="350"/>
      <c r="O24" s="389">
        <f t="shared" si="0"/>
        <v>0</v>
      </c>
      <c r="P24" s="390">
        <f t="shared" si="1"/>
        <v>0</v>
      </c>
      <c r="Q24" s="346"/>
      <c r="R24" s="346"/>
      <c r="S24" s="249"/>
      <c r="T24" s="249"/>
      <c r="U24" s="249"/>
    </row>
    <row r="25" spans="1:21" ht="15.75">
      <c r="A25" s="664"/>
      <c r="B25" s="664"/>
      <c r="C25" s="74"/>
      <c r="D25" s="324"/>
      <c r="E25" s="324"/>
      <c r="F25" s="73"/>
      <c r="G25" s="347"/>
      <c r="H25" s="350"/>
      <c r="I25" s="347"/>
      <c r="J25" s="350"/>
      <c r="K25" s="347"/>
      <c r="L25" s="350"/>
      <c r="M25" s="347"/>
      <c r="N25" s="350"/>
      <c r="O25" s="389">
        <f t="shared" si="0"/>
        <v>0</v>
      </c>
      <c r="P25" s="390">
        <f t="shared" si="1"/>
        <v>0</v>
      </c>
      <c r="Q25" s="346"/>
      <c r="R25" s="346"/>
      <c r="S25" s="249"/>
      <c r="T25" s="249"/>
      <c r="U25" s="249"/>
    </row>
    <row r="26" spans="1:21" ht="15.75">
      <c r="A26" s="664"/>
      <c r="B26" s="664"/>
      <c r="C26" s="324"/>
      <c r="D26" s="324"/>
      <c r="E26" s="324"/>
      <c r="F26" s="73"/>
      <c r="G26" s="347"/>
      <c r="H26" s="350"/>
      <c r="I26" s="347"/>
      <c r="J26" s="350"/>
      <c r="K26" s="347"/>
      <c r="L26" s="350"/>
      <c r="M26" s="347"/>
      <c r="N26" s="350"/>
      <c r="O26" s="389">
        <f t="shared" si="0"/>
        <v>0</v>
      </c>
      <c r="P26" s="390">
        <f t="shared" si="1"/>
        <v>0</v>
      </c>
      <c r="Q26" s="346"/>
      <c r="R26" s="346"/>
      <c r="S26" s="249"/>
      <c r="T26" s="249"/>
      <c r="U26" s="249"/>
    </row>
    <row r="27" spans="1:21" s="286" customFormat="1" ht="15.75">
      <c r="A27" s="298"/>
      <c r="B27" s="299"/>
      <c r="C27" s="298" t="s">
        <v>114</v>
      </c>
      <c r="D27" s="299"/>
      <c r="E27" s="299"/>
      <c r="F27" s="300"/>
      <c r="G27" s="264">
        <f t="shared" ref="G27:P27" si="2">SUM(G8:G26)</f>
        <v>0</v>
      </c>
      <c r="H27" s="232">
        <f t="shared" si="2"/>
        <v>0</v>
      </c>
      <c r="I27" s="264">
        <f t="shared" si="2"/>
        <v>3</v>
      </c>
      <c r="J27" s="232">
        <f t="shared" si="2"/>
        <v>0</v>
      </c>
      <c r="K27" s="264">
        <f t="shared" si="2"/>
        <v>3</v>
      </c>
      <c r="L27" s="232">
        <f t="shared" si="2"/>
        <v>0</v>
      </c>
      <c r="M27" s="264">
        <f t="shared" si="2"/>
        <v>3</v>
      </c>
      <c r="N27" s="232">
        <f t="shared" si="2"/>
        <v>0</v>
      </c>
      <c r="O27" s="232">
        <f t="shared" si="2"/>
        <v>9</v>
      </c>
      <c r="P27" s="232">
        <f t="shared" si="2"/>
        <v>0</v>
      </c>
      <c r="Q27" s="264"/>
      <c r="R27" s="264"/>
      <c r="S27" s="264"/>
      <c r="T27" s="264"/>
      <c r="U27" s="264"/>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tabColor rgb="FF00B0F0"/>
  </sheetPr>
  <dimension ref="A1:U34"/>
  <sheetViews>
    <sheetView zoomScale="55" zoomScaleNormal="55" workbookViewId="0">
      <pane ySplit="5" topLeftCell="A6" activePane="bottomLeft" state="frozen"/>
      <selection activeCell="R5" sqref="R5"/>
      <selection pane="bottomLeft" activeCell="A48" sqref="A48"/>
    </sheetView>
  </sheetViews>
  <sheetFormatPr baseColWidth="10" defaultColWidth="11.42578125" defaultRowHeight="15"/>
  <cols>
    <col min="1" max="2" width="35.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479</v>
      </c>
      <c r="I1" s="284"/>
      <c r="J1" s="284"/>
      <c r="K1" s="284"/>
      <c r="L1" s="284"/>
      <c r="M1" s="284"/>
      <c r="N1" s="284"/>
      <c r="O1" s="284"/>
      <c r="P1" s="284"/>
      <c r="Q1" s="284"/>
      <c r="R1" s="284"/>
      <c r="S1" s="284"/>
      <c r="T1" s="284"/>
      <c r="U1" s="284"/>
    </row>
    <row r="2" spans="1:21">
      <c r="A2" s="269" t="s">
        <v>1340</v>
      </c>
      <c r="B2" s="269"/>
      <c r="C2" s="269"/>
      <c r="D2" s="269"/>
      <c r="E2" s="269"/>
      <c r="F2" s="269"/>
      <c r="G2" s="269"/>
      <c r="H2" s="269"/>
      <c r="I2" s="269"/>
      <c r="J2" s="269"/>
      <c r="K2" s="269"/>
      <c r="L2" s="269"/>
      <c r="M2" s="269"/>
      <c r="N2" s="269"/>
      <c r="O2" s="269"/>
      <c r="P2" s="269"/>
      <c r="Q2" s="269"/>
      <c r="R2" s="269"/>
      <c r="S2" s="269"/>
      <c r="T2" s="269"/>
      <c r="U2" s="269"/>
    </row>
    <row r="3" spans="1:21" ht="15" customHeight="1">
      <c r="A3" s="624" t="s">
        <v>97</v>
      </c>
      <c r="B3" s="623" t="s">
        <v>111</v>
      </c>
      <c r="C3" s="626" t="s">
        <v>86</v>
      </c>
      <c r="D3" s="626" t="s">
        <v>87</v>
      </c>
      <c r="E3" s="626" t="s">
        <v>392</v>
      </c>
      <c r="F3" s="626" t="s">
        <v>88</v>
      </c>
      <c r="G3" s="629" t="s">
        <v>100</v>
      </c>
      <c r="H3" s="635"/>
      <c r="I3" s="635"/>
      <c r="J3" s="635"/>
      <c r="K3" s="635"/>
      <c r="L3" s="635"/>
      <c r="M3" s="635"/>
      <c r="N3" s="630"/>
      <c r="O3" s="631" t="s">
        <v>101</v>
      </c>
      <c r="P3" s="632"/>
      <c r="Q3" s="623" t="s">
        <v>102</v>
      </c>
      <c r="R3" s="623" t="s">
        <v>103</v>
      </c>
      <c r="S3" s="623" t="s">
        <v>110</v>
      </c>
      <c r="T3" s="623" t="s">
        <v>109</v>
      </c>
      <c r="U3" s="620" t="s">
        <v>89</v>
      </c>
    </row>
    <row r="4" spans="1:21" ht="15" customHeight="1">
      <c r="A4" s="624"/>
      <c r="B4" s="624"/>
      <c r="C4" s="627"/>
      <c r="D4" s="627"/>
      <c r="E4" s="627"/>
      <c r="F4" s="627"/>
      <c r="G4" s="629" t="s">
        <v>104</v>
      </c>
      <c r="H4" s="630"/>
      <c r="I4" s="629" t="s">
        <v>105</v>
      </c>
      <c r="J4" s="630"/>
      <c r="K4" s="629" t="s">
        <v>106</v>
      </c>
      <c r="L4" s="630"/>
      <c r="M4" s="629" t="s">
        <v>107</v>
      </c>
      <c r="N4" s="630"/>
      <c r="O4" s="633"/>
      <c r="P4" s="634"/>
      <c r="Q4" s="624"/>
      <c r="R4" s="624"/>
      <c r="S4" s="624"/>
      <c r="T4" s="624"/>
      <c r="U4" s="621"/>
    </row>
    <row r="5" spans="1:21" ht="25.5">
      <c r="A5" s="625"/>
      <c r="B5" s="625"/>
      <c r="C5" s="628"/>
      <c r="D5" s="628"/>
      <c r="E5" s="628"/>
      <c r="F5" s="628"/>
      <c r="G5" s="433" t="s">
        <v>108</v>
      </c>
      <c r="H5" s="433" t="s">
        <v>12</v>
      </c>
      <c r="I5" s="433" t="s">
        <v>108</v>
      </c>
      <c r="J5" s="433" t="s">
        <v>12</v>
      </c>
      <c r="K5" s="433" t="s">
        <v>108</v>
      </c>
      <c r="L5" s="433" t="s">
        <v>12</v>
      </c>
      <c r="M5" s="433" t="s">
        <v>108</v>
      </c>
      <c r="N5" s="433" t="s">
        <v>12</v>
      </c>
      <c r="O5" s="433" t="s">
        <v>108</v>
      </c>
      <c r="P5" s="433" t="s">
        <v>12</v>
      </c>
      <c r="Q5" s="625"/>
      <c r="R5" s="625"/>
      <c r="S5" s="625"/>
      <c r="T5" s="625"/>
      <c r="U5" s="622"/>
    </row>
    <row r="6" spans="1:21" s="361" customFormat="1" ht="15.75">
      <c r="A6" s="434"/>
      <c r="B6" s="435"/>
      <c r="C6" s="436"/>
      <c r="D6" s="436"/>
      <c r="E6" s="437"/>
      <c r="F6" s="436"/>
      <c r="G6" s="438"/>
      <c r="H6" s="438"/>
      <c r="I6" s="438"/>
      <c r="J6" s="438"/>
      <c r="K6" s="438"/>
      <c r="L6" s="438"/>
      <c r="M6" s="438"/>
      <c r="N6" s="438"/>
      <c r="O6" s="438"/>
      <c r="P6" s="438"/>
      <c r="Q6" s="439"/>
      <c r="R6" s="439"/>
      <c r="S6" s="439"/>
      <c r="T6" s="439"/>
      <c r="U6" s="440"/>
    </row>
    <row r="7" spans="1:21" ht="15.75">
      <c r="A7" s="651" t="s">
        <v>1436</v>
      </c>
      <c r="B7" s="645" t="s">
        <v>1341</v>
      </c>
      <c r="C7" s="74"/>
      <c r="D7" s="324"/>
      <c r="E7" s="324"/>
      <c r="F7" s="277"/>
      <c r="G7" s="351"/>
      <c r="H7" s="352"/>
      <c r="I7" s="351"/>
      <c r="J7" s="352"/>
      <c r="K7" s="351"/>
      <c r="L7" s="352"/>
      <c r="M7" s="351"/>
      <c r="N7" s="352"/>
      <c r="O7" s="391">
        <f>G7+I7+K7+M7</f>
        <v>0</v>
      </c>
      <c r="P7" s="392">
        <f>H7+J7+L7+N7</f>
        <v>0</v>
      </c>
      <c r="Q7" s="324"/>
      <c r="R7" s="324"/>
      <c r="S7" s="324"/>
      <c r="T7" s="324"/>
      <c r="U7" s="324"/>
    </row>
    <row r="8" spans="1:21" s="361" customFormat="1" ht="15.75">
      <c r="A8" s="651"/>
      <c r="B8" s="646"/>
      <c r="C8" s="74"/>
      <c r="D8" s="324"/>
      <c r="E8" s="324"/>
      <c r="F8" s="277"/>
      <c r="G8" s="351"/>
      <c r="H8" s="352"/>
      <c r="I8" s="351"/>
      <c r="J8" s="352"/>
      <c r="K8" s="351"/>
      <c r="L8" s="352"/>
      <c r="M8" s="351"/>
      <c r="N8" s="352"/>
      <c r="O8" s="391">
        <f t="shared" ref="O8:O33" si="0">G8+I8+K8+M8</f>
        <v>0</v>
      </c>
      <c r="P8" s="392">
        <f t="shared" ref="P8:P33" si="1">H8+J8+L8+N8</f>
        <v>0</v>
      </c>
      <c r="Q8" s="324"/>
      <c r="R8" s="324"/>
      <c r="S8" s="324"/>
      <c r="T8" s="324"/>
      <c r="U8" s="324"/>
    </row>
    <row r="9" spans="1:21" s="361" customFormat="1" ht="15.75">
      <c r="A9" s="651"/>
      <c r="B9" s="646"/>
      <c r="C9" s="74"/>
      <c r="D9" s="324"/>
      <c r="E9" s="324"/>
      <c r="F9" s="277"/>
      <c r="G9" s="351"/>
      <c r="H9" s="352"/>
      <c r="I9" s="351"/>
      <c r="J9" s="352"/>
      <c r="K9" s="351"/>
      <c r="L9" s="352"/>
      <c r="M9" s="351"/>
      <c r="N9" s="352"/>
      <c r="O9" s="391">
        <f t="shared" si="0"/>
        <v>0</v>
      </c>
      <c r="P9" s="392">
        <f t="shared" si="1"/>
        <v>0</v>
      </c>
      <c r="Q9" s="324"/>
      <c r="R9" s="324"/>
      <c r="S9" s="324"/>
      <c r="T9" s="324"/>
      <c r="U9" s="324"/>
    </row>
    <row r="10" spans="1:21" ht="15.75">
      <c r="A10" s="651"/>
      <c r="B10" s="646"/>
      <c r="C10" s="74"/>
      <c r="D10" s="324"/>
      <c r="E10" s="324"/>
      <c r="F10" s="277"/>
      <c r="G10" s="351"/>
      <c r="H10" s="352"/>
      <c r="I10" s="351"/>
      <c r="J10" s="352"/>
      <c r="K10" s="351"/>
      <c r="L10" s="352"/>
      <c r="M10" s="351"/>
      <c r="N10" s="352"/>
      <c r="O10" s="391">
        <f t="shared" si="0"/>
        <v>0</v>
      </c>
      <c r="P10" s="392">
        <f t="shared" si="1"/>
        <v>0</v>
      </c>
      <c r="Q10" s="324"/>
      <c r="R10" s="324"/>
      <c r="S10" s="324"/>
      <c r="T10" s="324"/>
      <c r="U10" s="324"/>
    </row>
    <row r="11" spans="1:21" ht="15.75">
      <c r="A11" s="651"/>
      <c r="B11" s="646"/>
      <c r="C11" s="74"/>
      <c r="D11" s="324"/>
      <c r="E11" s="324"/>
      <c r="F11" s="277"/>
      <c r="G11" s="351"/>
      <c r="H11" s="352"/>
      <c r="I11" s="351"/>
      <c r="J11" s="352"/>
      <c r="K11" s="351"/>
      <c r="L11" s="352"/>
      <c r="M11" s="351"/>
      <c r="N11" s="352"/>
      <c r="O11" s="391">
        <f t="shared" si="0"/>
        <v>0</v>
      </c>
      <c r="P11" s="392">
        <f t="shared" si="1"/>
        <v>0</v>
      </c>
      <c r="Q11" s="324"/>
      <c r="R11" s="324"/>
      <c r="S11" s="324"/>
      <c r="T11" s="324"/>
      <c r="U11" s="324"/>
    </row>
    <row r="12" spans="1:21" ht="117.75" customHeight="1">
      <c r="A12" s="651"/>
      <c r="B12" s="650"/>
      <c r="C12" s="74"/>
      <c r="D12" s="324"/>
      <c r="E12" s="324"/>
      <c r="F12" s="277"/>
      <c r="G12" s="351"/>
      <c r="H12" s="352"/>
      <c r="I12" s="351"/>
      <c r="J12" s="352"/>
      <c r="K12" s="351"/>
      <c r="L12" s="352"/>
      <c r="M12" s="351"/>
      <c r="N12" s="352"/>
      <c r="O12" s="391">
        <f t="shared" si="0"/>
        <v>0</v>
      </c>
      <c r="P12" s="392">
        <f t="shared" si="1"/>
        <v>0</v>
      </c>
      <c r="Q12" s="324"/>
      <c r="R12" s="324"/>
      <c r="S12" s="324"/>
      <c r="T12" s="324"/>
      <c r="U12" s="324"/>
    </row>
    <row r="13" spans="1:21" ht="15.75">
      <c r="A13" s="646" t="s">
        <v>1437</v>
      </c>
      <c r="B13" s="645" t="s">
        <v>1438</v>
      </c>
      <c r="C13" s="74"/>
      <c r="D13" s="308"/>
      <c r="E13" s="308"/>
      <c r="F13" s="308"/>
      <c r="G13" s="351"/>
      <c r="H13" s="352"/>
      <c r="I13" s="351"/>
      <c r="J13" s="352"/>
      <c r="K13" s="351"/>
      <c r="L13" s="352"/>
      <c r="M13" s="351"/>
      <c r="N13" s="352"/>
      <c r="O13" s="391">
        <f t="shared" si="0"/>
        <v>0</v>
      </c>
      <c r="P13" s="392">
        <f t="shared" si="1"/>
        <v>0</v>
      </c>
      <c r="Q13" s="324"/>
      <c r="R13" s="324"/>
      <c r="S13" s="324"/>
      <c r="T13" s="324"/>
      <c r="U13" s="324"/>
    </row>
    <row r="14" spans="1:21" ht="15.75">
      <c r="A14" s="646"/>
      <c r="B14" s="646"/>
      <c r="C14" s="74"/>
      <c r="D14" s="324"/>
      <c r="E14" s="324"/>
      <c r="F14" s="277"/>
      <c r="G14" s="351"/>
      <c r="H14" s="352"/>
      <c r="I14" s="351"/>
      <c r="J14" s="352"/>
      <c r="K14" s="351"/>
      <c r="L14" s="352"/>
      <c r="M14" s="351"/>
      <c r="N14" s="352"/>
      <c r="O14" s="391">
        <f t="shared" si="0"/>
        <v>0</v>
      </c>
      <c r="P14" s="392">
        <f t="shared" si="1"/>
        <v>0</v>
      </c>
      <c r="Q14" s="324"/>
      <c r="R14" s="324"/>
      <c r="S14" s="324"/>
      <c r="T14" s="324"/>
      <c r="U14" s="324"/>
    </row>
    <row r="15" spans="1:21" ht="15.75">
      <c r="A15" s="646"/>
      <c r="B15" s="646"/>
      <c r="C15" s="74"/>
      <c r="D15" s="324"/>
      <c r="E15" s="324"/>
      <c r="F15" s="277"/>
      <c r="G15" s="351"/>
      <c r="H15" s="352"/>
      <c r="I15" s="351"/>
      <c r="J15" s="352"/>
      <c r="K15" s="351"/>
      <c r="L15" s="352"/>
      <c r="M15" s="351"/>
      <c r="N15" s="352"/>
      <c r="O15" s="391">
        <f t="shared" si="0"/>
        <v>0</v>
      </c>
      <c r="P15" s="392">
        <f t="shared" si="1"/>
        <v>0</v>
      </c>
      <c r="Q15" s="324"/>
      <c r="R15" s="324"/>
      <c r="S15" s="324"/>
      <c r="T15" s="324"/>
      <c r="U15" s="324"/>
    </row>
    <row r="16" spans="1:21" ht="15.75">
      <c r="A16" s="646"/>
      <c r="B16" s="646"/>
      <c r="C16" s="74"/>
      <c r="D16" s="324"/>
      <c r="E16" s="324"/>
      <c r="F16" s="277"/>
      <c r="G16" s="351"/>
      <c r="H16" s="352"/>
      <c r="I16" s="351"/>
      <c r="J16" s="352"/>
      <c r="K16" s="351"/>
      <c r="L16" s="352"/>
      <c r="M16" s="351"/>
      <c r="N16" s="352"/>
      <c r="O16" s="391">
        <f t="shared" si="0"/>
        <v>0</v>
      </c>
      <c r="P16" s="392">
        <f t="shared" si="1"/>
        <v>0</v>
      </c>
      <c r="Q16" s="324"/>
      <c r="R16" s="324"/>
      <c r="S16" s="324"/>
      <c r="T16" s="324"/>
      <c r="U16" s="324"/>
    </row>
    <row r="17" spans="1:21" ht="15.75">
      <c r="A17" s="646"/>
      <c r="B17" s="646"/>
      <c r="C17" s="74"/>
      <c r="D17" s="324"/>
      <c r="E17" s="324"/>
      <c r="F17" s="277"/>
      <c r="G17" s="351"/>
      <c r="H17" s="352"/>
      <c r="I17" s="351"/>
      <c r="J17" s="352"/>
      <c r="K17" s="351"/>
      <c r="L17" s="352"/>
      <c r="M17" s="351"/>
      <c r="N17" s="352"/>
      <c r="O17" s="391">
        <f t="shared" si="0"/>
        <v>0</v>
      </c>
      <c r="P17" s="392">
        <f t="shared" si="1"/>
        <v>0</v>
      </c>
      <c r="Q17" s="324"/>
      <c r="R17" s="324"/>
      <c r="S17" s="324"/>
      <c r="T17" s="324"/>
      <c r="U17" s="324"/>
    </row>
    <row r="18" spans="1:21" ht="15.75">
      <c r="A18" s="646"/>
      <c r="B18" s="646"/>
      <c r="C18" s="74"/>
      <c r="D18" s="324"/>
      <c r="E18" s="324"/>
      <c r="F18" s="277"/>
      <c r="G18" s="351"/>
      <c r="H18" s="352"/>
      <c r="I18" s="351"/>
      <c r="J18" s="352"/>
      <c r="K18" s="351"/>
      <c r="L18" s="352"/>
      <c r="M18" s="351"/>
      <c r="N18" s="352"/>
      <c r="O18" s="391">
        <f t="shared" si="0"/>
        <v>0</v>
      </c>
      <c r="P18" s="392">
        <f t="shared" si="1"/>
        <v>0</v>
      </c>
      <c r="Q18" s="324"/>
      <c r="R18" s="324"/>
      <c r="S18" s="324"/>
      <c r="T18" s="324"/>
      <c r="U18" s="324"/>
    </row>
    <row r="19" spans="1:21" ht="15.75">
      <c r="A19" s="650"/>
      <c r="B19" s="650"/>
      <c r="C19" s="74"/>
      <c r="D19" s="324"/>
      <c r="E19" s="324"/>
      <c r="F19" s="277"/>
      <c r="G19" s="351"/>
      <c r="H19" s="352"/>
      <c r="I19" s="351"/>
      <c r="J19" s="352"/>
      <c r="K19" s="351"/>
      <c r="L19" s="352"/>
      <c r="M19" s="351"/>
      <c r="N19" s="352"/>
      <c r="O19" s="391">
        <f t="shared" si="0"/>
        <v>0</v>
      </c>
      <c r="P19" s="392">
        <f t="shared" si="1"/>
        <v>0</v>
      </c>
      <c r="Q19" s="324"/>
      <c r="R19" s="324"/>
      <c r="S19" s="324"/>
      <c r="T19" s="324"/>
      <c r="U19" s="324"/>
    </row>
    <row r="20" spans="1:21" ht="15.75">
      <c r="A20" s="645" t="s">
        <v>1439</v>
      </c>
      <c r="B20" s="645" t="s">
        <v>1440</v>
      </c>
      <c r="C20" s="74"/>
      <c r="D20" s="324"/>
      <c r="E20" s="324"/>
      <c r="F20" s="277"/>
      <c r="G20" s="351"/>
      <c r="H20" s="352"/>
      <c r="I20" s="351"/>
      <c r="J20" s="352"/>
      <c r="K20" s="351"/>
      <c r="L20" s="352"/>
      <c r="M20" s="351"/>
      <c r="N20" s="352"/>
      <c r="O20" s="391">
        <f t="shared" si="0"/>
        <v>0</v>
      </c>
      <c r="P20" s="392">
        <f t="shared" si="1"/>
        <v>0</v>
      </c>
      <c r="Q20" s="324"/>
      <c r="R20" s="324"/>
      <c r="S20" s="324"/>
      <c r="T20" s="324"/>
      <c r="U20" s="324"/>
    </row>
    <row r="21" spans="1:21" s="361" customFormat="1" ht="15.75">
      <c r="A21" s="646"/>
      <c r="B21" s="646"/>
      <c r="C21" s="74"/>
      <c r="D21" s="324"/>
      <c r="E21" s="324"/>
      <c r="F21" s="277"/>
      <c r="G21" s="351"/>
      <c r="H21" s="352"/>
      <c r="I21" s="351"/>
      <c r="J21" s="352"/>
      <c r="K21" s="351"/>
      <c r="L21" s="352"/>
      <c r="M21" s="351"/>
      <c r="N21" s="352"/>
      <c r="O21" s="391">
        <f t="shared" si="0"/>
        <v>0</v>
      </c>
      <c r="P21" s="392">
        <f t="shared" si="1"/>
        <v>0</v>
      </c>
      <c r="Q21" s="324"/>
      <c r="R21" s="324"/>
      <c r="S21" s="324"/>
      <c r="T21" s="324"/>
      <c r="U21" s="324"/>
    </row>
    <row r="22" spans="1:21" s="361" customFormat="1" ht="15.75">
      <c r="A22" s="646"/>
      <c r="B22" s="646"/>
      <c r="C22" s="74"/>
      <c r="D22" s="324"/>
      <c r="E22" s="324"/>
      <c r="F22" s="277"/>
      <c r="G22" s="351"/>
      <c r="H22" s="352"/>
      <c r="I22" s="351"/>
      <c r="J22" s="352"/>
      <c r="K22" s="351"/>
      <c r="L22" s="352"/>
      <c r="M22" s="351"/>
      <c r="N22" s="352"/>
      <c r="O22" s="391">
        <f t="shared" si="0"/>
        <v>0</v>
      </c>
      <c r="P22" s="392">
        <f t="shared" si="1"/>
        <v>0</v>
      </c>
      <c r="Q22" s="324"/>
      <c r="R22" s="324"/>
      <c r="S22" s="324"/>
      <c r="T22" s="324"/>
      <c r="U22" s="324"/>
    </row>
    <row r="23" spans="1:21" s="361" customFormat="1" ht="15.75">
      <c r="A23" s="646"/>
      <c r="B23" s="646"/>
      <c r="C23" s="74"/>
      <c r="D23" s="324"/>
      <c r="E23" s="324"/>
      <c r="F23" s="277"/>
      <c r="G23" s="351"/>
      <c r="H23" s="352"/>
      <c r="I23" s="351"/>
      <c r="J23" s="352"/>
      <c r="K23" s="351"/>
      <c r="L23" s="352"/>
      <c r="M23" s="351"/>
      <c r="N23" s="352"/>
      <c r="O23" s="391">
        <f t="shared" si="0"/>
        <v>0</v>
      </c>
      <c r="P23" s="392">
        <f t="shared" si="1"/>
        <v>0</v>
      </c>
      <c r="Q23" s="324"/>
      <c r="R23" s="324"/>
      <c r="S23" s="324"/>
      <c r="T23" s="324"/>
      <c r="U23" s="324"/>
    </row>
    <row r="24" spans="1:21" ht="15.75">
      <c r="A24" s="646"/>
      <c r="B24" s="646"/>
      <c r="C24" s="74"/>
      <c r="D24" s="324"/>
      <c r="E24" s="324"/>
      <c r="F24" s="277"/>
      <c r="G24" s="351"/>
      <c r="H24" s="352"/>
      <c r="I24" s="351"/>
      <c r="J24" s="352"/>
      <c r="K24" s="351"/>
      <c r="L24" s="352"/>
      <c r="M24" s="351"/>
      <c r="N24" s="352"/>
      <c r="O24" s="391">
        <f t="shared" si="0"/>
        <v>0</v>
      </c>
      <c r="P24" s="392">
        <f t="shared" si="1"/>
        <v>0</v>
      </c>
      <c r="Q24" s="324"/>
      <c r="R24" s="324"/>
      <c r="S24" s="324"/>
      <c r="T24" s="324"/>
      <c r="U24" s="324"/>
    </row>
    <row r="25" spans="1:21" ht="15.75">
      <c r="A25" s="646"/>
      <c r="B25" s="646"/>
      <c r="C25" s="74"/>
      <c r="D25" s="324"/>
      <c r="E25" s="324"/>
      <c r="F25" s="277"/>
      <c r="G25" s="351"/>
      <c r="H25" s="352"/>
      <c r="I25" s="351"/>
      <c r="J25" s="352"/>
      <c r="K25" s="351"/>
      <c r="L25" s="352"/>
      <c r="M25" s="351"/>
      <c r="N25" s="352"/>
      <c r="O25" s="391">
        <f t="shared" si="0"/>
        <v>0</v>
      </c>
      <c r="P25" s="392">
        <f t="shared" si="1"/>
        <v>0</v>
      </c>
      <c r="Q25" s="324"/>
      <c r="R25" s="324"/>
      <c r="S25" s="324"/>
      <c r="T25" s="324"/>
      <c r="U25" s="324"/>
    </row>
    <row r="26" spans="1:21" ht="15.75">
      <c r="A26" s="650"/>
      <c r="B26" s="650"/>
      <c r="C26" s="74"/>
      <c r="D26" s="324"/>
      <c r="E26" s="324"/>
      <c r="F26" s="277"/>
      <c r="G26" s="351"/>
      <c r="H26" s="352"/>
      <c r="I26" s="351"/>
      <c r="J26" s="352"/>
      <c r="K26" s="351"/>
      <c r="L26" s="352"/>
      <c r="M26" s="351"/>
      <c r="N26" s="352"/>
      <c r="O26" s="391">
        <f t="shared" si="0"/>
        <v>0</v>
      </c>
      <c r="P26" s="392">
        <f t="shared" si="1"/>
        <v>0</v>
      </c>
      <c r="Q26" s="324"/>
      <c r="R26" s="324"/>
      <c r="S26" s="324"/>
      <c r="T26" s="324"/>
      <c r="U26" s="324"/>
    </row>
    <row r="27" spans="1:21" ht="15.75">
      <c r="A27" s="647" t="s">
        <v>1441</v>
      </c>
      <c r="B27" s="647" t="s">
        <v>1442</v>
      </c>
      <c r="C27" s="74"/>
      <c r="D27" s="324"/>
      <c r="E27" s="324"/>
      <c r="F27" s="277"/>
      <c r="G27" s="351"/>
      <c r="H27" s="352"/>
      <c r="I27" s="351"/>
      <c r="J27" s="352"/>
      <c r="K27" s="351"/>
      <c r="L27" s="352"/>
      <c r="M27" s="351"/>
      <c r="N27" s="352"/>
      <c r="O27" s="391">
        <f t="shared" si="0"/>
        <v>0</v>
      </c>
      <c r="P27" s="392">
        <f t="shared" si="1"/>
        <v>0</v>
      </c>
      <c r="Q27" s="324"/>
      <c r="R27" s="324"/>
      <c r="S27" s="324"/>
      <c r="T27" s="324"/>
      <c r="U27" s="324"/>
    </row>
    <row r="28" spans="1:21" s="361" customFormat="1" ht="15.75">
      <c r="A28" s="648"/>
      <c r="B28" s="648"/>
      <c r="C28" s="74"/>
      <c r="D28" s="324"/>
      <c r="E28" s="324"/>
      <c r="F28" s="277"/>
      <c r="G28" s="351"/>
      <c r="H28" s="352"/>
      <c r="I28" s="351"/>
      <c r="J28" s="352"/>
      <c r="K28" s="351"/>
      <c r="L28" s="352"/>
      <c r="M28" s="351"/>
      <c r="N28" s="352"/>
      <c r="O28" s="391">
        <f t="shared" si="0"/>
        <v>0</v>
      </c>
      <c r="P28" s="392">
        <f t="shared" si="1"/>
        <v>0</v>
      </c>
      <c r="Q28" s="324"/>
      <c r="R28" s="324"/>
      <c r="S28" s="324"/>
      <c r="T28" s="324"/>
      <c r="U28" s="324"/>
    </row>
    <row r="29" spans="1:21" s="361" customFormat="1" ht="15.75">
      <c r="A29" s="648"/>
      <c r="B29" s="648"/>
      <c r="C29" s="74"/>
      <c r="D29" s="324"/>
      <c r="E29" s="324"/>
      <c r="F29" s="277"/>
      <c r="G29" s="351"/>
      <c r="H29" s="352"/>
      <c r="I29" s="351"/>
      <c r="J29" s="352"/>
      <c r="K29" s="351"/>
      <c r="L29" s="352"/>
      <c r="M29" s="351"/>
      <c r="N29" s="352"/>
      <c r="O29" s="391">
        <f t="shared" si="0"/>
        <v>0</v>
      </c>
      <c r="P29" s="392">
        <f t="shared" si="1"/>
        <v>0</v>
      </c>
      <c r="Q29" s="324"/>
      <c r="R29" s="324"/>
      <c r="S29" s="324"/>
      <c r="T29" s="324"/>
      <c r="U29" s="324"/>
    </row>
    <row r="30" spans="1:21" s="361" customFormat="1" ht="15.75">
      <c r="A30" s="648"/>
      <c r="B30" s="648"/>
      <c r="C30" s="74"/>
      <c r="D30" s="324"/>
      <c r="E30" s="324"/>
      <c r="F30" s="277"/>
      <c r="G30" s="351"/>
      <c r="H30" s="352"/>
      <c r="I30" s="351"/>
      <c r="J30" s="352"/>
      <c r="K30" s="351"/>
      <c r="L30" s="352"/>
      <c r="M30" s="351"/>
      <c r="N30" s="352"/>
      <c r="O30" s="391">
        <f t="shared" si="0"/>
        <v>0</v>
      </c>
      <c r="P30" s="392">
        <f t="shared" si="1"/>
        <v>0</v>
      </c>
      <c r="Q30" s="324"/>
      <c r="R30" s="324"/>
      <c r="S30" s="324"/>
      <c r="T30" s="324"/>
      <c r="U30" s="324"/>
    </row>
    <row r="31" spans="1:21" ht="15.75">
      <c r="A31" s="648"/>
      <c r="B31" s="648"/>
      <c r="C31" s="74"/>
      <c r="D31" s="324"/>
      <c r="E31" s="324"/>
      <c r="F31" s="277"/>
      <c r="G31" s="351"/>
      <c r="H31" s="352"/>
      <c r="I31" s="351"/>
      <c r="J31" s="352"/>
      <c r="K31" s="351"/>
      <c r="L31" s="352"/>
      <c r="M31" s="351"/>
      <c r="N31" s="352"/>
      <c r="O31" s="391">
        <f t="shared" si="0"/>
        <v>0</v>
      </c>
      <c r="P31" s="392">
        <f t="shared" si="1"/>
        <v>0</v>
      </c>
      <c r="Q31" s="324"/>
      <c r="R31" s="324"/>
      <c r="S31" s="324"/>
      <c r="T31" s="324"/>
      <c r="U31" s="324"/>
    </row>
    <row r="32" spans="1:21" ht="15.75">
      <c r="A32" s="648"/>
      <c r="B32" s="648"/>
      <c r="C32" s="74"/>
      <c r="D32" s="324"/>
      <c r="E32" s="324"/>
      <c r="F32" s="277"/>
      <c r="G32" s="351"/>
      <c r="H32" s="352"/>
      <c r="I32" s="351"/>
      <c r="J32" s="352"/>
      <c r="K32" s="351"/>
      <c r="L32" s="352"/>
      <c r="M32" s="351"/>
      <c r="N32" s="352"/>
      <c r="O32" s="391">
        <f t="shared" si="0"/>
        <v>0</v>
      </c>
      <c r="P32" s="392">
        <f t="shared" si="1"/>
        <v>0</v>
      </c>
      <c r="Q32" s="324"/>
      <c r="R32" s="324"/>
      <c r="S32" s="324"/>
      <c r="T32" s="324"/>
      <c r="U32" s="324"/>
    </row>
    <row r="33" spans="1:21" ht="15.75">
      <c r="A33" s="649"/>
      <c r="B33" s="649"/>
      <c r="C33" s="74"/>
      <c r="D33" s="324"/>
      <c r="E33" s="324"/>
      <c r="F33" s="277"/>
      <c r="G33" s="351"/>
      <c r="H33" s="352"/>
      <c r="I33" s="351"/>
      <c r="J33" s="352"/>
      <c r="K33" s="351"/>
      <c r="L33" s="352"/>
      <c r="M33" s="351"/>
      <c r="N33" s="352"/>
      <c r="O33" s="391">
        <f t="shared" si="0"/>
        <v>0</v>
      </c>
      <c r="P33" s="392">
        <f t="shared" si="1"/>
        <v>0</v>
      </c>
      <c r="Q33" s="324"/>
      <c r="R33" s="324"/>
      <c r="S33" s="324"/>
      <c r="T33" s="324"/>
      <c r="U33" s="324"/>
    </row>
    <row r="34" spans="1:21" ht="15.6" customHeight="1">
      <c r="A34" s="292"/>
      <c r="B34" s="293"/>
      <c r="C34" s="292" t="s">
        <v>118</v>
      </c>
      <c r="D34" s="293"/>
      <c r="E34" s="293"/>
      <c r="F34" s="294"/>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4"/>
      <c r="R34" s="264"/>
      <c r="S34" s="264"/>
      <c r="T34" s="264"/>
      <c r="U34" s="264"/>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rgb="FF00B0F0"/>
  </sheetPr>
  <dimension ref="A1:U54"/>
  <sheetViews>
    <sheetView zoomScale="90" zoomScaleNormal="90" workbookViewId="0">
      <pane ySplit="8" topLeftCell="A15" activePane="bottomLeft" state="frozen"/>
      <selection activeCell="A7" sqref="A7"/>
      <selection pane="bottomLeft" activeCell="V32" sqref="V32"/>
    </sheetView>
  </sheetViews>
  <sheetFormatPr baseColWidth="10" defaultColWidth="11.42578125" defaultRowHeight="1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1518</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665" t="s">
        <v>1402</v>
      </c>
      <c r="B3" s="665"/>
      <c r="C3" s="665"/>
      <c r="D3" s="665"/>
      <c r="E3" s="665"/>
      <c r="F3" s="665"/>
      <c r="G3" s="665"/>
      <c r="H3" s="665"/>
      <c r="I3" s="665"/>
      <c r="J3" s="665"/>
      <c r="K3" s="665"/>
      <c r="L3" s="665"/>
      <c r="M3" s="665"/>
      <c r="N3" s="665"/>
      <c r="O3" s="665"/>
      <c r="P3" s="665"/>
      <c r="Q3" s="665"/>
      <c r="R3" s="665"/>
      <c r="S3" s="665"/>
      <c r="T3" s="665"/>
      <c r="U3" s="665"/>
    </row>
    <row r="4" spans="1:21" s="361" customFormat="1">
      <c r="A4" s="372" t="s">
        <v>1401</v>
      </c>
      <c r="B4" s="370"/>
      <c r="C4" s="370"/>
      <c r="D4" s="370"/>
      <c r="E4" s="370"/>
      <c r="F4" s="370"/>
      <c r="G4" s="370"/>
      <c r="H4" s="370"/>
      <c r="I4" s="370"/>
      <c r="J4" s="370"/>
      <c r="K4" s="370"/>
      <c r="L4" s="370"/>
      <c r="M4" s="370"/>
      <c r="N4" s="370"/>
      <c r="O4" s="370"/>
      <c r="P4" s="370"/>
      <c r="Q4" s="370"/>
      <c r="R4" s="370"/>
      <c r="S4" s="370"/>
      <c r="T4" s="370"/>
      <c r="U4" s="370"/>
    </row>
    <row r="5" spans="1:21">
      <c r="A5" s="314" t="s">
        <v>1477</v>
      </c>
      <c r="B5" s="269"/>
      <c r="C5" s="269"/>
      <c r="D5" s="269"/>
      <c r="E5" s="269"/>
      <c r="F5" s="269"/>
      <c r="G5" s="269"/>
      <c r="H5" s="269"/>
      <c r="I5" s="269"/>
      <c r="J5" s="269"/>
      <c r="K5" s="269"/>
      <c r="L5" s="269"/>
      <c r="M5" s="269"/>
      <c r="N5" s="269"/>
      <c r="O5" s="269"/>
      <c r="P5" s="269"/>
      <c r="Q5" s="269"/>
      <c r="R5" s="269"/>
      <c r="S5" s="269"/>
      <c r="T5" s="269"/>
      <c r="U5" s="269"/>
    </row>
    <row r="6" spans="1:21" ht="15" customHeight="1">
      <c r="A6" s="624" t="s">
        <v>97</v>
      </c>
      <c r="B6" s="623" t="s">
        <v>111</v>
      </c>
      <c r="C6" s="626" t="s">
        <v>86</v>
      </c>
      <c r="D6" s="626" t="s">
        <v>87</v>
      </c>
      <c r="E6" s="626" t="s">
        <v>392</v>
      </c>
      <c r="F6" s="626" t="s">
        <v>88</v>
      </c>
      <c r="G6" s="629" t="s">
        <v>100</v>
      </c>
      <c r="H6" s="635"/>
      <c r="I6" s="635"/>
      <c r="J6" s="635"/>
      <c r="K6" s="635"/>
      <c r="L6" s="635"/>
      <c r="M6" s="635"/>
      <c r="N6" s="630"/>
      <c r="O6" s="631" t="s">
        <v>101</v>
      </c>
      <c r="P6" s="632"/>
      <c r="Q6" s="623" t="s">
        <v>102</v>
      </c>
      <c r="R6" s="623" t="s">
        <v>103</v>
      </c>
      <c r="S6" s="623" t="s">
        <v>110</v>
      </c>
      <c r="T6" s="623" t="s">
        <v>109</v>
      </c>
      <c r="U6" s="620" t="s">
        <v>89</v>
      </c>
    </row>
    <row r="7" spans="1:21" ht="15" customHeight="1">
      <c r="A7" s="624"/>
      <c r="B7" s="624"/>
      <c r="C7" s="627"/>
      <c r="D7" s="627"/>
      <c r="E7" s="627"/>
      <c r="F7" s="627"/>
      <c r="G7" s="629" t="s">
        <v>104</v>
      </c>
      <c r="H7" s="630"/>
      <c r="I7" s="629" t="s">
        <v>105</v>
      </c>
      <c r="J7" s="630"/>
      <c r="K7" s="629" t="s">
        <v>106</v>
      </c>
      <c r="L7" s="630"/>
      <c r="M7" s="629" t="s">
        <v>107</v>
      </c>
      <c r="N7" s="630"/>
      <c r="O7" s="633"/>
      <c r="P7" s="634"/>
      <c r="Q7" s="624"/>
      <c r="R7" s="624"/>
      <c r="S7" s="624"/>
      <c r="T7" s="624"/>
      <c r="U7" s="621"/>
    </row>
    <row r="8" spans="1:21" ht="25.5">
      <c r="A8" s="625"/>
      <c r="B8" s="625"/>
      <c r="C8" s="628"/>
      <c r="D8" s="628"/>
      <c r="E8" s="628"/>
      <c r="F8" s="628"/>
      <c r="G8" s="433" t="s">
        <v>108</v>
      </c>
      <c r="H8" s="433" t="s">
        <v>12</v>
      </c>
      <c r="I8" s="433" t="s">
        <v>108</v>
      </c>
      <c r="J8" s="433" t="s">
        <v>12</v>
      </c>
      <c r="K8" s="433" t="s">
        <v>108</v>
      </c>
      <c r="L8" s="433" t="s">
        <v>12</v>
      </c>
      <c r="M8" s="433" t="s">
        <v>108</v>
      </c>
      <c r="N8" s="433" t="s">
        <v>12</v>
      </c>
      <c r="O8" s="433" t="s">
        <v>108</v>
      </c>
      <c r="P8" s="433" t="s">
        <v>12</v>
      </c>
      <c r="Q8" s="625"/>
      <c r="R8" s="625"/>
      <c r="S8" s="625"/>
      <c r="T8" s="625"/>
      <c r="U8" s="622"/>
    </row>
    <row r="9" spans="1:21" s="361" customFormat="1" ht="15.75">
      <c r="A9" s="434"/>
      <c r="B9" s="435"/>
      <c r="C9" s="436"/>
      <c r="D9" s="436"/>
      <c r="E9" s="437"/>
      <c r="F9" s="436"/>
      <c r="G9" s="438"/>
      <c r="H9" s="438"/>
      <c r="I9" s="438"/>
      <c r="J9" s="438"/>
      <c r="K9" s="438"/>
      <c r="L9" s="438"/>
      <c r="M9" s="438"/>
      <c r="N9" s="438"/>
      <c r="O9" s="438"/>
      <c r="P9" s="438"/>
      <c r="Q9" s="439"/>
      <c r="R9" s="439"/>
      <c r="S9" s="439"/>
      <c r="T9" s="439"/>
      <c r="U9" s="440"/>
    </row>
    <row r="10" spans="1:21" ht="15.75">
      <c r="A10" s="647" t="s">
        <v>1402</v>
      </c>
      <c r="B10" s="647" t="s">
        <v>1403</v>
      </c>
      <c r="C10" s="280"/>
      <c r="D10" s="280"/>
      <c r="E10" s="280"/>
      <c r="F10" s="281"/>
      <c r="G10" s="281"/>
      <c r="H10" s="354"/>
      <c r="I10" s="281"/>
      <c r="J10" s="354"/>
      <c r="K10" s="281"/>
      <c r="L10" s="354"/>
      <c r="M10" s="281"/>
      <c r="N10" s="354"/>
      <c r="O10" s="393">
        <f>G10+I10+K10+M10</f>
        <v>0</v>
      </c>
      <c r="P10" s="394">
        <f>H10+J10+L10+N10</f>
        <v>0</v>
      </c>
      <c r="Q10" s="281"/>
      <c r="R10" s="281"/>
      <c r="S10" s="281"/>
      <c r="T10" s="281"/>
      <c r="U10" s="281"/>
    </row>
    <row r="11" spans="1:21" ht="15.75">
      <c r="A11" s="648"/>
      <c r="B11" s="648"/>
      <c r="C11" s="280"/>
      <c r="D11" s="280"/>
      <c r="E11" s="280"/>
      <c r="F11" s="281"/>
      <c r="G11" s="281"/>
      <c r="H11" s="354"/>
      <c r="I11" s="281"/>
      <c r="J11" s="354"/>
      <c r="K11" s="281"/>
      <c r="L11" s="354"/>
      <c r="M11" s="281"/>
      <c r="N11" s="354"/>
      <c r="O11" s="393">
        <f t="shared" ref="O11:O35" si="0">G11+I11+K11+M11</f>
        <v>0</v>
      </c>
      <c r="P11" s="394">
        <f t="shared" ref="P11:P35" si="1">H11+J11+L11+N11</f>
        <v>0</v>
      </c>
      <c r="Q11" s="281"/>
      <c r="R11" s="281"/>
      <c r="S11" s="281"/>
      <c r="T11" s="281"/>
      <c r="U11" s="281"/>
    </row>
    <row r="12" spans="1:21" ht="15.75">
      <c r="A12" s="648"/>
      <c r="B12" s="648"/>
      <c r="C12" s="280"/>
      <c r="D12" s="280"/>
      <c r="E12" s="280"/>
      <c r="F12" s="281"/>
      <c r="G12" s="281"/>
      <c r="H12" s="354"/>
      <c r="I12" s="281"/>
      <c r="J12" s="354"/>
      <c r="K12" s="281"/>
      <c r="L12" s="354"/>
      <c r="M12" s="281"/>
      <c r="N12" s="354"/>
      <c r="O12" s="393">
        <f t="shared" si="0"/>
        <v>0</v>
      </c>
      <c r="P12" s="394">
        <f t="shared" si="1"/>
        <v>0</v>
      </c>
      <c r="Q12" s="281"/>
      <c r="R12" s="281"/>
      <c r="S12" s="281"/>
      <c r="T12" s="281"/>
      <c r="U12" s="281"/>
    </row>
    <row r="13" spans="1:21" ht="15.75">
      <c r="A13" s="648"/>
      <c r="B13" s="648"/>
      <c r="C13" s="280"/>
      <c r="D13" s="280"/>
      <c r="E13" s="280"/>
      <c r="F13" s="281"/>
      <c r="G13" s="281"/>
      <c r="H13" s="354"/>
      <c r="I13" s="281"/>
      <c r="J13" s="354"/>
      <c r="K13" s="281"/>
      <c r="L13" s="354"/>
      <c r="M13" s="281"/>
      <c r="N13" s="354"/>
      <c r="O13" s="393">
        <f t="shared" si="0"/>
        <v>0</v>
      </c>
      <c r="P13" s="394">
        <f t="shared" si="1"/>
        <v>0</v>
      </c>
      <c r="Q13" s="281"/>
      <c r="R13" s="281"/>
      <c r="S13" s="281"/>
      <c r="T13" s="281"/>
      <c r="U13" s="281"/>
    </row>
    <row r="14" spans="1:21" ht="15.75">
      <c r="A14" s="648"/>
      <c r="B14" s="648"/>
      <c r="C14" s="280"/>
      <c r="D14" s="280"/>
      <c r="E14" s="280"/>
      <c r="F14" s="281"/>
      <c r="G14" s="281"/>
      <c r="H14" s="354"/>
      <c r="I14" s="281"/>
      <c r="J14" s="354"/>
      <c r="K14" s="281"/>
      <c r="L14" s="354"/>
      <c r="M14" s="281"/>
      <c r="N14" s="354"/>
      <c r="O14" s="393">
        <f t="shared" si="0"/>
        <v>0</v>
      </c>
      <c r="P14" s="394">
        <f t="shared" si="1"/>
        <v>0</v>
      </c>
      <c r="Q14" s="281"/>
      <c r="R14" s="281"/>
      <c r="S14" s="281"/>
      <c r="T14" s="281"/>
      <c r="U14" s="281"/>
    </row>
    <row r="15" spans="1:21" ht="252.75" customHeight="1">
      <c r="A15" s="649"/>
      <c r="B15" s="649"/>
      <c r="C15" s="280"/>
      <c r="D15" s="280"/>
      <c r="E15" s="280"/>
      <c r="F15" s="281"/>
      <c r="G15" s="281"/>
      <c r="H15" s="354"/>
      <c r="I15" s="281"/>
      <c r="J15" s="354"/>
      <c r="K15" s="281"/>
      <c r="L15" s="354"/>
      <c r="M15" s="281"/>
      <c r="N15" s="354"/>
      <c r="O15" s="393">
        <f t="shared" si="0"/>
        <v>0</v>
      </c>
      <c r="P15" s="394">
        <f t="shared" si="1"/>
        <v>0</v>
      </c>
      <c r="Q15" s="281"/>
      <c r="R15" s="281"/>
      <c r="S15" s="281"/>
      <c r="T15" s="281"/>
      <c r="U15" s="355"/>
    </row>
    <row r="16" spans="1:21" ht="15.75" customHeight="1">
      <c r="A16" s="647" t="s">
        <v>1401</v>
      </c>
      <c r="B16" s="647" t="s">
        <v>1404</v>
      </c>
      <c r="C16" s="280"/>
      <c r="D16" s="280"/>
      <c r="E16" s="280"/>
      <c r="F16" s="281"/>
      <c r="G16" s="281"/>
      <c r="H16" s="354"/>
      <c r="I16" s="281"/>
      <c r="J16" s="354"/>
      <c r="K16" s="356"/>
      <c r="L16" s="354"/>
      <c r="M16" s="281"/>
      <c r="N16" s="354"/>
      <c r="O16" s="393">
        <f t="shared" si="0"/>
        <v>0</v>
      </c>
      <c r="P16" s="394">
        <f t="shared" si="1"/>
        <v>0</v>
      </c>
      <c r="Q16" s="281"/>
      <c r="R16" s="281"/>
      <c r="S16" s="281"/>
      <c r="T16" s="281"/>
      <c r="U16" s="281"/>
    </row>
    <row r="17" spans="1:21" ht="15.75">
      <c r="A17" s="648"/>
      <c r="B17" s="648"/>
      <c r="C17" s="280"/>
      <c r="D17" s="280"/>
      <c r="E17" s="280"/>
      <c r="F17" s="281"/>
      <c r="G17" s="281"/>
      <c r="H17" s="354"/>
      <c r="I17" s="281"/>
      <c r="J17" s="354"/>
      <c r="K17" s="356"/>
      <c r="L17" s="354"/>
      <c r="M17" s="281"/>
      <c r="N17" s="354"/>
      <c r="O17" s="393">
        <f t="shared" si="0"/>
        <v>0</v>
      </c>
      <c r="P17" s="394">
        <f t="shared" si="1"/>
        <v>0</v>
      </c>
      <c r="Q17" s="281"/>
      <c r="R17" s="281"/>
      <c r="S17" s="281"/>
      <c r="T17" s="281"/>
      <c r="U17" s="281"/>
    </row>
    <row r="18" spans="1:21" ht="15.75">
      <c r="A18" s="648"/>
      <c r="B18" s="648"/>
      <c r="C18" s="280"/>
      <c r="D18" s="280"/>
      <c r="E18" s="280"/>
      <c r="F18" s="281"/>
      <c r="G18" s="281"/>
      <c r="H18" s="354"/>
      <c r="I18" s="281"/>
      <c r="J18" s="354"/>
      <c r="K18" s="356"/>
      <c r="L18" s="354"/>
      <c r="M18" s="281"/>
      <c r="N18" s="354"/>
      <c r="O18" s="393">
        <f t="shared" si="0"/>
        <v>0</v>
      </c>
      <c r="P18" s="394">
        <f t="shared" si="1"/>
        <v>0</v>
      </c>
      <c r="Q18" s="281"/>
      <c r="R18" s="281"/>
      <c r="S18" s="281"/>
      <c r="T18" s="281"/>
      <c r="U18" s="281"/>
    </row>
    <row r="19" spans="1:21" ht="15.75">
      <c r="A19" s="648"/>
      <c r="B19" s="648"/>
      <c r="C19" s="280"/>
      <c r="D19" s="280"/>
      <c r="E19" s="280"/>
      <c r="F19" s="281"/>
      <c r="G19" s="281"/>
      <c r="H19" s="354"/>
      <c r="I19" s="281"/>
      <c r="J19" s="354"/>
      <c r="K19" s="356"/>
      <c r="L19" s="354"/>
      <c r="M19" s="281"/>
      <c r="N19" s="354"/>
      <c r="O19" s="393">
        <f t="shared" si="0"/>
        <v>0</v>
      </c>
      <c r="P19" s="394">
        <f t="shared" si="1"/>
        <v>0</v>
      </c>
      <c r="Q19" s="281"/>
      <c r="R19" s="281"/>
      <c r="S19" s="281"/>
      <c r="T19" s="281"/>
      <c r="U19" s="281"/>
    </row>
    <row r="20" spans="1:21" ht="15.75">
      <c r="A20" s="648"/>
      <c r="B20" s="648"/>
      <c r="C20" s="280"/>
      <c r="D20" s="280"/>
      <c r="E20" s="280"/>
      <c r="F20" s="281"/>
      <c r="G20" s="281"/>
      <c r="H20" s="354"/>
      <c r="I20" s="281"/>
      <c r="J20" s="354"/>
      <c r="K20" s="281"/>
      <c r="L20" s="354"/>
      <c r="M20" s="281"/>
      <c r="N20" s="354"/>
      <c r="O20" s="393">
        <f t="shared" si="0"/>
        <v>0</v>
      </c>
      <c r="P20" s="394">
        <f t="shared" si="1"/>
        <v>0</v>
      </c>
      <c r="Q20" s="281"/>
      <c r="R20" s="281"/>
      <c r="S20" s="281"/>
      <c r="T20" s="281"/>
      <c r="U20" s="357"/>
    </row>
    <row r="21" spans="1:21" s="361" customFormat="1" ht="15.75">
      <c r="A21" s="648"/>
      <c r="B21" s="648"/>
      <c r="C21" s="371"/>
      <c r="D21" s="371"/>
      <c r="E21" s="371"/>
      <c r="F21" s="281"/>
      <c r="G21" s="281"/>
      <c r="H21" s="354"/>
      <c r="I21" s="281"/>
      <c r="J21" s="354"/>
      <c r="K21" s="281"/>
      <c r="L21" s="354"/>
      <c r="M21" s="281"/>
      <c r="N21" s="354"/>
      <c r="O21" s="393">
        <f t="shared" si="0"/>
        <v>0</v>
      </c>
      <c r="P21" s="394">
        <f t="shared" si="1"/>
        <v>0</v>
      </c>
      <c r="Q21" s="281"/>
      <c r="R21" s="281"/>
      <c r="S21" s="281"/>
      <c r="T21" s="281"/>
      <c r="U21" s="357"/>
    </row>
    <row r="22" spans="1:21" s="361" customFormat="1" ht="15.75">
      <c r="A22" s="648"/>
      <c r="B22" s="648"/>
      <c r="C22" s="371"/>
      <c r="D22" s="371"/>
      <c r="E22" s="371"/>
      <c r="F22" s="281"/>
      <c r="G22" s="281"/>
      <c r="H22" s="354"/>
      <c r="I22" s="281"/>
      <c r="J22" s="354"/>
      <c r="K22" s="281"/>
      <c r="L22" s="354"/>
      <c r="M22" s="281"/>
      <c r="N22" s="354"/>
      <c r="O22" s="393">
        <f t="shared" si="0"/>
        <v>0</v>
      </c>
      <c r="P22" s="394">
        <f t="shared" si="1"/>
        <v>0</v>
      </c>
      <c r="Q22" s="281"/>
      <c r="R22" s="281"/>
      <c r="S22" s="281"/>
      <c r="T22" s="281"/>
      <c r="U22" s="357"/>
    </row>
    <row r="23" spans="1:21" s="361" customFormat="1" ht="15.75">
      <c r="A23" s="648"/>
      <c r="B23" s="648"/>
      <c r="C23" s="371"/>
      <c r="D23" s="371"/>
      <c r="E23" s="371"/>
      <c r="F23" s="281"/>
      <c r="G23" s="281"/>
      <c r="H23" s="354"/>
      <c r="I23" s="281"/>
      <c r="J23" s="354"/>
      <c r="K23" s="281"/>
      <c r="L23" s="354"/>
      <c r="M23" s="281"/>
      <c r="N23" s="354"/>
      <c r="O23" s="393">
        <f t="shared" si="0"/>
        <v>0</v>
      </c>
      <c r="P23" s="394">
        <f t="shared" si="1"/>
        <v>0</v>
      </c>
      <c r="Q23" s="281"/>
      <c r="R23" s="281"/>
      <c r="S23" s="281"/>
      <c r="T23" s="281"/>
      <c r="U23" s="357"/>
    </row>
    <row r="24" spans="1:21" s="361" customFormat="1" ht="15.75">
      <c r="A24" s="648"/>
      <c r="B24" s="648"/>
      <c r="C24" s="371"/>
      <c r="D24" s="371"/>
      <c r="E24" s="371"/>
      <c r="F24" s="281"/>
      <c r="G24" s="281"/>
      <c r="H24" s="354"/>
      <c r="I24" s="281"/>
      <c r="J24" s="354"/>
      <c r="K24" s="281"/>
      <c r="L24" s="354"/>
      <c r="M24" s="281"/>
      <c r="N24" s="354"/>
      <c r="O24" s="393">
        <f t="shared" si="0"/>
        <v>0</v>
      </c>
      <c r="P24" s="394">
        <f t="shared" si="1"/>
        <v>0</v>
      </c>
      <c r="Q24" s="281"/>
      <c r="R24" s="281"/>
      <c r="S24" s="281"/>
      <c r="T24" s="281"/>
      <c r="U24" s="357"/>
    </row>
    <row r="25" spans="1:21" s="361" customFormat="1" ht="15.75">
      <c r="A25" s="652" t="s">
        <v>1477</v>
      </c>
      <c r="B25" s="652" t="s">
        <v>1425</v>
      </c>
      <c r="C25" s="371"/>
      <c r="D25" s="371"/>
      <c r="E25" s="371"/>
      <c r="F25" s="281"/>
      <c r="G25" s="281"/>
      <c r="H25" s="354"/>
      <c r="I25" s="281"/>
      <c r="J25" s="354"/>
      <c r="K25" s="281"/>
      <c r="L25" s="354"/>
      <c r="M25" s="281"/>
      <c r="N25" s="354"/>
      <c r="O25" s="393">
        <f t="shared" si="0"/>
        <v>0</v>
      </c>
      <c r="P25" s="394">
        <f t="shared" si="1"/>
        <v>0</v>
      </c>
      <c r="Q25" s="281"/>
      <c r="R25" s="281"/>
      <c r="S25" s="281"/>
      <c r="T25" s="281"/>
      <c r="U25" s="357"/>
    </row>
    <row r="26" spans="1:21" s="361" customFormat="1" ht="15.75">
      <c r="A26" s="652"/>
      <c r="B26" s="652"/>
      <c r="C26" s="371"/>
      <c r="D26" s="371"/>
      <c r="E26" s="371"/>
      <c r="F26" s="281"/>
      <c r="G26" s="281"/>
      <c r="H26" s="354"/>
      <c r="I26" s="281"/>
      <c r="J26" s="354"/>
      <c r="K26" s="281"/>
      <c r="L26" s="354"/>
      <c r="M26" s="281"/>
      <c r="N26" s="354"/>
      <c r="O26" s="393">
        <f t="shared" si="0"/>
        <v>0</v>
      </c>
      <c r="P26" s="394">
        <f t="shared" si="1"/>
        <v>0</v>
      </c>
      <c r="Q26" s="281"/>
      <c r="R26" s="281"/>
      <c r="S26" s="281"/>
      <c r="T26" s="281"/>
      <c r="U26" s="357"/>
    </row>
    <row r="27" spans="1:21" s="361" customFormat="1" ht="15.75">
      <c r="A27" s="652"/>
      <c r="B27" s="652"/>
      <c r="C27" s="371"/>
      <c r="D27" s="371"/>
      <c r="E27" s="371"/>
      <c r="F27" s="281"/>
      <c r="G27" s="281"/>
      <c r="H27" s="354"/>
      <c r="I27" s="281"/>
      <c r="J27" s="354"/>
      <c r="K27" s="281"/>
      <c r="L27" s="354"/>
      <c r="M27" s="281"/>
      <c r="N27" s="354"/>
      <c r="O27" s="393">
        <f t="shared" si="0"/>
        <v>0</v>
      </c>
      <c r="P27" s="394">
        <f t="shared" si="1"/>
        <v>0</v>
      </c>
      <c r="Q27" s="281"/>
      <c r="R27" s="281"/>
      <c r="S27" s="281"/>
      <c r="T27" s="281"/>
      <c r="U27" s="357"/>
    </row>
    <row r="28" spans="1:21" s="361" customFormat="1" ht="15.75">
      <c r="A28" s="652"/>
      <c r="B28" s="652"/>
      <c r="C28" s="371"/>
      <c r="D28" s="371"/>
      <c r="E28" s="371"/>
      <c r="F28" s="281"/>
      <c r="G28" s="281"/>
      <c r="H28" s="354"/>
      <c r="I28" s="281"/>
      <c r="J28" s="354"/>
      <c r="K28" s="281"/>
      <c r="L28" s="354"/>
      <c r="M28" s="281"/>
      <c r="N28" s="354"/>
      <c r="O28" s="393">
        <f t="shared" si="0"/>
        <v>0</v>
      </c>
      <c r="P28" s="394">
        <f t="shared" si="1"/>
        <v>0</v>
      </c>
      <c r="Q28" s="281"/>
      <c r="R28" s="281"/>
      <c r="S28" s="281"/>
      <c r="T28" s="281"/>
      <c r="U28" s="357"/>
    </row>
    <row r="29" spans="1:21" s="361" customFormat="1" ht="15.75">
      <c r="A29" s="652"/>
      <c r="B29" s="652"/>
      <c r="C29" s="371"/>
      <c r="D29" s="371"/>
      <c r="E29" s="371"/>
      <c r="F29" s="281"/>
      <c r="G29" s="281"/>
      <c r="H29" s="354"/>
      <c r="I29" s="281"/>
      <c r="J29" s="354"/>
      <c r="K29" s="281"/>
      <c r="L29" s="354"/>
      <c r="M29" s="281"/>
      <c r="N29" s="354"/>
      <c r="O29" s="393">
        <f t="shared" si="0"/>
        <v>0</v>
      </c>
      <c r="P29" s="394">
        <f t="shared" si="1"/>
        <v>0</v>
      </c>
      <c r="Q29" s="281"/>
      <c r="R29" s="281"/>
      <c r="S29" s="281"/>
      <c r="T29" s="281"/>
      <c r="U29" s="357"/>
    </row>
    <row r="30" spans="1:21" s="361" customFormat="1" ht="15.75">
      <c r="A30" s="652"/>
      <c r="B30" s="652"/>
      <c r="C30" s="371"/>
      <c r="D30" s="371"/>
      <c r="E30" s="371"/>
      <c r="F30" s="281"/>
      <c r="G30" s="281"/>
      <c r="H30" s="354"/>
      <c r="I30" s="281"/>
      <c r="J30" s="354"/>
      <c r="K30" s="281"/>
      <c r="L30" s="354"/>
      <c r="M30" s="281"/>
      <c r="N30" s="354"/>
      <c r="O30" s="393">
        <f t="shared" si="0"/>
        <v>0</v>
      </c>
      <c r="P30" s="394">
        <f t="shared" si="1"/>
        <v>0</v>
      </c>
      <c r="Q30" s="281"/>
      <c r="R30" s="281"/>
      <c r="S30" s="281"/>
      <c r="T30" s="281"/>
      <c r="U30" s="357"/>
    </row>
    <row r="31" spans="1:21" s="361" customFormat="1" ht="15.75">
      <c r="A31" s="652"/>
      <c r="B31" s="652"/>
      <c r="C31" s="371"/>
      <c r="D31" s="371"/>
      <c r="E31" s="371"/>
      <c r="F31" s="281"/>
      <c r="G31" s="281"/>
      <c r="H31" s="354"/>
      <c r="I31" s="281"/>
      <c r="J31" s="354"/>
      <c r="K31" s="281"/>
      <c r="L31" s="354"/>
      <c r="M31" s="281"/>
      <c r="N31" s="354"/>
      <c r="O31" s="393">
        <f t="shared" si="0"/>
        <v>0</v>
      </c>
      <c r="P31" s="394">
        <f t="shared" si="1"/>
        <v>0</v>
      </c>
      <c r="Q31" s="281"/>
      <c r="R31" s="281"/>
      <c r="S31" s="281"/>
      <c r="T31" s="281"/>
      <c r="U31" s="357"/>
    </row>
    <row r="32" spans="1:21" s="361" customFormat="1" ht="15.75">
      <c r="A32" s="652"/>
      <c r="B32" s="652"/>
      <c r="C32" s="371"/>
      <c r="D32" s="371"/>
      <c r="E32" s="371"/>
      <c r="F32" s="281"/>
      <c r="G32" s="281"/>
      <c r="H32" s="354"/>
      <c r="I32" s="281"/>
      <c r="J32" s="354"/>
      <c r="K32" s="281"/>
      <c r="L32" s="354"/>
      <c r="M32" s="281"/>
      <c r="N32" s="354"/>
      <c r="O32" s="393">
        <f t="shared" si="0"/>
        <v>0</v>
      </c>
      <c r="P32" s="394">
        <f t="shared" si="1"/>
        <v>0</v>
      </c>
      <c r="Q32" s="281"/>
      <c r="R32" s="281"/>
      <c r="S32" s="281"/>
      <c r="T32" s="281"/>
      <c r="U32" s="357"/>
    </row>
    <row r="33" spans="1:21" s="361" customFormat="1" ht="15.75">
      <c r="A33" s="652"/>
      <c r="B33" s="652"/>
      <c r="C33" s="371"/>
      <c r="D33" s="371"/>
      <c r="E33" s="371"/>
      <c r="F33" s="281"/>
      <c r="G33" s="281"/>
      <c r="H33" s="354"/>
      <c r="I33" s="281"/>
      <c r="J33" s="354"/>
      <c r="K33" s="281"/>
      <c r="L33" s="354"/>
      <c r="M33" s="281"/>
      <c r="N33" s="354"/>
      <c r="O33" s="393">
        <f t="shared" si="0"/>
        <v>0</v>
      </c>
      <c r="P33" s="394">
        <f t="shared" si="1"/>
        <v>0</v>
      </c>
      <c r="Q33" s="281"/>
      <c r="R33" s="281"/>
      <c r="S33" s="281"/>
      <c r="T33" s="281"/>
      <c r="U33" s="357"/>
    </row>
    <row r="34" spans="1:21" s="361" customFormat="1" ht="15.75">
      <c r="A34" s="652"/>
      <c r="B34" s="652"/>
      <c r="C34" s="371"/>
      <c r="D34" s="371"/>
      <c r="E34" s="371"/>
      <c r="F34" s="281"/>
      <c r="G34" s="281"/>
      <c r="H34" s="354"/>
      <c r="I34" s="281"/>
      <c r="J34" s="354"/>
      <c r="K34" s="281"/>
      <c r="L34" s="354"/>
      <c r="M34" s="281"/>
      <c r="N34" s="354"/>
      <c r="O34" s="393">
        <f t="shared" si="0"/>
        <v>0</v>
      </c>
      <c r="P34" s="394">
        <f t="shared" si="1"/>
        <v>0</v>
      </c>
      <c r="Q34" s="281"/>
      <c r="R34" s="281"/>
      <c r="S34" s="281"/>
      <c r="T34" s="281"/>
      <c r="U34" s="357"/>
    </row>
    <row r="35" spans="1:21" ht="135" customHeight="1">
      <c r="A35" s="652"/>
      <c r="B35" s="652"/>
      <c r="C35" s="280"/>
      <c r="D35" s="280"/>
      <c r="E35" s="280"/>
      <c r="F35" s="281"/>
      <c r="G35" s="281"/>
      <c r="H35" s="354"/>
      <c r="I35" s="281"/>
      <c r="J35" s="354"/>
      <c r="K35" s="281"/>
      <c r="L35" s="354"/>
      <c r="M35" s="281"/>
      <c r="N35" s="354"/>
      <c r="O35" s="393">
        <f t="shared" si="0"/>
        <v>0</v>
      </c>
      <c r="P35" s="394">
        <f t="shared" si="1"/>
        <v>0</v>
      </c>
      <c r="Q35" s="281"/>
      <c r="R35" s="281"/>
      <c r="S35" s="281"/>
      <c r="T35" s="281"/>
      <c r="U35" s="281"/>
    </row>
    <row r="36" spans="1:21" ht="15.75">
      <c r="A36" s="292"/>
      <c r="B36" s="293"/>
      <c r="C36" s="292" t="s">
        <v>1519</v>
      </c>
      <c r="D36" s="293"/>
      <c r="E36" s="293"/>
      <c r="F36" s="294"/>
      <c r="G36" s="282">
        <f t="shared" ref="G36:P36" si="2">SUM(G10:G35)</f>
        <v>0</v>
      </c>
      <c r="H36" s="283">
        <f t="shared" si="2"/>
        <v>0</v>
      </c>
      <c r="I36" s="282">
        <f t="shared" si="2"/>
        <v>0</v>
      </c>
      <c r="J36" s="283">
        <f t="shared" si="2"/>
        <v>0</v>
      </c>
      <c r="K36" s="282">
        <f t="shared" si="2"/>
        <v>0</v>
      </c>
      <c r="L36" s="283">
        <f t="shared" si="2"/>
        <v>0</v>
      </c>
      <c r="M36" s="282">
        <f t="shared" si="2"/>
        <v>0</v>
      </c>
      <c r="N36" s="283">
        <f t="shared" si="2"/>
        <v>0</v>
      </c>
      <c r="O36" s="283">
        <f t="shared" si="2"/>
        <v>0</v>
      </c>
      <c r="P36" s="283">
        <f t="shared" si="2"/>
        <v>0</v>
      </c>
      <c r="Q36" s="263"/>
      <c r="R36" s="263"/>
      <c r="S36" s="263"/>
      <c r="T36" s="263"/>
      <c r="U36" s="263"/>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workbookViewId="0">
      <selection activeCell="E14" sqref="E14"/>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612" t="s">
        <v>1369</v>
      </c>
      <c r="I2" s="612"/>
    </row>
    <row r="3" spans="2:9" ht="19.5" thickBot="1">
      <c r="B3" s="81" t="s">
        <v>21</v>
      </c>
      <c r="C3" s="81" t="s">
        <v>391</v>
      </c>
      <c r="H3" s="415" t="s">
        <v>390</v>
      </c>
      <c r="I3" s="416" t="s">
        <v>391</v>
      </c>
    </row>
    <row r="4" spans="2:9" ht="18.75">
      <c r="B4" s="82" t="s">
        <v>122</v>
      </c>
      <c r="C4" s="201">
        <f>'1. TALLERES SEMINARIOS'!D5</f>
        <v>950743.16133333335</v>
      </c>
      <c r="H4" s="408" t="s">
        <v>1357</v>
      </c>
      <c r="I4" s="411">
        <f>'1. Desarrollo e Innov. Curricu.'!P28</f>
        <v>0</v>
      </c>
    </row>
    <row r="5" spans="2:9" ht="18.75">
      <c r="B5" s="82" t="s">
        <v>415</v>
      </c>
      <c r="C5" s="201">
        <f>'2. CONTRATACION DE PERSONAL'!D5</f>
        <v>4050000</v>
      </c>
      <c r="H5" s="409" t="s">
        <v>1359</v>
      </c>
      <c r="I5" s="412">
        <f>'2. Investigación Científica'!P47</f>
        <v>0</v>
      </c>
    </row>
    <row r="6" spans="2:9" ht="18.75">
      <c r="B6" s="82" t="s">
        <v>126</v>
      </c>
      <c r="C6" s="201">
        <f>'3. EQUIPO DE OFICINA'!D5</f>
        <v>0</v>
      </c>
      <c r="H6" s="409" t="s">
        <v>471</v>
      </c>
      <c r="I6" s="412">
        <f>'3. Vinculación Univ. Sociedad'!P74</f>
        <v>5000</v>
      </c>
    </row>
    <row r="7" spans="2:9" ht="19.5" thickBot="1">
      <c r="B7" s="82" t="s">
        <v>416</v>
      </c>
      <c r="C7" s="201">
        <f>'4. EQUIPO TECNOLÓGICOS'!D5</f>
        <v>0</v>
      </c>
      <c r="E7" s="419" t="s">
        <v>119</v>
      </c>
      <c r="F7" s="428" t="s">
        <v>1483</v>
      </c>
      <c r="H7" s="409" t="s">
        <v>1358</v>
      </c>
      <c r="I7" s="412">
        <f>'4. Docencia y Profesorado Univ.'!P21</f>
        <v>0</v>
      </c>
    </row>
    <row r="8" spans="2:9" ht="18.75">
      <c r="B8" s="82" t="s">
        <v>127</v>
      </c>
      <c r="C8" s="201">
        <f>'5. ACTIVIDADES ESPECIALES'!D5</f>
        <v>74654705.534999996</v>
      </c>
      <c r="E8" s="424" t="s">
        <v>1485</v>
      </c>
      <c r="F8" s="425">
        <f>Presupuesto!D566</f>
        <v>252999.88</v>
      </c>
      <c r="H8" s="409" t="s">
        <v>1360</v>
      </c>
      <c r="I8" s="412">
        <f>'5. Estudiantes y Graduados'!P43</f>
        <v>139000</v>
      </c>
    </row>
    <row r="9" spans="2:9" ht="19.5" thickBot="1">
      <c r="B9" s="92" t="s">
        <v>386</v>
      </c>
      <c r="C9" s="83">
        <f>'6. Becas'!D5</f>
        <v>0</v>
      </c>
      <c r="E9" s="426" t="s">
        <v>1510</v>
      </c>
      <c r="F9" s="427">
        <f>Presupuesto!E566</f>
        <v>74747588.98833333</v>
      </c>
      <c r="H9" s="409" t="s">
        <v>472</v>
      </c>
      <c r="I9" s="412">
        <f>'6. Gestión del Conocimiento'!P27</f>
        <v>0</v>
      </c>
    </row>
    <row r="10" spans="2:9" ht="19.5" thickBot="1">
      <c r="B10" s="92" t="s">
        <v>387</v>
      </c>
      <c r="C10" s="83">
        <f>'7. Infraestructura'!D5</f>
        <v>0</v>
      </c>
      <c r="E10" s="429" t="s">
        <v>1484</v>
      </c>
      <c r="F10" s="430">
        <f>Presupuesto!F566</f>
        <v>75000588.868333325</v>
      </c>
      <c r="G10" s="111"/>
      <c r="H10" s="409" t="s">
        <v>1361</v>
      </c>
      <c r="I10" s="413">
        <f>'7. Lo Esencial de la Reforma U.'!P34</f>
        <v>0</v>
      </c>
    </row>
    <row r="11" spans="2:9" ht="18.75">
      <c r="B11" s="82" t="s">
        <v>418</v>
      </c>
      <c r="C11" s="83">
        <f>'8. Venta de Servicios'!D5</f>
        <v>500000</v>
      </c>
      <c r="E11" s="431" t="s">
        <v>405</v>
      </c>
      <c r="F11" s="432">
        <f>Presupuesto!AR566</f>
        <v>79052088.86833334</v>
      </c>
      <c r="G11" s="111"/>
      <c r="H11" s="409" t="s">
        <v>1478</v>
      </c>
      <c r="I11" s="413">
        <f>'8. Asegura. de la Calid. y M'!P36</f>
        <v>0</v>
      </c>
    </row>
    <row r="12" spans="2:9" ht="18.75">
      <c r="B12" s="92"/>
      <c r="C12" s="83"/>
      <c r="F12" s="111"/>
      <c r="G12" s="111"/>
      <c r="H12" s="409" t="s">
        <v>1363</v>
      </c>
      <c r="I12" s="413">
        <f>'9. Cultura de Inno. Insti...'!P21</f>
        <v>0</v>
      </c>
    </row>
    <row r="13" spans="2:9" ht="24" thickBot="1">
      <c r="B13" s="84" t="s">
        <v>125</v>
      </c>
      <c r="C13" s="423">
        <f>SUM(C4:C12)</f>
        <v>80155448.696333334</v>
      </c>
      <c r="F13" s="111"/>
      <c r="G13" s="111"/>
      <c r="H13" s="410" t="s">
        <v>1454</v>
      </c>
      <c r="I13" s="414">
        <f>'10. Posgrado'!P43</f>
        <v>0</v>
      </c>
    </row>
    <row r="14" spans="2:9" ht="23.25">
      <c r="B14" s="84"/>
      <c r="C14" s="85"/>
      <c r="F14" s="111"/>
      <c r="G14" s="111"/>
      <c r="H14" s="417" t="s">
        <v>125</v>
      </c>
      <c r="I14" s="418">
        <f>SUM(I4:I13)</f>
        <v>144000</v>
      </c>
    </row>
    <row r="15" spans="2:9" ht="15.75">
      <c r="F15" s="111"/>
      <c r="G15" s="111"/>
      <c r="H15" s="613"/>
      <c r="I15" s="613"/>
    </row>
    <row r="16" spans="2:9" ht="16.5" thickBot="1">
      <c r="F16" s="111"/>
      <c r="G16" s="111"/>
      <c r="H16" s="614" t="s">
        <v>1371</v>
      </c>
      <c r="I16" s="614"/>
    </row>
    <row r="17" spans="2:15" ht="15.75" thickBot="1">
      <c r="F17" s="111"/>
      <c r="G17" s="111"/>
      <c r="H17" s="419" t="s">
        <v>390</v>
      </c>
      <c r="I17" s="420" t="s">
        <v>391</v>
      </c>
      <c r="J17" s="196"/>
    </row>
    <row r="18" spans="2:15">
      <c r="H18" s="472" t="s">
        <v>1364</v>
      </c>
      <c r="I18" s="473">
        <f>'11. Gestion Administrativa'!P39</f>
        <v>0</v>
      </c>
      <c r="J18" s="196"/>
    </row>
    <row r="19" spans="2:15">
      <c r="H19" s="474" t="s">
        <v>1365</v>
      </c>
      <c r="I19" s="475">
        <f>'12. Gestión del Talento Humano'!P21</f>
        <v>0</v>
      </c>
      <c r="J19" s="196"/>
    </row>
    <row r="20" spans="2:15">
      <c r="B20" s="466" t="s">
        <v>1505</v>
      </c>
      <c r="C20" s="467">
        <v>21.981300000000001</v>
      </c>
      <c r="D20" s="466" t="s">
        <v>1508</v>
      </c>
      <c r="E20" s="468"/>
      <c r="H20" s="474" t="s">
        <v>1366</v>
      </c>
      <c r="I20" s="475">
        <f>'13. Gestión Académica'!P21</f>
        <v>0</v>
      </c>
      <c r="J20" s="196"/>
    </row>
    <row r="21" spans="2:15">
      <c r="H21" s="474" t="s">
        <v>1367</v>
      </c>
      <c r="I21" s="475">
        <f>'14. Internacional... de la E.S.'!P36</f>
        <v>797743.15999999992</v>
      </c>
      <c r="J21" s="196"/>
    </row>
    <row r="22" spans="2:15">
      <c r="H22" s="476" t="s">
        <v>1368</v>
      </c>
      <c r="I22" s="477">
        <f>'15. Gobernabilidad y Proceso...'!P29</f>
        <v>0</v>
      </c>
      <c r="J22" s="196"/>
    </row>
    <row r="23" spans="2:15">
      <c r="H23" s="478" t="s">
        <v>1479</v>
      </c>
      <c r="I23" s="479">
        <f>'16. Desa. del Sistema Educ.Sup.'!P70</f>
        <v>0</v>
      </c>
      <c r="J23" s="196"/>
    </row>
    <row r="24" spans="2:15" s="458" customFormat="1" ht="15.75" thickBot="1">
      <c r="H24" s="480" t="s">
        <v>1517</v>
      </c>
      <c r="I24" s="481">
        <f>'17. Gestión TIC'!P99</f>
        <v>48408994.379999995</v>
      </c>
      <c r="J24" s="196"/>
    </row>
    <row r="25" spans="2:15" ht="15.75" thickBot="1">
      <c r="H25" s="470" t="s">
        <v>125</v>
      </c>
      <c r="I25" s="471">
        <f>SUM(I18:I23)</f>
        <v>797743.15999999992</v>
      </c>
    </row>
    <row r="26" spans="2:15" ht="15.75" thickBot="1"/>
    <row r="27" spans="2:15" ht="15.75" thickBot="1">
      <c r="H27" s="421" t="s">
        <v>1370</v>
      </c>
      <c r="I27" s="422">
        <f>I14+I25</f>
        <v>941743.15999999992</v>
      </c>
    </row>
    <row r="28" spans="2:15">
      <c r="H28" s="340"/>
      <c r="I28" s="341"/>
    </row>
    <row r="29" spans="2:15">
      <c r="H29" s="340"/>
      <c r="I29" s="341"/>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6" t="s">
        <v>475</v>
      </c>
    </row>
    <row r="40" spans="2:8" ht="18.75">
      <c r="B40" s="86" t="s">
        <v>482</v>
      </c>
      <c r="C40" s="167">
        <f>SUMIF('2. CONTRATACION DE PERSONAL'!C:C,'Cuadro Resumen'!$B$40:$B$56,'2. CONTRATACION DE PERSONAL'!D:D)</f>
        <v>0</v>
      </c>
      <c r="D40" s="237">
        <f>SUMIF('2. CONTRATACION DE PERSONAL'!$C:$C,'Cuadro Resumen'!$B$40:$B$56,'2. CONTRATACION DE PERSONAL'!$G:$G)</f>
        <v>0</v>
      </c>
    </row>
    <row r="41" spans="2:8" ht="18.75">
      <c r="B41" s="86" t="s">
        <v>483</v>
      </c>
      <c r="C41" s="167">
        <f>SUMIF('2. CONTRATACION DE PERSONAL'!C:C,'Cuadro Resumen'!$B$40:$B$56,'2. CONTRATACION DE PERSONAL'!D:D)</f>
        <v>0</v>
      </c>
      <c r="D41" s="237">
        <f>SUMIF('2. CONTRATACION DE PERSONAL'!$C:$C,'Cuadro Resumen'!$B$40:$B$56,'2. CONTRATACION DE PERSONAL'!$G:$G)</f>
        <v>0</v>
      </c>
    </row>
    <row r="42" spans="2:8" ht="18.75">
      <c r="B42" s="86" t="s">
        <v>484</v>
      </c>
      <c r="C42" s="167">
        <f>SUMIF('2. CONTRATACION DE PERSONAL'!C:C,'Cuadro Resumen'!$B$40:$B$56,'2. CONTRATACION DE PERSONAL'!D:D)</f>
        <v>0</v>
      </c>
      <c r="D42" s="237">
        <f>SUMIF('2. CONTRATACION DE PERSONAL'!$C:$C,'Cuadro Resumen'!$B$40:$B$56,'2. CONTRATACION DE PERSONAL'!$G:$G)</f>
        <v>0</v>
      </c>
    </row>
    <row r="43" spans="2:8" ht="18.75">
      <c r="B43" s="86" t="s">
        <v>485</v>
      </c>
      <c r="C43" s="167">
        <f>SUMIF('2. CONTRATACION DE PERSONAL'!C:C,'Cuadro Resumen'!$B$40:$B$56,'2. CONTRATACION DE PERSONAL'!D:D)</f>
        <v>0</v>
      </c>
      <c r="D43" s="237">
        <f>SUMIF('2. CONTRATACION DE PERSONAL'!$C:$C,'Cuadro Resumen'!$B$40:$B$56,'2. CONTRATACION DE PERSONAL'!$G:$G)</f>
        <v>0</v>
      </c>
    </row>
    <row r="44" spans="2:8" ht="18.75">
      <c r="B44" s="86" t="s">
        <v>486</v>
      </c>
      <c r="C44" s="167">
        <f>SUMIF('2. CONTRATACION DE PERSONAL'!C:C,'Cuadro Resumen'!$B$40:$B$56,'2. CONTRATACION DE PERSONAL'!D:D)</f>
        <v>0</v>
      </c>
      <c r="D44" s="237">
        <f>SUMIF('2. CONTRATACION DE PERSONAL'!$C:$C,'Cuadro Resumen'!$B$40:$B$56,'2. CONTRATACION DE PERSONAL'!$G:$G)</f>
        <v>0</v>
      </c>
    </row>
    <row r="45" spans="2:8" ht="18.75">
      <c r="B45" s="86" t="s">
        <v>487</v>
      </c>
      <c r="C45" s="167">
        <f>SUMIF('2. CONTRATACION DE PERSONAL'!C:C,'Cuadro Resumen'!$B$40:$B$56,'2. CONTRATACION DE PERSONAL'!D:D)</f>
        <v>0</v>
      </c>
      <c r="D45" s="237">
        <f>SUMIF('2. CONTRATACION DE PERSONAL'!$C:$C,'Cuadro Resumen'!$B$40:$B$56,'2. CONTRATACION DE PERSONAL'!$G:$G)</f>
        <v>0</v>
      </c>
    </row>
    <row r="46" spans="2:8" ht="18.75">
      <c r="B46" s="86" t="s">
        <v>488</v>
      </c>
      <c r="C46" s="167">
        <f>SUMIF('2. CONTRATACION DE PERSONAL'!C:C,'Cuadro Resumen'!$B$40:$B$56,'2. CONTRATACION DE PERSONAL'!D:D)</f>
        <v>0</v>
      </c>
      <c r="D46" s="237">
        <f>SUMIF('2. CONTRATACION DE PERSONAL'!$C:$C,'Cuadro Resumen'!$B$40:$B$56,'2. CONTRATACION DE PERSONAL'!$G:$G)</f>
        <v>0</v>
      </c>
    </row>
    <row r="47" spans="2:8" ht="18.75">
      <c r="B47" s="86" t="s">
        <v>489</v>
      </c>
      <c r="C47" s="167">
        <f>SUMIF('2. CONTRATACION DE PERSONAL'!C:C,'Cuadro Resumen'!$B$40:$B$56,'2. CONTRATACION DE PERSONAL'!D:D)</f>
        <v>0</v>
      </c>
      <c r="D47" s="237">
        <f>SUMIF('2. CONTRATACION DE PERSONAL'!$C:$C,'Cuadro Resumen'!$B$40:$B$56,'2. CONTRATACION DE PERSONAL'!$G:$G)</f>
        <v>0</v>
      </c>
    </row>
    <row r="48" spans="2:8" ht="18.75">
      <c r="B48" s="86" t="s">
        <v>490</v>
      </c>
      <c r="C48" s="167">
        <f>SUMIF('2. CONTRATACION DE PERSONAL'!C:C,'Cuadro Resumen'!$B$40:$B$56,'2. CONTRATACION DE PERSONAL'!D:D)</f>
        <v>0</v>
      </c>
      <c r="D48" s="237">
        <f>SUMIF('2. CONTRATACION DE PERSONAL'!$C:$C,'Cuadro Resumen'!$B$40:$B$56,'2. CONTRATACION DE PERSONAL'!$G:$G)</f>
        <v>0</v>
      </c>
    </row>
    <row r="49" spans="2:4" ht="18.75">
      <c r="B49" s="86" t="s">
        <v>491</v>
      </c>
      <c r="C49" s="167">
        <f>SUMIF('2. CONTRATACION DE PERSONAL'!C:C,'Cuadro Resumen'!$B$40:$B$56,'2. CONTRATACION DE PERSONAL'!D:D)</f>
        <v>0</v>
      </c>
      <c r="D49" s="237">
        <f>SUMIF('2. CONTRATACION DE PERSONAL'!$C:$C,'Cuadro Resumen'!$B$40:$B$56,'2. CONTRATACION DE PERSONAL'!$G:$G)</f>
        <v>0</v>
      </c>
    </row>
    <row r="50" spans="2:4" ht="18.75">
      <c r="B50" s="86" t="s">
        <v>492</v>
      </c>
      <c r="C50" s="167">
        <f>SUMIF('2. CONTRATACION DE PERSONAL'!C:C,'Cuadro Resumen'!$B$40:$B$56,'2. CONTRATACION DE PERSONAL'!D:D)</f>
        <v>0</v>
      </c>
      <c r="D50" s="237">
        <f>SUMIF('2. CONTRATACION DE PERSONAL'!$C:$C,'Cuadro Resumen'!$B$40:$B$56,'2. CONTRATACION DE PERSONAL'!$G:$G)</f>
        <v>0</v>
      </c>
    </row>
    <row r="51" spans="2:4" ht="18.75">
      <c r="B51" s="86" t="s">
        <v>493</v>
      </c>
      <c r="C51" s="167">
        <f>SUMIF('2. CONTRATACION DE PERSONAL'!C:C,'Cuadro Resumen'!$B$40:$B$56,'2. CONTRATACION DE PERSONAL'!D:D)</f>
        <v>0</v>
      </c>
      <c r="D51" s="237">
        <f>SUMIF('2. CONTRATACION DE PERSONAL'!$C:$C,'Cuadro Resumen'!$B$40:$B$56,'2. CONTRATACION DE PERSONAL'!$G:$G)</f>
        <v>0</v>
      </c>
    </row>
    <row r="52" spans="2:4" ht="18.75">
      <c r="B52" s="86" t="s">
        <v>494</v>
      </c>
      <c r="C52" s="167">
        <f>SUMIF('2. CONTRATACION DE PERSONAL'!C:C,'Cuadro Resumen'!$B$40:$B$56,'2. CONTRATACION DE PERSONAL'!D:D)</f>
        <v>0</v>
      </c>
      <c r="D52" s="237">
        <f>SUMIF('2. CONTRATACION DE PERSONAL'!$C:$C,'Cuadro Resumen'!$B$40:$B$56,'2. CONTRATACION DE PERSONAL'!$G:$G)</f>
        <v>0</v>
      </c>
    </row>
    <row r="53" spans="2:4" ht="18.75">
      <c r="B53" s="86" t="s">
        <v>495</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20</v>
      </c>
      <c r="D54" s="237">
        <f>SUMIF('2. CONTRATACION DE PERSONAL'!$C:$C,'Cuadro Resumen'!$B$40:$B$56,'2. CONTRATACION DE PERSONAL'!$G:$G)</f>
        <v>3600000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0</v>
      </c>
      <c r="D56" s="237">
        <f>SUMIF('2. CONTRATACION DE PERSONAL'!$C:$C,'Cuadro Resumen'!$B$40:$B$56,'2. CONTRATACION DE PERSONAL'!$G:$G)</f>
        <v>0</v>
      </c>
    </row>
    <row r="57" spans="2:4" ht="23.25">
      <c r="B57" s="84" t="s">
        <v>125</v>
      </c>
      <c r="C57" s="168">
        <f>SUBTOTAL(109,C40:C56)</f>
        <v>20</v>
      </c>
      <c r="D57" s="237">
        <f>SUM(D40:D56)</f>
        <v>3600000</v>
      </c>
    </row>
    <row r="66" spans="2:4">
      <c r="B66" s="197" t="s">
        <v>380</v>
      </c>
    </row>
    <row r="68" spans="2:4" ht="18.75">
      <c r="B68" s="81" t="s">
        <v>21</v>
      </c>
      <c r="C68" s="81" t="s">
        <v>55</v>
      </c>
      <c r="D68" s="236" t="s">
        <v>475</v>
      </c>
    </row>
    <row r="69" spans="2:4" ht="18.75">
      <c r="B69" s="82" t="s">
        <v>63</v>
      </c>
      <c r="C69" s="83">
        <f>SUMIF('3. EQUIPO DE OFICINA'!C:C,'Cuadro Resumen'!$B$69:$B$78,'3. EQUIPO DE OFICINA'!D:D)</f>
        <v>0</v>
      </c>
      <c r="D69" s="238">
        <f>SUMIF('3. EQUIPO DE OFICINA'!$C:$C,'Cuadro Resumen'!$B$69:$B$78,'3. EQUIPO DE OFICINA'!$F:$F)</f>
        <v>0</v>
      </c>
    </row>
    <row r="70" spans="2:4" ht="18.75">
      <c r="B70" s="92" t="s">
        <v>64</v>
      </c>
      <c r="C70" s="83">
        <f>SUMIF('3. EQUIPO DE OFICINA'!C:C,'Cuadro Resumen'!$B$69:$B$78,'3. EQUIPO DE OFICINA'!D:D)</f>
        <v>0</v>
      </c>
      <c r="D70" s="238">
        <f>SUMIF('3. EQUIPO DE OFICINA'!$C:$C,'Cuadro Resumen'!$B$69:$B$78,'3. EQUIPO DE OFICINA'!$F:$F)</f>
        <v>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0</v>
      </c>
      <c r="D74" s="238">
        <f>SUMIF('3. EQUIPO DE OFICINA'!$C:$C,'Cuadro Resumen'!$B$69:$B$78,'3. EQUIPO DE OFICINA'!$F:$F)</f>
        <v>0</v>
      </c>
    </row>
    <row r="75" spans="2:4" ht="18.75">
      <c r="B75" s="92" t="s">
        <v>69</v>
      </c>
      <c r="C75" s="83">
        <f>SUMIF('3. EQUIPO DE OFICINA'!C:C,'Cuadro Resumen'!$B$69:$B$78,'3. EQUIPO DE OFICINA'!D:D)</f>
        <v>0</v>
      </c>
      <c r="D75" s="238">
        <f>SUMIF('3. EQUIPO DE OFICINA'!$C:$C,'Cuadro Resumen'!$B$69:$B$78,'3. EQUIPO DE OFICINA'!$F:$F)</f>
        <v>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125</v>
      </c>
      <c r="C80" s="85">
        <f>SUM(C69:C79)</f>
        <v>0</v>
      </c>
      <c r="D80" s="239">
        <f>SUM(D69:D79)</f>
        <v>0</v>
      </c>
    </row>
    <row r="83" spans="2:4">
      <c r="B83" s="197" t="s">
        <v>381</v>
      </c>
    </row>
    <row r="85" spans="2:4" ht="18.75">
      <c r="B85" s="81" t="s">
        <v>382</v>
      </c>
      <c r="C85" s="81" t="s">
        <v>55</v>
      </c>
      <c r="D85" s="236" t="s">
        <v>475</v>
      </c>
    </row>
    <row r="86" spans="2:4" ht="37.5">
      <c r="B86" s="306" t="s">
        <v>1337</v>
      </c>
      <c r="C86" s="83">
        <f>SUMIF('4. EQUIPO TECNOLÓGICOS'!C:C,'Cuadro Resumen'!$B$86:$B$102,'4. EQUIPO TECNOLÓGICOS'!D:D)</f>
        <v>0</v>
      </c>
      <c r="D86" s="83">
        <f>SUMIF('4. EQUIPO TECNOLÓGICOS'!$C:$C,'Cuadro Resumen'!$B$86:$B$102,'4. EQUIPO TECNOLÓGICOS'!F:F)</f>
        <v>0</v>
      </c>
    </row>
    <row r="87" spans="2:4" ht="18.75">
      <c r="B87" s="306" t="s">
        <v>1338</v>
      </c>
      <c r="C87" s="83">
        <f>SUMIF('4. EQUIPO TECNOLÓGICOS'!C:C,'Cuadro Resumen'!$B$86:$B$102,'4. EQUIPO TECNOLÓGICOS'!D:D)</f>
        <v>0</v>
      </c>
      <c r="D87" s="83">
        <f>SUMIF('4. EQUIPO TECNOLÓGICOS'!$C:$C,'Cuadro Resumen'!$B$86:$B$102,'4. EQUIPO TECNOLÓGICOS'!F:F)</f>
        <v>0</v>
      </c>
    </row>
    <row r="88" spans="2:4" ht="37.5">
      <c r="B88" s="306" t="s">
        <v>1336</v>
      </c>
      <c r="C88" s="83">
        <f>SUMIF('4. EQUIPO TECNOLÓGICOS'!C:C,'Cuadro Resumen'!$B$86:$B$102,'4. EQUIPO TECNOLÓGICOS'!D:D)</f>
        <v>0</v>
      </c>
      <c r="D88" s="83">
        <f>SUMIF('4. EQUIPO TECNOLÓGICOS'!$C:$C,'Cuadro Resumen'!$B$86:$B$102,'4. EQUIPO TECNOLÓGICOS'!F:F)</f>
        <v>0</v>
      </c>
    </row>
    <row r="89" spans="2:4" ht="37.5">
      <c r="B89" s="306" t="s">
        <v>1339</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1482</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0</v>
      </c>
      <c r="D103" s="85">
        <f>SUM(D86:D102)</f>
        <v>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2"/>
    </row>
    <row r="198" spans="2:9" hidden="1">
      <c r="B198" s="615" t="s">
        <v>1498</v>
      </c>
      <c r="C198" s="615"/>
      <c r="D198" s="615"/>
      <c r="E198" s="615"/>
      <c r="F198" s="615"/>
    </row>
    <row r="199" spans="2:9" hidden="1">
      <c r="B199" s="446" t="s">
        <v>1499</v>
      </c>
      <c r="C199" s="445" t="s">
        <v>1500</v>
      </c>
      <c r="D199" s="445" t="s">
        <v>1500</v>
      </c>
      <c r="E199" s="445" t="s">
        <v>1501</v>
      </c>
      <c r="F199" s="445" t="s">
        <v>1501</v>
      </c>
    </row>
    <row r="200" spans="2:9" hidden="1">
      <c r="B200" s="444"/>
      <c r="C200" s="444" t="s">
        <v>1502</v>
      </c>
      <c r="D200" s="444" t="s">
        <v>1503</v>
      </c>
      <c r="E200" s="444" t="s">
        <v>1502</v>
      </c>
      <c r="F200" s="444" t="s">
        <v>1503</v>
      </c>
    </row>
    <row r="201" spans="2:9" hidden="1">
      <c r="B201" s="446" t="s">
        <v>3</v>
      </c>
      <c r="C201" s="443">
        <v>255</v>
      </c>
      <c r="D201" s="443">
        <v>235</v>
      </c>
      <c r="E201" s="443">
        <v>300</v>
      </c>
      <c r="F201" s="443">
        <v>280</v>
      </c>
    </row>
    <row r="202" spans="2:9" hidden="1">
      <c r="B202" s="446" t="s">
        <v>4</v>
      </c>
      <c r="C202" s="443">
        <v>225</v>
      </c>
      <c r="D202" s="443">
        <v>205</v>
      </c>
      <c r="E202" s="443">
        <v>270</v>
      </c>
      <c r="F202" s="443">
        <v>250</v>
      </c>
    </row>
    <row r="203" spans="2:9" hidden="1">
      <c r="B203" s="446" t="s">
        <v>5</v>
      </c>
      <c r="C203" s="443">
        <v>195</v>
      </c>
      <c r="D203" s="443">
        <v>180</v>
      </c>
      <c r="E203" s="443">
        <v>240</v>
      </c>
      <c r="F203" s="443">
        <v>220</v>
      </c>
    </row>
    <row r="204" spans="2:9" hidden="1">
      <c r="B204" s="446" t="s">
        <v>6</v>
      </c>
      <c r="C204" s="443">
        <v>165</v>
      </c>
      <c r="D204" s="443">
        <v>150</v>
      </c>
      <c r="E204" s="443">
        <v>210</v>
      </c>
      <c r="F204" s="443">
        <v>195</v>
      </c>
    </row>
    <row r="205" spans="2:9" hidden="1">
      <c r="B205" s="446" t="s">
        <v>1504</v>
      </c>
      <c r="C205" s="443">
        <v>145</v>
      </c>
      <c r="D205" s="443">
        <v>135</v>
      </c>
      <c r="E205" s="443">
        <v>185</v>
      </c>
      <c r="F205" s="443">
        <v>170</v>
      </c>
    </row>
    <row r="206" spans="2:9" hidden="1">
      <c r="B206" s="441"/>
      <c r="C206" s="441"/>
      <c r="D206" s="441"/>
      <c r="E206" s="441"/>
      <c r="F206" s="441"/>
    </row>
    <row r="207" spans="2:9" hidden="1">
      <c r="B207" s="616" t="s">
        <v>1505</v>
      </c>
      <c r="C207" s="616"/>
      <c r="D207" s="616"/>
      <c r="E207" s="469">
        <f>C20</f>
        <v>21.981300000000001</v>
      </c>
      <c r="F207" s="469" t="str">
        <f>D20</f>
        <v>Martes, 25 de Agosto del 2015 Fuente el BCH</v>
      </c>
    </row>
    <row r="208" spans="2:9" hidden="1">
      <c r="B208" s="441"/>
      <c r="C208" s="441"/>
      <c r="D208" s="441"/>
      <c r="E208" s="441"/>
      <c r="F208" s="441"/>
    </row>
    <row r="209" spans="2:9" hidden="1">
      <c r="B209" s="441"/>
      <c r="C209" s="441"/>
      <c r="D209" s="441"/>
      <c r="E209" s="441"/>
      <c r="F209" s="441"/>
    </row>
    <row r="210" spans="2:9" hidden="1">
      <c r="B210" s="615" t="s">
        <v>1498</v>
      </c>
      <c r="C210" s="615"/>
      <c r="D210" s="615"/>
      <c r="E210" s="615"/>
      <c r="F210" s="615"/>
    </row>
    <row r="211" spans="2:9" hidden="1">
      <c r="B211" s="446" t="s">
        <v>1499</v>
      </c>
      <c r="C211" s="445" t="s">
        <v>1500</v>
      </c>
      <c r="D211" s="445" t="s">
        <v>1500</v>
      </c>
      <c r="E211" s="445" t="s">
        <v>1501</v>
      </c>
      <c r="F211" s="445" t="s">
        <v>1501</v>
      </c>
    </row>
    <row r="212" spans="2:9" hidden="1">
      <c r="B212" s="444"/>
      <c r="C212" s="444" t="s">
        <v>1502</v>
      </c>
      <c r="D212" s="444" t="s">
        <v>1503</v>
      </c>
      <c r="E212" s="444" t="s">
        <v>1502</v>
      </c>
      <c r="F212" s="444" t="s">
        <v>1503</v>
      </c>
    </row>
    <row r="213" spans="2:9" hidden="1">
      <c r="B213" s="446" t="s">
        <v>3</v>
      </c>
      <c r="C213" s="447">
        <f>+C201*E207</f>
        <v>5605.2314999999999</v>
      </c>
      <c r="D213" s="448">
        <f>+D201*E207</f>
        <v>5165.6055000000006</v>
      </c>
      <c r="E213" s="448">
        <f>+E201*E207</f>
        <v>6594.39</v>
      </c>
      <c r="F213" s="448">
        <f>+F201*E207</f>
        <v>6154.7640000000001</v>
      </c>
    </row>
    <row r="214" spans="2:9" hidden="1">
      <c r="B214" s="446" t="s">
        <v>4</v>
      </c>
      <c r="C214" s="447">
        <f>+C202*E207</f>
        <v>4945.7925000000005</v>
      </c>
      <c r="D214" s="448">
        <f>+D202*E207</f>
        <v>4506.1665000000003</v>
      </c>
      <c r="E214" s="448">
        <f>+E202*E207</f>
        <v>5934.951</v>
      </c>
      <c r="F214" s="448">
        <f>+F202*E207</f>
        <v>5495.3249999999998</v>
      </c>
    </row>
    <row r="215" spans="2:9" hidden="1">
      <c r="B215" s="446" t="s">
        <v>5</v>
      </c>
      <c r="C215" s="447">
        <f>+C203*E207</f>
        <v>4286.3535000000002</v>
      </c>
      <c r="D215" s="448">
        <f>+D203*E207</f>
        <v>3956.634</v>
      </c>
      <c r="E215" s="448">
        <f>+E203*E207</f>
        <v>5275.5120000000006</v>
      </c>
      <c r="F215" s="448">
        <f>+F203*E207</f>
        <v>4835.8860000000004</v>
      </c>
    </row>
    <row r="216" spans="2:9" hidden="1">
      <c r="B216" s="446" t="s">
        <v>6</v>
      </c>
      <c r="C216" s="447">
        <f>+C204*E207</f>
        <v>3626.9145000000003</v>
      </c>
      <c r="D216" s="448">
        <f>+D204*E207</f>
        <v>3297.1950000000002</v>
      </c>
      <c r="E216" s="448">
        <f>+E204*E207</f>
        <v>4616.0730000000003</v>
      </c>
      <c r="F216" s="448">
        <f>+F204*E207</f>
        <v>4286.3535000000002</v>
      </c>
    </row>
    <row r="217" spans="2:9" hidden="1">
      <c r="B217" s="446" t="s">
        <v>1504</v>
      </c>
      <c r="C217" s="447">
        <f>+C205*E207</f>
        <v>3187.2885000000001</v>
      </c>
      <c r="D217" s="448">
        <f>+D205*E207</f>
        <v>2967.4755</v>
      </c>
      <c r="E217" s="448">
        <f>+E205*E207</f>
        <v>4066.5405000000001</v>
      </c>
      <c r="F217" s="448">
        <f>+F205*E207</f>
        <v>3736.8210000000004</v>
      </c>
    </row>
    <row r="218" spans="2:9" hidden="1"/>
    <row r="220" spans="2:9" s="122" customFormat="1">
      <c r="I220" s="44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sheetPr>
    <tabColor rgb="FF00B0F0"/>
  </sheetPr>
  <dimension ref="A1:U39"/>
  <sheetViews>
    <sheetView zoomScale="90" zoomScaleNormal="90" workbookViewId="0">
      <pane ySplit="6" topLeftCell="A7" activePane="bottomLeft" state="frozen"/>
      <selection activeCell="A7" sqref="A7"/>
      <selection pane="bottomLeft" activeCell="W12" sqref="W12"/>
    </sheetView>
  </sheetViews>
  <sheetFormatPr baseColWidth="10" defaultColWidth="11.42578125" defaultRowHeight="1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1406</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665" t="s">
        <v>1407</v>
      </c>
      <c r="B3" s="665"/>
      <c r="C3" s="665"/>
      <c r="D3" s="665"/>
      <c r="E3" s="665"/>
      <c r="F3" s="665"/>
      <c r="G3" s="665"/>
      <c r="H3" s="665"/>
      <c r="I3" s="665"/>
      <c r="J3" s="665"/>
      <c r="K3" s="665"/>
      <c r="L3" s="665"/>
      <c r="M3" s="665"/>
      <c r="N3" s="665"/>
      <c r="O3" s="665"/>
      <c r="P3" s="665"/>
      <c r="Q3" s="665"/>
      <c r="R3" s="665"/>
      <c r="S3" s="665"/>
      <c r="T3" s="665"/>
      <c r="U3" s="665"/>
    </row>
    <row r="4" spans="1:21" ht="1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row>
    <row r="5" spans="1:21"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row>
    <row r="6" spans="1:21" ht="25.5">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row>
    <row r="7" spans="1:21" s="361"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ustomHeight="1">
      <c r="A8" s="647" t="s">
        <v>1407</v>
      </c>
      <c r="B8" s="647" t="s">
        <v>1408</v>
      </c>
      <c r="C8" s="280"/>
      <c r="D8" s="280"/>
      <c r="E8" s="280"/>
      <c r="F8" s="281"/>
      <c r="G8" s="281"/>
      <c r="H8" s="354"/>
      <c r="I8" s="281"/>
      <c r="J8" s="354"/>
      <c r="K8" s="281"/>
      <c r="L8" s="354"/>
      <c r="M8" s="281"/>
      <c r="N8" s="354"/>
      <c r="O8" s="393">
        <f t="shared" ref="O8:P8" si="0">G8+I8+K8+M8</f>
        <v>0</v>
      </c>
      <c r="P8" s="394">
        <f t="shared" si="0"/>
        <v>0</v>
      </c>
      <c r="Q8" s="281"/>
      <c r="R8" s="281"/>
      <c r="S8" s="281"/>
      <c r="T8" s="281"/>
      <c r="U8" s="281"/>
    </row>
    <row r="9" spans="1:21" ht="15.75">
      <c r="A9" s="648"/>
      <c r="B9" s="648"/>
      <c r="C9" s="280"/>
      <c r="D9" s="280"/>
      <c r="E9" s="280"/>
      <c r="F9" s="281"/>
      <c r="G9" s="281"/>
      <c r="H9" s="354"/>
      <c r="I9" s="281"/>
      <c r="J9" s="354"/>
      <c r="K9" s="281"/>
      <c r="L9" s="354"/>
      <c r="M9" s="281"/>
      <c r="N9" s="354"/>
      <c r="O9" s="393">
        <f t="shared" ref="O9:O20" si="1">G9+I9+K9+M9</f>
        <v>0</v>
      </c>
      <c r="P9" s="394">
        <f t="shared" ref="P9:P20" si="2">H9+J9+L9+N9</f>
        <v>0</v>
      </c>
      <c r="Q9" s="281"/>
      <c r="R9" s="281"/>
      <c r="S9" s="281"/>
      <c r="T9" s="281"/>
      <c r="U9" s="281"/>
    </row>
    <row r="10" spans="1:21" ht="15.75">
      <c r="A10" s="648"/>
      <c r="B10" s="648"/>
      <c r="C10" s="280"/>
      <c r="D10" s="280"/>
      <c r="E10" s="280"/>
      <c r="F10" s="281"/>
      <c r="G10" s="281"/>
      <c r="H10" s="354"/>
      <c r="I10" s="281"/>
      <c r="J10" s="354"/>
      <c r="K10" s="281"/>
      <c r="L10" s="354"/>
      <c r="M10" s="281"/>
      <c r="N10" s="354"/>
      <c r="O10" s="393">
        <f t="shared" si="1"/>
        <v>0</v>
      </c>
      <c r="P10" s="394">
        <f t="shared" si="2"/>
        <v>0</v>
      </c>
      <c r="Q10" s="281"/>
      <c r="R10" s="281"/>
      <c r="S10" s="281"/>
      <c r="T10" s="281"/>
      <c r="U10" s="281"/>
    </row>
    <row r="11" spans="1:21" ht="15.75">
      <c r="A11" s="648"/>
      <c r="B11" s="648"/>
      <c r="C11" s="280"/>
      <c r="D11" s="280"/>
      <c r="E11" s="280"/>
      <c r="F11" s="281"/>
      <c r="G11" s="281"/>
      <c r="H11" s="354"/>
      <c r="I11" s="281"/>
      <c r="J11" s="354"/>
      <c r="K11" s="281"/>
      <c r="L11" s="354"/>
      <c r="M11" s="281"/>
      <c r="N11" s="354"/>
      <c r="O11" s="393">
        <f t="shared" si="1"/>
        <v>0</v>
      </c>
      <c r="P11" s="394">
        <f t="shared" si="2"/>
        <v>0</v>
      </c>
      <c r="Q11" s="281"/>
      <c r="R11" s="281"/>
      <c r="S11" s="281"/>
      <c r="T11" s="281"/>
      <c r="U11" s="281"/>
    </row>
    <row r="12" spans="1:21" ht="15.75">
      <c r="A12" s="648"/>
      <c r="B12" s="648"/>
      <c r="C12" s="280"/>
      <c r="D12" s="280"/>
      <c r="E12" s="280"/>
      <c r="F12" s="281"/>
      <c r="G12" s="281"/>
      <c r="H12" s="354"/>
      <c r="I12" s="281"/>
      <c r="J12" s="354"/>
      <c r="K12" s="281"/>
      <c r="L12" s="354"/>
      <c r="M12" s="281"/>
      <c r="N12" s="354"/>
      <c r="O12" s="393">
        <f t="shared" si="1"/>
        <v>0</v>
      </c>
      <c r="P12" s="394">
        <f t="shared" si="2"/>
        <v>0</v>
      </c>
      <c r="Q12" s="281"/>
      <c r="R12" s="281"/>
      <c r="S12" s="281"/>
      <c r="T12" s="281"/>
      <c r="U12" s="281"/>
    </row>
    <row r="13" spans="1:21" s="361" customFormat="1" ht="15.75">
      <c r="A13" s="648"/>
      <c r="B13" s="648"/>
      <c r="C13" s="399"/>
      <c r="D13" s="399"/>
      <c r="E13" s="399"/>
      <c r="F13" s="281"/>
      <c r="G13" s="281"/>
      <c r="H13" s="354"/>
      <c r="I13" s="281"/>
      <c r="J13" s="354"/>
      <c r="K13" s="281"/>
      <c r="L13" s="354"/>
      <c r="M13" s="281"/>
      <c r="N13" s="354"/>
      <c r="O13" s="393">
        <f t="shared" ref="O13" si="3">G13+I13+K13+M13</f>
        <v>0</v>
      </c>
      <c r="P13" s="394">
        <f t="shared" ref="P13" si="4">H13+J13+L13+N13</f>
        <v>0</v>
      </c>
      <c r="Q13" s="281"/>
      <c r="R13" s="281"/>
      <c r="S13" s="281"/>
      <c r="T13" s="281"/>
      <c r="U13" s="281"/>
    </row>
    <row r="14" spans="1:21" ht="15.75">
      <c r="A14" s="648"/>
      <c r="B14" s="648"/>
      <c r="C14" s="280"/>
      <c r="D14" s="280"/>
      <c r="E14" s="280"/>
      <c r="F14" s="281"/>
      <c r="G14" s="281"/>
      <c r="H14" s="354"/>
      <c r="I14" s="281"/>
      <c r="J14" s="354"/>
      <c r="K14" s="281"/>
      <c r="L14" s="354"/>
      <c r="M14" s="281"/>
      <c r="N14" s="354"/>
      <c r="O14" s="393">
        <f t="shared" si="1"/>
        <v>0</v>
      </c>
      <c r="P14" s="394">
        <f t="shared" si="2"/>
        <v>0</v>
      </c>
      <c r="Q14" s="281"/>
      <c r="R14" s="281"/>
      <c r="S14" s="281"/>
      <c r="T14" s="281"/>
      <c r="U14" s="355"/>
    </row>
    <row r="15" spans="1:21" ht="15.75" customHeight="1">
      <c r="A15" s="648"/>
      <c r="B15" s="648"/>
      <c r="C15" s="280"/>
      <c r="D15" s="280"/>
      <c r="E15" s="280"/>
      <c r="F15" s="281"/>
      <c r="G15" s="281"/>
      <c r="H15" s="354"/>
      <c r="I15" s="281"/>
      <c r="J15" s="354"/>
      <c r="K15" s="356"/>
      <c r="L15" s="354"/>
      <c r="M15" s="281"/>
      <c r="N15" s="354"/>
      <c r="O15" s="393">
        <f t="shared" si="1"/>
        <v>0</v>
      </c>
      <c r="P15" s="394">
        <f t="shared" si="2"/>
        <v>0</v>
      </c>
      <c r="Q15" s="281"/>
      <c r="R15" s="281"/>
      <c r="S15" s="281"/>
      <c r="T15" s="281"/>
      <c r="U15" s="281"/>
    </row>
    <row r="16" spans="1:21" ht="15.75">
      <c r="A16" s="648"/>
      <c r="B16" s="648"/>
      <c r="C16" s="280"/>
      <c r="D16" s="280"/>
      <c r="E16" s="280"/>
      <c r="F16" s="281"/>
      <c r="G16" s="281"/>
      <c r="H16" s="354"/>
      <c r="I16" s="281"/>
      <c r="J16" s="354"/>
      <c r="K16" s="356"/>
      <c r="L16" s="354"/>
      <c r="M16" s="281"/>
      <c r="N16" s="354"/>
      <c r="O16" s="393">
        <f t="shared" si="1"/>
        <v>0</v>
      </c>
      <c r="P16" s="394">
        <f t="shared" si="2"/>
        <v>0</v>
      </c>
      <c r="Q16" s="281"/>
      <c r="R16" s="281"/>
      <c r="S16" s="281"/>
      <c r="T16" s="281"/>
      <c r="U16" s="281"/>
    </row>
    <row r="17" spans="1:21" ht="15.75">
      <c r="A17" s="648"/>
      <c r="B17" s="648"/>
      <c r="C17" s="280"/>
      <c r="D17" s="280"/>
      <c r="E17" s="280"/>
      <c r="F17" s="281"/>
      <c r="G17" s="281"/>
      <c r="H17" s="354"/>
      <c r="I17" s="281"/>
      <c r="J17" s="354"/>
      <c r="K17" s="356"/>
      <c r="L17" s="354"/>
      <c r="M17" s="281"/>
      <c r="N17" s="354"/>
      <c r="O17" s="393">
        <f t="shared" si="1"/>
        <v>0</v>
      </c>
      <c r="P17" s="394">
        <f t="shared" si="2"/>
        <v>0</v>
      </c>
      <c r="Q17" s="281"/>
      <c r="R17" s="281"/>
      <c r="S17" s="281"/>
      <c r="T17" s="281"/>
      <c r="U17" s="281"/>
    </row>
    <row r="18" spans="1:21" ht="15.75">
      <c r="A18" s="648"/>
      <c r="B18" s="648"/>
      <c r="C18" s="280"/>
      <c r="D18" s="280"/>
      <c r="E18" s="280"/>
      <c r="F18" s="281"/>
      <c r="G18" s="281"/>
      <c r="H18" s="354"/>
      <c r="I18" s="281"/>
      <c r="J18" s="354"/>
      <c r="K18" s="356"/>
      <c r="L18" s="354"/>
      <c r="M18" s="281"/>
      <c r="N18" s="354"/>
      <c r="O18" s="393">
        <f t="shared" si="1"/>
        <v>0</v>
      </c>
      <c r="P18" s="394">
        <f t="shared" si="2"/>
        <v>0</v>
      </c>
      <c r="Q18" s="281"/>
      <c r="R18" s="281"/>
      <c r="S18" s="281"/>
      <c r="T18" s="281"/>
      <c r="U18" s="281"/>
    </row>
    <row r="19" spans="1:21" ht="15.75">
      <c r="A19" s="648"/>
      <c r="B19" s="648"/>
      <c r="C19" s="280"/>
      <c r="D19" s="280"/>
      <c r="E19" s="280"/>
      <c r="F19" s="281"/>
      <c r="G19" s="281"/>
      <c r="H19" s="354"/>
      <c r="I19" s="281"/>
      <c r="J19" s="354"/>
      <c r="K19" s="281"/>
      <c r="L19" s="354"/>
      <c r="M19" s="281"/>
      <c r="N19" s="354"/>
      <c r="O19" s="393">
        <f t="shared" si="1"/>
        <v>0</v>
      </c>
      <c r="P19" s="394">
        <f t="shared" si="2"/>
        <v>0</v>
      </c>
      <c r="Q19" s="281"/>
      <c r="R19" s="281"/>
      <c r="S19" s="281"/>
      <c r="T19" s="281"/>
      <c r="U19" s="357"/>
    </row>
    <row r="20" spans="1:21" ht="15.75">
      <c r="A20" s="649"/>
      <c r="B20" s="649"/>
      <c r="C20" s="280"/>
      <c r="D20" s="280"/>
      <c r="E20" s="280"/>
      <c r="F20" s="281"/>
      <c r="G20" s="281"/>
      <c r="H20" s="354"/>
      <c r="I20" s="281"/>
      <c r="J20" s="354"/>
      <c r="K20" s="281"/>
      <c r="L20" s="354"/>
      <c r="M20" s="281"/>
      <c r="N20" s="354"/>
      <c r="O20" s="393">
        <f t="shared" si="1"/>
        <v>0</v>
      </c>
      <c r="P20" s="394">
        <f t="shared" si="2"/>
        <v>0</v>
      </c>
      <c r="Q20" s="281"/>
      <c r="R20" s="281"/>
      <c r="S20" s="281"/>
      <c r="T20" s="281"/>
      <c r="U20" s="281"/>
    </row>
    <row r="21" spans="1:21" ht="15.75">
      <c r="A21" s="292"/>
      <c r="B21" s="293"/>
      <c r="C21" s="292" t="s">
        <v>1405</v>
      </c>
      <c r="D21" s="293"/>
      <c r="E21" s="293"/>
      <c r="F21" s="294"/>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3"/>
      <c r="R21" s="263"/>
      <c r="S21" s="263"/>
      <c r="T21" s="263"/>
      <c r="U21" s="263"/>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rgb="FF00B0F0"/>
  </sheetPr>
  <dimension ref="A1:U61"/>
  <sheetViews>
    <sheetView zoomScale="90" zoomScaleNormal="90" workbookViewId="0">
      <pane ySplit="6" topLeftCell="A7" activePane="bottomLeft" state="frozen"/>
      <selection activeCell="A7" sqref="A7"/>
      <selection pane="bottomLeft" activeCell="V29" sqref="V29"/>
    </sheetView>
  </sheetViews>
  <sheetFormatPr baseColWidth="10" defaultColWidth="11.42578125" defaultRowHeight="15"/>
  <cols>
    <col min="1" max="1" width="21.7109375" style="361" customWidth="1"/>
    <col min="2" max="2" width="24.28515625" style="361" customWidth="1"/>
    <col min="3" max="6" width="27.42578125" style="361" customWidth="1"/>
    <col min="7" max="7" width="15.28515625" style="361" customWidth="1"/>
    <col min="8" max="8" width="13.7109375" style="233" bestFit="1" customWidth="1"/>
    <col min="9" max="9" width="15.28515625" style="361" customWidth="1"/>
    <col min="10" max="10" width="18.85546875" style="233" customWidth="1"/>
    <col min="11" max="11" width="11.42578125" style="361"/>
    <col min="12" max="12" width="13.7109375" style="233" bestFit="1" customWidth="1"/>
    <col min="13" max="13" width="11.42578125" style="361"/>
    <col min="14" max="14" width="13.7109375" style="233" bestFit="1" customWidth="1"/>
    <col min="15" max="15" width="15.28515625" style="361" customWidth="1"/>
    <col min="16" max="16" width="18.28515625" style="233" customWidth="1"/>
    <col min="17" max="17" width="14.140625" style="361" hidden="1" customWidth="1"/>
    <col min="18" max="20" width="14.140625" style="361" customWidth="1"/>
    <col min="21" max="21" width="17" style="361" customWidth="1"/>
    <col min="22" max="16384" width="11.42578125" style="361"/>
  </cols>
  <sheetData>
    <row r="1" spans="1:21" ht="18.75">
      <c r="B1" s="284"/>
      <c r="C1" s="284"/>
      <c r="D1" s="284"/>
      <c r="E1" s="284"/>
      <c r="F1" s="284"/>
      <c r="G1" s="284" t="s">
        <v>1452</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665" t="s">
        <v>1451</v>
      </c>
      <c r="B3" s="665"/>
      <c r="C3" s="665"/>
      <c r="D3" s="665"/>
      <c r="E3" s="665"/>
      <c r="F3" s="665"/>
      <c r="G3" s="665"/>
      <c r="H3" s="665"/>
      <c r="I3" s="665"/>
      <c r="J3" s="665"/>
      <c r="K3" s="665"/>
      <c r="L3" s="665"/>
      <c r="M3" s="665"/>
      <c r="N3" s="665"/>
      <c r="O3" s="665"/>
      <c r="P3" s="665"/>
      <c r="Q3" s="665"/>
      <c r="R3" s="665"/>
      <c r="S3" s="665"/>
      <c r="T3" s="665"/>
      <c r="U3" s="665"/>
    </row>
    <row r="4" spans="1:21" ht="1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row>
    <row r="5" spans="1:21"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row>
    <row r="6" spans="1:21" ht="25.5">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row>
    <row r="7" spans="1:21" ht="15.75">
      <c r="A7" s="434"/>
      <c r="B7" s="435"/>
      <c r="C7" s="436"/>
      <c r="D7" s="436"/>
      <c r="E7" s="437"/>
      <c r="F7" s="436"/>
      <c r="G7" s="438"/>
      <c r="H7" s="438"/>
      <c r="I7" s="438"/>
      <c r="J7" s="438"/>
      <c r="K7" s="438"/>
      <c r="L7" s="438"/>
      <c r="M7" s="438"/>
      <c r="N7" s="438"/>
      <c r="O7" s="438"/>
      <c r="P7" s="438"/>
      <c r="Q7" s="439"/>
      <c r="R7" s="439"/>
      <c r="S7" s="439"/>
      <c r="T7" s="439"/>
      <c r="U7" s="440"/>
    </row>
    <row r="8" spans="1:21" ht="15.75">
      <c r="A8" s="647" t="s">
        <v>1445</v>
      </c>
      <c r="B8" s="652" t="s">
        <v>1443</v>
      </c>
      <c r="C8" s="280"/>
      <c r="D8" s="280"/>
      <c r="E8" s="280"/>
      <c r="F8" s="281"/>
      <c r="G8" s="281"/>
      <c r="H8" s="354"/>
      <c r="I8" s="281"/>
      <c r="J8" s="354"/>
      <c r="K8" s="281"/>
      <c r="L8" s="354"/>
      <c r="M8" s="281"/>
      <c r="N8" s="354"/>
      <c r="O8" s="395">
        <f t="shared" ref="O8:O22" si="0">G8+I8+K8+M8</f>
        <v>0</v>
      </c>
      <c r="P8" s="394">
        <f t="shared" ref="P8:P22" si="1">H8+J8+L8+N8</f>
        <v>0</v>
      </c>
      <c r="Q8" s="281"/>
      <c r="R8" s="281"/>
      <c r="S8" s="281"/>
      <c r="T8" s="281"/>
      <c r="U8" s="281"/>
    </row>
    <row r="9" spans="1:21" ht="15.75">
      <c r="A9" s="648"/>
      <c r="B9" s="652"/>
      <c r="C9" s="280"/>
      <c r="D9" s="280"/>
      <c r="E9" s="280"/>
      <c r="F9" s="281"/>
      <c r="G9" s="281"/>
      <c r="H9" s="354"/>
      <c r="I9" s="281"/>
      <c r="J9" s="354"/>
      <c r="K9" s="281"/>
      <c r="L9" s="354"/>
      <c r="M9" s="281"/>
      <c r="N9" s="354"/>
      <c r="O9" s="395">
        <f t="shared" si="0"/>
        <v>0</v>
      </c>
      <c r="P9" s="394">
        <f t="shared" si="1"/>
        <v>0</v>
      </c>
      <c r="Q9" s="281"/>
      <c r="R9" s="281"/>
      <c r="S9" s="281"/>
      <c r="T9" s="281"/>
      <c r="U9" s="281"/>
    </row>
    <row r="10" spans="1:21" ht="15.75">
      <c r="A10" s="648"/>
      <c r="B10" s="652"/>
      <c r="C10" s="280"/>
      <c r="D10" s="280"/>
      <c r="E10" s="280"/>
      <c r="F10" s="281"/>
      <c r="G10" s="281"/>
      <c r="H10" s="354"/>
      <c r="I10" s="281"/>
      <c r="J10" s="354"/>
      <c r="K10" s="281"/>
      <c r="L10" s="354"/>
      <c r="M10" s="281"/>
      <c r="N10" s="354"/>
      <c r="O10" s="395">
        <f t="shared" si="0"/>
        <v>0</v>
      </c>
      <c r="P10" s="394">
        <f t="shared" si="1"/>
        <v>0</v>
      </c>
      <c r="Q10" s="281"/>
      <c r="R10" s="281"/>
      <c r="S10" s="281"/>
      <c r="T10" s="281"/>
      <c r="U10" s="281"/>
    </row>
    <row r="11" spans="1:21" ht="15.75">
      <c r="A11" s="648"/>
      <c r="B11" s="652"/>
      <c r="C11" s="280"/>
      <c r="D11" s="280"/>
      <c r="E11" s="280"/>
      <c r="F11" s="281"/>
      <c r="G11" s="281"/>
      <c r="H11" s="354"/>
      <c r="I11" s="281"/>
      <c r="J11" s="354"/>
      <c r="K11" s="281"/>
      <c r="L11" s="354"/>
      <c r="M11" s="281"/>
      <c r="N11" s="354"/>
      <c r="O11" s="395">
        <f t="shared" si="0"/>
        <v>0</v>
      </c>
      <c r="P11" s="394">
        <f t="shared" si="1"/>
        <v>0</v>
      </c>
      <c r="Q11" s="281"/>
      <c r="R11" s="281"/>
      <c r="S11" s="281"/>
      <c r="T11" s="281"/>
      <c r="U11" s="281"/>
    </row>
    <row r="12" spans="1:21" ht="154.5" customHeight="1">
      <c r="A12" s="648"/>
      <c r="B12" s="652"/>
      <c r="C12" s="280"/>
      <c r="D12" s="280"/>
      <c r="E12" s="280"/>
      <c r="F12" s="281"/>
      <c r="G12" s="281"/>
      <c r="H12" s="354"/>
      <c r="I12" s="281"/>
      <c r="J12" s="354"/>
      <c r="K12" s="281"/>
      <c r="L12" s="354"/>
      <c r="M12" s="281"/>
      <c r="N12" s="354"/>
      <c r="O12" s="395">
        <f t="shared" si="0"/>
        <v>0</v>
      </c>
      <c r="P12" s="394">
        <f t="shared" si="1"/>
        <v>0</v>
      </c>
      <c r="Q12" s="281"/>
      <c r="R12" s="281"/>
      <c r="S12" s="281"/>
      <c r="T12" s="281"/>
      <c r="U12" s="281"/>
    </row>
    <row r="13" spans="1:21" ht="15.75">
      <c r="A13" s="648"/>
      <c r="B13" s="652" t="s">
        <v>1450</v>
      </c>
      <c r="C13" s="280"/>
      <c r="D13" s="280"/>
      <c r="E13" s="280"/>
      <c r="F13" s="281"/>
      <c r="G13" s="281"/>
      <c r="H13" s="354"/>
      <c r="I13" s="281"/>
      <c r="J13" s="354"/>
      <c r="K13" s="281"/>
      <c r="L13" s="354"/>
      <c r="M13" s="281"/>
      <c r="N13" s="354"/>
      <c r="O13" s="395">
        <f t="shared" si="0"/>
        <v>0</v>
      </c>
      <c r="P13" s="394">
        <f t="shared" si="1"/>
        <v>0</v>
      </c>
      <c r="Q13" s="281"/>
      <c r="R13" s="281"/>
      <c r="S13" s="281"/>
      <c r="T13" s="281"/>
      <c r="U13" s="281"/>
    </row>
    <row r="14" spans="1:21" ht="15.75">
      <c r="A14" s="648"/>
      <c r="B14" s="652"/>
      <c r="C14" s="280"/>
      <c r="D14" s="280"/>
      <c r="E14" s="280"/>
      <c r="F14" s="281"/>
      <c r="G14" s="281"/>
      <c r="H14" s="354"/>
      <c r="I14" s="281"/>
      <c r="J14" s="354"/>
      <c r="K14" s="281"/>
      <c r="L14" s="354"/>
      <c r="M14" s="281"/>
      <c r="N14" s="354"/>
      <c r="O14" s="395">
        <f t="shared" si="0"/>
        <v>0</v>
      </c>
      <c r="P14" s="394">
        <f t="shared" si="1"/>
        <v>0</v>
      </c>
      <c r="Q14" s="281"/>
      <c r="R14" s="281"/>
      <c r="S14" s="281"/>
      <c r="T14" s="281"/>
      <c r="U14" s="355"/>
    </row>
    <row r="15" spans="1:21" ht="15.75">
      <c r="A15" s="648"/>
      <c r="B15" s="652"/>
      <c r="C15" s="280"/>
      <c r="D15" s="280"/>
      <c r="E15" s="280"/>
      <c r="F15" s="281"/>
      <c r="G15" s="281"/>
      <c r="H15" s="354"/>
      <c r="I15" s="281"/>
      <c r="J15" s="354"/>
      <c r="K15" s="281"/>
      <c r="L15" s="354"/>
      <c r="M15" s="281"/>
      <c r="N15" s="354"/>
      <c r="O15" s="395">
        <f t="shared" si="0"/>
        <v>0</v>
      </c>
      <c r="P15" s="394">
        <f t="shared" si="1"/>
        <v>0</v>
      </c>
      <c r="Q15" s="281"/>
      <c r="R15" s="281"/>
      <c r="S15" s="281"/>
      <c r="T15" s="281"/>
      <c r="U15" s="355"/>
    </row>
    <row r="16" spans="1:21" ht="15.75">
      <c r="A16" s="648"/>
      <c r="B16" s="652"/>
      <c r="C16" s="280"/>
      <c r="D16" s="280"/>
      <c r="E16" s="280"/>
      <c r="F16" s="281"/>
      <c r="G16" s="281"/>
      <c r="H16" s="354"/>
      <c r="I16" s="281"/>
      <c r="J16" s="354"/>
      <c r="K16" s="281"/>
      <c r="L16" s="354"/>
      <c r="M16" s="281"/>
      <c r="N16" s="354"/>
      <c r="O16" s="395">
        <f t="shared" si="0"/>
        <v>0</v>
      </c>
      <c r="P16" s="394">
        <f t="shared" si="1"/>
        <v>0</v>
      </c>
      <c r="Q16" s="281"/>
      <c r="R16" s="281"/>
      <c r="S16" s="281"/>
      <c r="T16" s="281"/>
      <c r="U16" s="355"/>
    </row>
    <row r="17" spans="1:21" ht="145.5" customHeight="1">
      <c r="A17" s="648"/>
      <c r="B17" s="652"/>
      <c r="C17" s="280"/>
      <c r="D17" s="280"/>
      <c r="E17" s="280"/>
      <c r="F17" s="281"/>
      <c r="G17" s="281"/>
      <c r="H17" s="354"/>
      <c r="I17" s="281"/>
      <c r="J17" s="354"/>
      <c r="K17" s="356"/>
      <c r="L17" s="354"/>
      <c r="M17" s="281"/>
      <c r="N17" s="354"/>
      <c r="O17" s="395">
        <f t="shared" si="0"/>
        <v>0</v>
      </c>
      <c r="P17" s="394">
        <f t="shared" si="1"/>
        <v>0</v>
      </c>
      <c r="Q17" s="281"/>
      <c r="R17" s="281"/>
      <c r="S17" s="281"/>
      <c r="T17" s="281"/>
      <c r="U17" s="281"/>
    </row>
    <row r="18" spans="1:21" ht="15.75">
      <c r="A18" s="648"/>
      <c r="B18" s="652" t="s">
        <v>1444</v>
      </c>
      <c r="C18" s="280"/>
      <c r="D18" s="280"/>
      <c r="E18" s="280"/>
      <c r="F18" s="281"/>
      <c r="G18" s="281"/>
      <c r="H18" s="354"/>
      <c r="I18" s="281"/>
      <c r="J18" s="354"/>
      <c r="K18" s="356"/>
      <c r="L18" s="354"/>
      <c r="M18" s="281"/>
      <c r="N18" s="354"/>
      <c r="O18" s="395">
        <f t="shared" si="0"/>
        <v>0</v>
      </c>
      <c r="P18" s="394">
        <f t="shared" si="1"/>
        <v>0</v>
      </c>
      <c r="Q18" s="281"/>
      <c r="R18" s="281"/>
      <c r="S18" s="281"/>
      <c r="T18" s="281"/>
      <c r="U18" s="281"/>
    </row>
    <row r="19" spans="1:21" ht="15.75">
      <c r="A19" s="648"/>
      <c r="B19" s="652"/>
      <c r="C19" s="280"/>
      <c r="D19" s="280"/>
      <c r="E19" s="280"/>
      <c r="F19" s="281"/>
      <c r="G19" s="281"/>
      <c r="H19" s="354"/>
      <c r="I19" s="281"/>
      <c r="J19" s="354"/>
      <c r="K19" s="356"/>
      <c r="L19" s="354"/>
      <c r="M19" s="281"/>
      <c r="N19" s="354"/>
      <c r="O19" s="395">
        <f t="shared" si="0"/>
        <v>0</v>
      </c>
      <c r="P19" s="394">
        <f t="shared" si="1"/>
        <v>0</v>
      </c>
      <c r="Q19" s="281"/>
      <c r="R19" s="281"/>
      <c r="S19" s="281"/>
      <c r="T19" s="281"/>
      <c r="U19" s="281"/>
    </row>
    <row r="20" spans="1:21" ht="15.75">
      <c r="A20" s="648"/>
      <c r="B20" s="652"/>
      <c r="C20" s="280"/>
      <c r="D20" s="280"/>
      <c r="E20" s="280"/>
      <c r="F20" s="281"/>
      <c r="G20" s="281"/>
      <c r="H20" s="354"/>
      <c r="I20" s="281"/>
      <c r="J20" s="354"/>
      <c r="K20" s="356"/>
      <c r="L20" s="354"/>
      <c r="M20" s="281"/>
      <c r="N20" s="354"/>
      <c r="O20" s="395">
        <f t="shared" si="0"/>
        <v>0</v>
      </c>
      <c r="P20" s="394">
        <f t="shared" si="1"/>
        <v>0</v>
      </c>
      <c r="Q20" s="281"/>
      <c r="R20" s="281"/>
      <c r="S20" s="281"/>
      <c r="T20" s="281"/>
      <c r="U20" s="281"/>
    </row>
    <row r="21" spans="1:21" ht="15.75">
      <c r="A21" s="648"/>
      <c r="B21" s="652"/>
      <c r="C21" s="280"/>
      <c r="D21" s="280"/>
      <c r="E21" s="280"/>
      <c r="F21" s="281"/>
      <c r="G21" s="281"/>
      <c r="H21" s="354"/>
      <c r="I21" s="281"/>
      <c r="J21" s="354"/>
      <c r="K21" s="356"/>
      <c r="L21" s="354"/>
      <c r="M21" s="281"/>
      <c r="N21" s="354"/>
      <c r="O21" s="395">
        <f t="shared" si="0"/>
        <v>0</v>
      </c>
      <c r="P21" s="394">
        <f t="shared" si="1"/>
        <v>0</v>
      </c>
      <c r="Q21" s="281"/>
      <c r="R21" s="281"/>
      <c r="S21" s="281"/>
      <c r="T21" s="281"/>
      <c r="U21" s="281"/>
    </row>
    <row r="22" spans="1:21" ht="180.75" customHeight="1">
      <c r="A22" s="648"/>
      <c r="B22" s="652"/>
      <c r="C22" s="280"/>
      <c r="D22" s="280"/>
      <c r="E22" s="365"/>
      <c r="F22" s="281"/>
      <c r="G22" s="281"/>
      <c r="H22" s="354"/>
      <c r="I22" s="281"/>
      <c r="J22" s="354"/>
      <c r="K22" s="356"/>
      <c r="L22" s="354"/>
      <c r="M22" s="281"/>
      <c r="N22" s="354"/>
      <c r="O22" s="395">
        <f t="shared" si="0"/>
        <v>0</v>
      </c>
      <c r="P22" s="394">
        <f t="shared" si="1"/>
        <v>0</v>
      </c>
      <c r="Q22" s="281"/>
      <c r="R22" s="281"/>
      <c r="S22" s="281"/>
      <c r="T22" s="281"/>
      <c r="U22" s="281"/>
    </row>
    <row r="23" spans="1:21" ht="15.75">
      <c r="A23" s="648"/>
      <c r="B23" s="647" t="s">
        <v>1446</v>
      </c>
      <c r="C23" s="280"/>
      <c r="D23" s="280"/>
      <c r="E23" s="365"/>
      <c r="F23" s="281"/>
      <c r="G23" s="281"/>
      <c r="H23" s="354"/>
      <c r="I23" s="281"/>
      <c r="J23" s="354"/>
      <c r="K23" s="356"/>
      <c r="L23" s="354"/>
      <c r="M23" s="281"/>
      <c r="N23" s="354"/>
      <c r="O23" s="395">
        <f t="shared" ref="O23:P23" si="2">G23+I23+K23+M23</f>
        <v>0</v>
      </c>
      <c r="P23" s="394">
        <f t="shared" si="2"/>
        <v>0</v>
      </c>
      <c r="Q23" s="281"/>
      <c r="R23" s="281"/>
      <c r="S23" s="281"/>
      <c r="T23" s="281"/>
      <c r="U23" s="281"/>
    </row>
    <row r="24" spans="1:21" ht="15.75">
      <c r="A24" s="648"/>
      <c r="B24" s="648"/>
      <c r="C24" s="280"/>
      <c r="D24" s="280"/>
      <c r="E24" s="365"/>
      <c r="F24" s="281"/>
      <c r="G24" s="281"/>
      <c r="H24" s="354"/>
      <c r="I24" s="281"/>
      <c r="J24" s="354"/>
      <c r="K24" s="356"/>
      <c r="L24" s="354"/>
      <c r="M24" s="281"/>
      <c r="N24" s="354"/>
      <c r="O24" s="395">
        <f t="shared" ref="O24:O42" si="3">G24+I24+K24+M24</f>
        <v>0</v>
      </c>
      <c r="P24" s="394">
        <f t="shared" ref="P24:P42" si="4">H24+J24+L24+N24</f>
        <v>0</v>
      </c>
      <c r="Q24" s="281"/>
      <c r="R24" s="281"/>
      <c r="S24" s="281"/>
      <c r="T24" s="281"/>
      <c r="U24" s="281"/>
    </row>
    <row r="25" spans="1:21" ht="15.75">
      <c r="A25" s="648"/>
      <c r="B25" s="648"/>
      <c r="C25" s="280"/>
      <c r="D25" s="280"/>
      <c r="E25" s="365"/>
      <c r="F25" s="281"/>
      <c r="G25" s="281"/>
      <c r="H25" s="354"/>
      <c r="I25" s="281"/>
      <c r="J25" s="354"/>
      <c r="K25" s="356"/>
      <c r="L25" s="354"/>
      <c r="M25" s="281"/>
      <c r="N25" s="354"/>
      <c r="O25" s="395">
        <f t="shared" si="3"/>
        <v>0</v>
      </c>
      <c r="P25" s="394">
        <f t="shared" si="4"/>
        <v>0</v>
      </c>
      <c r="Q25" s="281"/>
      <c r="R25" s="281"/>
      <c r="S25" s="281"/>
      <c r="T25" s="281"/>
      <c r="U25" s="281"/>
    </row>
    <row r="26" spans="1:21" ht="15.75">
      <c r="A26" s="648"/>
      <c r="B26" s="648"/>
      <c r="C26" s="280"/>
      <c r="D26" s="280"/>
      <c r="E26" s="365"/>
      <c r="F26" s="281"/>
      <c r="G26" s="281"/>
      <c r="H26" s="354"/>
      <c r="I26" s="281"/>
      <c r="J26" s="354"/>
      <c r="K26" s="356"/>
      <c r="L26" s="354"/>
      <c r="M26" s="281"/>
      <c r="N26" s="354"/>
      <c r="O26" s="395">
        <f t="shared" si="3"/>
        <v>0</v>
      </c>
      <c r="P26" s="394">
        <f t="shared" si="4"/>
        <v>0</v>
      </c>
      <c r="Q26" s="281"/>
      <c r="R26" s="281"/>
      <c r="S26" s="281"/>
      <c r="T26" s="281"/>
      <c r="U26" s="281"/>
    </row>
    <row r="27" spans="1:21" ht="15.75">
      <c r="A27" s="648"/>
      <c r="B27" s="649"/>
      <c r="C27" s="280"/>
      <c r="D27" s="280"/>
      <c r="E27" s="365"/>
      <c r="F27" s="281"/>
      <c r="G27" s="281"/>
      <c r="H27" s="354"/>
      <c r="I27" s="281"/>
      <c r="J27" s="354"/>
      <c r="K27" s="356"/>
      <c r="L27" s="354"/>
      <c r="M27" s="281"/>
      <c r="N27" s="354"/>
      <c r="O27" s="395">
        <f t="shared" si="3"/>
        <v>0</v>
      </c>
      <c r="P27" s="394">
        <f t="shared" si="4"/>
        <v>0</v>
      </c>
      <c r="Q27" s="281"/>
      <c r="R27" s="281"/>
      <c r="S27" s="281"/>
      <c r="T27" s="281"/>
      <c r="U27" s="281"/>
    </row>
    <row r="28" spans="1:21" ht="15.75">
      <c r="A28" s="648"/>
      <c r="B28" s="647" t="s">
        <v>1447</v>
      </c>
      <c r="C28" s="280"/>
      <c r="D28" s="280"/>
      <c r="E28" s="365"/>
      <c r="F28" s="281"/>
      <c r="G28" s="281"/>
      <c r="H28" s="354"/>
      <c r="I28" s="281"/>
      <c r="J28" s="354"/>
      <c r="K28" s="356"/>
      <c r="L28" s="354"/>
      <c r="M28" s="281"/>
      <c r="N28" s="354"/>
      <c r="O28" s="395">
        <f t="shared" si="3"/>
        <v>0</v>
      </c>
      <c r="P28" s="394">
        <f t="shared" si="4"/>
        <v>0</v>
      </c>
      <c r="Q28" s="281"/>
      <c r="R28" s="281"/>
      <c r="S28" s="281"/>
      <c r="T28" s="281"/>
      <c r="U28" s="281"/>
    </row>
    <row r="29" spans="1:21" ht="15.75">
      <c r="A29" s="648"/>
      <c r="B29" s="648"/>
      <c r="C29" s="280"/>
      <c r="D29" s="280"/>
      <c r="E29" s="365"/>
      <c r="F29" s="281"/>
      <c r="G29" s="281"/>
      <c r="H29" s="354"/>
      <c r="I29" s="281"/>
      <c r="J29" s="354"/>
      <c r="K29" s="356"/>
      <c r="L29" s="354"/>
      <c r="M29" s="281"/>
      <c r="N29" s="354"/>
      <c r="O29" s="395">
        <f t="shared" si="3"/>
        <v>0</v>
      </c>
      <c r="P29" s="394">
        <f t="shared" si="4"/>
        <v>0</v>
      </c>
      <c r="Q29" s="281"/>
      <c r="R29" s="281"/>
      <c r="S29" s="281"/>
      <c r="T29" s="281"/>
      <c r="U29" s="281"/>
    </row>
    <row r="30" spans="1:21" ht="15.75">
      <c r="A30" s="648"/>
      <c r="B30" s="648"/>
      <c r="C30" s="280"/>
      <c r="D30" s="280"/>
      <c r="E30" s="280"/>
      <c r="F30" s="281"/>
      <c r="G30" s="281"/>
      <c r="H30" s="354"/>
      <c r="I30" s="281"/>
      <c r="J30" s="354"/>
      <c r="K30" s="356"/>
      <c r="L30" s="354"/>
      <c r="M30" s="281"/>
      <c r="N30" s="354"/>
      <c r="O30" s="395">
        <f t="shared" si="3"/>
        <v>0</v>
      </c>
      <c r="P30" s="394">
        <f t="shared" si="4"/>
        <v>0</v>
      </c>
      <c r="Q30" s="281"/>
      <c r="R30" s="281"/>
      <c r="S30" s="281"/>
      <c r="T30" s="281"/>
      <c r="U30" s="281"/>
    </row>
    <row r="31" spans="1:21" ht="15.75">
      <c r="A31" s="648"/>
      <c r="B31" s="648"/>
      <c r="C31" s="280"/>
      <c r="D31" s="280"/>
      <c r="E31" s="280"/>
      <c r="F31" s="281"/>
      <c r="G31" s="281"/>
      <c r="H31" s="354"/>
      <c r="I31" s="281"/>
      <c r="J31" s="354"/>
      <c r="K31" s="356"/>
      <c r="L31" s="354"/>
      <c r="M31" s="281"/>
      <c r="N31" s="354"/>
      <c r="O31" s="395">
        <f t="shared" si="3"/>
        <v>0</v>
      </c>
      <c r="P31" s="394">
        <f t="shared" si="4"/>
        <v>0</v>
      </c>
      <c r="Q31" s="281"/>
      <c r="R31" s="281"/>
      <c r="S31" s="281"/>
      <c r="T31" s="281"/>
      <c r="U31" s="281"/>
    </row>
    <row r="32" spans="1:21" ht="15.75">
      <c r="A32" s="648"/>
      <c r="B32" s="649"/>
      <c r="C32" s="280"/>
      <c r="D32" s="280"/>
      <c r="E32" s="280"/>
      <c r="F32" s="281"/>
      <c r="G32" s="281"/>
      <c r="H32" s="354"/>
      <c r="I32" s="281"/>
      <c r="J32" s="354"/>
      <c r="K32" s="356"/>
      <c r="L32" s="354"/>
      <c r="M32" s="281"/>
      <c r="N32" s="354"/>
      <c r="O32" s="395">
        <f t="shared" si="3"/>
        <v>0</v>
      </c>
      <c r="P32" s="394">
        <f t="shared" si="4"/>
        <v>0</v>
      </c>
      <c r="Q32" s="281"/>
      <c r="R32" s="281"/>
      <c r="S32" s="281"/>
      <c r="T32" s="281"/>
      <c r="U32" s="281"/>
    </row>
    <row r="33" spans="1:21" ht="15.75">
      <c r="A33" s="648"/>
      <c r="B33" s="652" t="s">
        <v>1448</v>
      </c>
      <c r="C33" s="364"/>
      <c r="D33" s="280"/>
      <c r="E33" s="280"/>
      <c r="F33" s="281"/>
      <c r="G33" s="281"/>
      <c r="H33" s="354"/>
      <c r="I33" s="281"/>
      <c r="J33" s="354"/>
      <c r="K33" s="356"/>
      <c r="L33" s="354"/>
      <c r="M33" s="281"/>
      <c r="N33" s="354"/>
      <c r="O33" s="395">
        <f t="shared" si="3"/>
        <v>0</v>
      </c>
      <c r="P33" s="394">
        <f t="shared" si="4"/>
        <v>0</v>
      </c>
      <c r="Q33" s="281"/>
      <c r="R33" s="281"/>
      <c r="S33" s="281"/>
      <c r="T33" s="281"/>
      <c r="U33" s="281"/>
    </row>
    <row r="34" spans="1:21" ht="15.75">
      <c r="A34" s="648"/>
      <c r="B34" s="652"/>
      <c r="C34" s="364"/>
      <c r="D34" s="280"/>
      <c r="E34" s="280"/>
      <c r="F34" s="281"/>
      <c r="G34" s="281"/>
      <c r="H34" s="354"/>
      <c r="I34" s="281"/>
      <c r="J34" s="354"/>
      <c r="K34" s="356"/>
      <c r="L34" s="354"/>
      <c r="M34" s="281"/>
      <c r="N34" s="354"/>
      <c r="O34" s="395">
        <f t="shared" si="3"/>
        <v>0</v>
      </c>
      <c r="P34" s="394">
        <f t="shared" si="4"/>
        <v>0</v>
      </c>
      <c r="Q34" s="281"/>
      <c r="R34" s="281"/>
      <c r="S34" s="281"/>
      <c r="T34" s="281"/>
      <c r="U34" s="281"/>
    </row>
    <row r="35" spans="1:21" ht="15.75">
      <c r="A35" s="648"/>
      <c r="B35" s="652"/>
      <c r="C35" s="364"/>
      <c r="D35" s="280"/>
      <c r="E35" s="280"/>
      <c r="F35" s="281"/>
      <c r="G35" s="281"/>
      <c r="H35" s="354"/>
      <c r="I35" s="281"/>
      <c r="J35" s="354"/>
      <c r="K35" s="356"/>
      <c r="L35" s="354"/>
      <c r="M35" s="281"/>
      <c r="N35" s="354"/>
      <c r="O35" s="395">
        <f t="shared" si="3"/>
        <v>0</v>
      </c>
      <c r="P35" s="394">
        <f t="shared" si="4"/>
        <v>0</v>
      </c>
      <c r="Q35" s="281"/>
      <c r="R35" s="281"/>
      <c r="S35" s="281"/>
      <c r="T35" s="281"/>
      <c r="U35" s="281"/>
    </row>
    <row r="36" spans="1:21" ht="15.75">
      <c r="A36" s="648"/>
      <c r="B36" s="652"/>
      <c r="C36" s="364"/>
      <c r="D36" s="280"/>
      <c r="E36" s="280"/>
      <c r="F36" s="281"/>
      <c r="G36" s="281"/>
      <c r="H36" s="354"/>
      <c r="I36" s="281"/>
      <c r="J36" s="354"/>
      <c r="K36" s="356"/>
      <c r="L36" s="354"/>
      <c r="M36" s="281"/>
      <c r="N36" s="354"/>
      <c r="O36" s="395">
        <f t="shared" si="3"/>
        <v>0</v>
      </c>
      <c r="P36" s="394">
        <f t="shared" si="4"/>
        <v>0</v>
      </c>
      <c r="Q36" s="281"/>
      <c r="R36" s="281"/>
      <c r="S36" s="281"/>
      <c r="T36" s="281"/>
      <c r="U36" s="281"/>
    </row>
    <row r="37" spans="1:21" ht="15.75">
      <c r="A37" s="648"/>
      <c r="B37" s="652"/>
      <c r="C37" s="364"/>
      <c r="D37" s="280"/>
      <c r="E37" s="280"/>
      <c r="F37" s="281"/>
      <c r="G37" s="281"/>
      <c r="H37" s="354"/>
      <c r="I37" s="281"/>
      <c r="J37" s="354"/>
      <c r="K37" s="356"/>
      <c r="L37" s="354"/>
      <c r="M37" s="281"/>
      <c r="N37" s="354"/>
      <c r="O37" s="395">
        <f t="shared" si="3"/>
        <v>0</v>
      </c>
      <c r="P37" s="394">
        <f t="shared" si="4"/>
        <v>0</v>
      </c>
      <c r="Q37" s="281"/>
      <c r="R37" s="281"/>
      <c r="S37" s="281"/>
      <c r="T37" s="281"/>
      <c r="U37" s="281"/>
    </row>
    <row r="38" spans="1:21" ht="15.75">
      <c r="A38" s="648"/>
      <c r="B38" s="652" t="s">
        <v>1449</v>
      </c>
      <c r="C38" s="364"/>
      <c r="D38" s="280"/>
      <c r="E38" s="280"/>
      <c r="F38" s="281"/>
      <c r="G38" s="281"/>
      <c r="H38" s="354"/>
      <c r="I38" s="281"/>
      <c r="J38" s="354"/>
      <c r="K38" s="356"/>
      <c r="L38" s="354"/>
      <c r="M38" s="281"/>
      <c r="N38" s="354"/>
      <c r="O38" s="395">
        <f t="shared" si="3"/>
        <v>0</v>
      </c>
      <c r="P38" s="394">
        <f t="shared" si="4"/>
        <v>0</v>
      </c>
      <c r="Q38" s="281"/>
      <c r="R38" s="281"/>
      <c r="S38" s="281"/>
      <c r="T38" s="281"/>
      <c r="U38" s="281"/>
    </row>
    <row r="39" spans="1:21" ht="15.75">
      <c r="A39" s="648"/>
      <c r="B39" s="652"/>
      <c r="C39" s="364"/>
      <c r="D39" s="280"/>
      <c r="E39" s="280"/>
      <c r="F39" s="281"/>
      <c r="G39" s="281"/>
      <c r="H39" s="354"/>
      <c r="I39" s="281"/>
      <c r="J39" s="354"/>
      <c r="K39" s="356"/>
      <c r="L39" s="354"/>
      <c r="M39" s="281"/>
      <c r="N39" s="354"/>
      <c r="O39" s="395">
        <f t="shared" si="3"/>
        <v>0</v>
      </c>
      <c r="P39" s="394">
        <f t="shared" si="4"/>
        <v>0</v>
      </c>
      <c r="Q39" s="281"/>
      <c r="R39" s="281"/>
      <c r="S39" s="281"/>
      <c r="T39" s="281"/>
      <c r="U39" s="281"/>
    </row>
    <row r="40" spans="1:21" ht="15.75">
      <c r="A40" s="648"/>
      <c r="B40" s="652"/>
      <c r="C40" s="364"/>
      <c r="D40" s="280"/>
      <c r="E40" s="280"/>
      <c r="F40" s="281"/>
      <c r="G40" s="281"/>
      <c r="H40" s="354"/>
      <c r="I40" s="281"/>
      <c r="J40" s="354"/>
      <c r="K40" s="356"/>
      <c r="L40" s="354"/>
      <c r="M40" s="281"/>
      <c r="N40" s="354"/>
      <c r="O40" s="395">
        <f t="shared" si="3"/>
        <v>0</v>
      </c>
      <c r="P40" s="394">
        <f t="shared" si="4"/>
        <v>0</v>
      </c>
      <c r="Q40" s="281"/>
      <c r="R40" s="281"/>
      <c r="S40" s="281"/>
      <c r="T40" s="281"/>
      <c r="U40" s="281"/>
    </row>
    <row r="41" spans="1:21" ht="15.75">
      <c r="A41" s="648"/>
      <c r="B41" s="652"/>
      <c r="C41" s="364"/>
      <c r="D41" s="280"/>
      <c r="E41" s="280"/>
      <c r="F41" s="281"/>
      <c r="G41" s="281"/>
      <c r="H41" s="354"/>
      <c r="I41" s="281"/>
      <c r="J41" s="354"/>
      <c r="K41" s="356"/>
      <c r="L41" s="354"/>
      <c r="M41" s="281"/>
      <c r="N41" s="354"/>
      <c r="O41" s="395">
        <f t="shared" si="3"/>
        <v>0</v>
      </c>
      <c r="P41" s="394">
        <f t="shared" si="4"/>
        <v>0</v>
      </c>
      <c r="Q41" s="281"/>
      <c r="R41" s="281"/>
      <c r="S41" s="281"/>
      <c r="T41" s="281"/>
      <c r="U41" s="281"/>
    </row>
    <row r="42" spans="1:21" ht="15.75">
      <c r="A42" s="648"/>
      <c r="B42" s="652"/>
      <c r="C42" s="364"/>
      <c r="D42" s="280"/>
      <c r="E42" s="280"/>
      <c r="F42" s="281"/>
      <c r="G42" s="281"/>
      <c r="H42" s="354"/>
      <c r="I42" s="281"/>
      <c r="J42" s="354"/>
      <c r="K42" s="356"/>
      <c r="L42" s="354"/>
      <c r="M42" s="281"/>
      <c r="N42" s="354"/>
      <c r="O42" s="395">
        <f t="shared" si="3"/>
        <v>0</v>
      </c>
      <c r="P42" s="394">
        <f t="shared" si="4"/>
        <v>0</v>
      </c>
      <c r="Q42" s="281"/>
      <c r="R42" s="281"/>
      <c r="S42" s="281"/>
      <c r="T42" s="281"/>
      <c r="U42" s="281"/>
    </row>
    <row r="43" spans="1:21" ht="15.75">
      <c r="A43" s="292"/>
      <c r="B43" s="293"/>
      <c r="C43" s="292" t="s">
        <v>1453</v>
      </c>
      <c r="D43" s="293"/>
      <c r="E43" s="293"/>
      <c r="F43" s="294"/>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3"/>
      <c r="R43" s="263"/>
      <c r="S43" s="263"/>
      <c r="T43" s="263"/>
      <c r="U43" s="263"/>
    </row>
    <row r="49" spans="8:16">
      <c r="H49" s="361"/>
      <c r="J49" s="361"/>
      <c r="L49" s="361"/>
      <c r="N49" s="361"/>
      <c r="P49" s="361"/>
    </row>
    <row r="50" spans="8:16">
      <c r="H50" s="361"/>
      <c r="J50" s="361"/>
      <c r="L50" s="361"/>
      <c r="N50" s="361"/>
      <c r="P50" s="361"/>
    </row>
    <row r="51" spans="8:16">
      <c r="H51" s="361"/>
      <c r="J51" s="361"/>
      <c r="L51" s="361"/>
      <c r="N51" s="361"/>
      <c r="P51" s="361"/>
    </row>
    <row r="52" spans="8:16">
      <c r="H52" s="361"/>
      <c r="J52" s="361"/>
      <c r="L52" s="361"/>
      <c r="N52" s="361"/>
      <c r="P52" s="361"/>
    </row>
    <row r="53" spans="8:16">
      <c r="H53" s="361"/>
      <c r="J53" s="361"/>
      <c r="L53" s="361"/>
      <c r="N53" s="361"/>
      <c r="P53" s="361"/>
    </row>
    <row r="54" spans="8:16">
      <c r="H54" s="361"/>
      <c r="J54" s="361"/>
      <c r="L54" s="361"/>
      <c r="N54" s="361"/>
      <c r="P54" s="361"/>
    </row>
    <row r="55" spans="8:16">
      <c r="H55" s="361"/>
      <c r="J55" s="361"/>
      <c r="L55" s="361"/>
      <c r="N55" s="361"/>
      <c r="P55" s="361"/>
    </row>
    <row r="56" spans="8:16">
      <c r="H56" s="361"/>
      <c r="J56" s="361"/>
      <c r="L56" s="361"/>
      <c r="N56" s="361"/>
      <c r="P56" s="361"/>
    </row>
    <row r="57" spans="8:16">
      <c r="H57" s="361"/>
      <c r="J57" s="361"/>
      <c r="L57" s="361"/>
      <c r="N57" s="361"/>
      <c r="P57" s="361"/>
    </row>
    <row r="58" spans="8:16">
      <c r="H58" s="361"/>
      <c r="J58" s="361"/>
      <c r="L58" s="361"/>
      <c r="N58" s="361"/>
      <c r="P58" s="361"/>
    </row>
    <row r="59" spans="8:16">
      <c r="H59" s="361"/>
      <c r="J59" s="361"/>
      <c r="L59" s="361"/>
      <c r="N59" s="361"/>
      <c r="P59" s="361"/>
    </row>
    <row r="60" spans="8:16">
      <c r="H60" s="361"/>
      <c r="J60" s="361"/>
      <c r="L60" s="361"/>
      <c r="N60" s="361"/>
      <c r="P60" s="361"/>
    </row>
    <row r="61" spans="8:16">
      <c r="H61" s="361"/>
      <c r="J61" s="361"/>
      <c r="L61" s="361"/>
      <c r="N61" s="361"/>
      <c r="P61" s="361"/>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tabColor rgb="FF00B0F0"/>
  </sheetPr>
  <dimension ref="A1:V74"/>
  <sheetViews>
    <sheetView zoomScale="70" zoomScaleNormal="70" workbookViewId="0">
      <pane ySplit="7" topLeftCell="A8" activePane="bottomLeft" state="frozen"/>
      <selection activeCell="Q6" sqref="Q6"/>
      <selection pane="bottomLeft" activeCell="F15" sqref="F15"/>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 min="22" max="22" width="15.7109375" style="457" customWidth="1"/>
  </cols>
  <sheetData>
    <row r="1" spans="1:22" s="276" customFormat="1" ht="18.75">
      <c r="G1" s="279" t="s">
        <v>1409</v>
      </c>
      <c r="L1" s="279"/>
      <c r="M1" s="279"/>
      <c r="N1" s="279"/>
      <c r="O1" s="279"/>
      <c r="P1" s="279"/>
      <c r="Q1" s="279"/>
      <c r="R1" s="279"/>
      <c r="S1" s="279"/>
      <c r="T1" s="279"/>
      <c r="U1" s="279"/>
      <c r="V1" s="279"/>
    </row>
    <row r="2" spans="1:22" s="276" customFormat="1" ht="18.75">
      <c r="A2" s="319" t="s">
        <v>1352</v>
      </c>
      <c r="G2" s="279"/>
      <c r="L2" s="279"/>
      <c r="M2" s="279"/>
      <c r="N2" s="279"/>
      <c r="O2" s="279"/>
      <c r="P2" s="279"/>
      <c r="Q2" s="279"/>
      <c r="R2" s="279"/>
      <c r="S2" s="279"/>
      <c r="T2" s="279"/>
      <c r="U2" s="279"/>
      <c r="V2" s="279"/>
    </row>
    <row r="3" spans="1:22" s="276" customFormat="1" ht="27.75" customHeight="1">
      <c r="A3" s="666" t="s">
        <v>1411</v>
      </c>
      <c r="B3" s="666"/>
      <c r="C3" s="666"/>
      <c r="D3" s="666"/>
      <c r="E3" s="666"/>
      <c r="F3" s="666"/>
      <c r="G3" s="666"/>
      <c r="H3" s="666"/>
      <c r="I3" s="666"/>
      <c r="J3" s="666"/>
      <c r="K3" s="666"/>
      <c r="L3" s="666"/>
      <c r="M3" s="666"/>
      <c r="N3" s="666"/>
      <c r="O3" s="666"/>
      <c r="P3" s="666"/>
      <c r="Q3" s="666"/>
      <c r="R3" s="666"/>
      <c r="S3" s="666"/>
      <c r="T3" s="666"/>
      <c r="U3" s="666"/>
      <c r="V3" s="510"/>
    </row>
    <row r="4" spans="1:22" s="318" customFormat="1">
      <c r="A4" s="667" t="s">
        <v>1417</v>
      </c>
      <c r="B4" s="667"/>
      <c r="C4" s="667"/>
      <c r="D4" s="667"/>
      <c r="E4" s="667"/>
      <c r="F4" s="667"/>
      <c r="G4" s="667"/>
      <c r="H4" s="667"/>
      <c r="I4" s="667"/>
      <c r="J4" s="667"/>
      <c r="K4" s="667"/>
      <c r="L4" s="667"/>
      <c r="M4" s="667"/>
      <c r="N4" s="667"/>
      <c r="O4" s="667"/>
      <c r="P4" s="667"/>
      <c r="Q4" s="667"/>
      <c r="R4" s="667"/>
      <c r="S4" s="667"/>
      <c r="T4" s="667"/>
      <c r="U4" s="667"/>
      <c r="V4" s="517"/>
    </row>
    <row r="5" spans="1:22" s="66" customFormat="1" ht="23.25" customHeight="1">
      <c r="A5" s="624" t="s">
        <v>97</v>
      </c>
      <c r="B5" s="623" t="s">
        <v>111</v>
      </c>
      <c r="C5" s="626" t="s">
        <v>86</v>
      </c>
      <c r="D5" s="626" t="s">
        <v>87</v>
      </c>
      <c r="E5" s="626" t="s">
        <v>392</v>
      </c>
      <c r="F5" s="626" t="s">
        <v>88</v>
      </c>
      <c r="G5" s="629" t="s">
        <v>100</v>
      </c>
      <c r="H5" s="635"/>
      <c r="I5" s="635"/>
      <c r="J5" s="635"/>
      <c r="K5" s="635"/>
      <c r="L5" s="635"/>
      <c r="M5" s="635"/>
      <c r="N5" s="630"/>
      <c r="O5" s="631" t="s">
        <v>101</v>
      </c>
      <c r="P5" s="632"/>
      <c r="Q5" s="623" t="s">
        <v>102</v>
      </c>
      <c r="R5" s="623" t="s">
        <v>103</v>
      </c>
      <c r="S5" s="623" t="s">
        <v>110</v>
      </c>
      <c r="T5" s="623" t="s">
        <v>109</v>
      </c>
      <c r="U5" s="620" t="s">
        <v>89</v>
      </c>
      <c r="V5" s="620" t="s">
        <v>2036</v>
      </c>
    </row>
    <row r="6" spans="1:22" s="66" customFormat="1" ht="15" customHeight="1">
      <c r="A6" s="624"/>
      <c r="B6" s="624"/>
      <c r="C6" s="627"/>
      <c r="D6" s="627"/>
      <c r="E6" s="627"/>
      <c r="F6" s="627"/>
      <c r="G6" s="629" t="s">
        <v>104</v>
      </c>
      <c r="H6" s="630"/>
      <c r="I6" s="629" t="s">
        <v>105</v>
      </c>
      <c r="J6" s="630"/>
      <c r="K6" s="629" t="s">
        <v>106</v>
      </c>
      <c r="L6" s="630"/>
      <c r="M6" s="629" t="s">
        <v>107</v>
      </c>
      <c r="N6" s="630"/>
      <c r="O6" s="633"/>
      <c r="P6" s="634"/>
      <c r="Q6" s="624"/>
      <c r="R6" s="624"/>
      <c r="S6" s="624"/>
      <c r="T6" s="624"/>
      <c r="U6" s="621"/>
      <c r="V6" s="621"/>
    </row>
    <row r="7" spans="1:22" s="67" customFormat="1" ht="24" customHeight="1">
      <c r="A7" s="625"/>
      <c r="B7" s="625"/>
      <c r="C7" s="628"/>
      <c r="D7" s="628"/>
      <c r="E7" s="628"/>
      <c r="F7" s="628"/>
      <c r="G7" s="433" t="s">
        <v>108</v>
      </c>
      <c r="H7" s="433" t="s">
        <v>12</v>
      </c>
      <c r="I7" s="433" t="s">
        <v>108</v>
      </c>
      <c r="J7" s="433" t="s">
        <v>12</v>
      </c>
      <c r="K7" s="433" t="s">
        <v>108</v>
      </c>
      <c r="L7" s="433" t="s">
        <v>12</v>
      </c>
      <c r="M7" s="433" t="s">
        <v>108</v>
      </c>
      <c r="N7" s="433" t="s">
        <v>12</v>
      </c>
      <c r="O7" s="433" t="s">
        <v>108</v>
      </c>
      <c r="P7" s="433" t="s">
        <v>12</v>
      </c>
      <c r="Q7" s="625"/>
      <c r="R7" s="625"/>
      <c r="S7" s="625"/>
      <c r="T7" s="625"/>
      <c r="U7" s="622"/>
      <c r="V7" s="622"/>
    </row>
    <row r="8" spans="1:22" s="260" customFormat="1" ht="15.75">
      <c r="A8" s="434"/>
      <c r="B8" s="435"/>
      <c r="C8" s="436"/>
      <c r="D8" s="436"/>
      <c r="E8" s="437"/>
      <c r="F8" s="436"/>
      <c r="G8" s="438"/>
      <c r="H8" s="438"/>
      <c r="I8" s="438"/>
      <c r="J8" s="438"/>
      <c r="K8" s="438"/>
      <c r="L8" s="438"/>
      <c r="M8" s="438"/>
      <c r="N8" s="438"/>
      <c r="O8" s="438"/>
      <c r="P8" s="438"/>
      <c r="Q8" s="439"/>
      <c r="R8" s="439"/>
      <c r="S8" s="439"/>
      <c r="T8" s="439"/>
      <c r="U8" s="440"/>
      <c r="V8" s="440"/>
    </row>
    <row r="9" spans="1:22" ht="15.75">
      <c r="A9" s="651" t="s">
        <v>1412</v>
      </c>
      <c r="B9" s="647" t="s">
        <v>1413</v>
      </c>
      <c r="C9" s="277"/>
      <c r="D9" s="277"/>
      <c r="E9" s="277"/>
      <c r="F9" s="277"/>
      <c r="G9" s="358"/>
      <c r="H9" s="359"/>
      <c r="I9" s="277"/>
      <c r="J9" s="359"/>
      <c r="K9" s="277"/>
      <c r="L9" s="359"/>
      <c r="M9" s="277"/>
      <c r="N9" s="359"/>
      <c r="O9" s="393">
        <f t="shared" ref="O9:P9" si="0">G9+I9+K9+M9</f>
        <v>0</v>
      </c>
      <c r="P9" s="394">
        <f t="shared" si="0"/>
        <v>0</v>
      </c>
      <c r="Q9" s="277"/>
      <c r="R9" s="277"/>
      <c r="S9" s="277"/>
      <c r="T9" s="277"/>
      <c r="U9" s="277"/>
      <c r="V9" s="277"/>
    </row>
    <row r="10" spans="1:22" ht="15.75">
      <c r="A10" s="651"/>
      <c r="B10" s="648"/>
      <c r="C10" s="277"/>
      <c r="D10" s="277"/>
      <c r="E10" s="277"/>
      <c r="F10" s="277"/>
      <c r="G10" s="358"/>
      <c r="H10" s="359"/>
      <c r="I10" s="277"/>
      <c r="J10" s="359"/>
      <c r="K10" s="277"/>
      <c r="L10" s="359"/>
      <c r="M10" s="277"/>
      <c r="N10" s="359"/>
      <c r="O10" s="393">
        <f t="shared" ref="O10:O38" si="1">G10+I10+K10+M10</f>
        <v>0</v>
      </c>
      <c r="P10" s="394">
        <f t="shared" ref="P10:P38" si="2">H10+J10+L10+N10</f>
        <v>0</v>
      </c>
      <c r="Q10" s="277"/>
      <c r="R10" s="277"/>
      <c r="S10" s="277"/>
      <c r="T10" s="277"/>
      <c r="U10" s="277"/>
      <c r="V10" s="277"/>
    </row>
    <row r="11" spans="1:22" s="361" customFormat="1" ht="15.75">
      <c r="A11" s="651"/>
      <c r="B11" s="648"/>
      <c r="C11" s="277"/>
      <c r="D11" s="277"/>
      <c r="E11" s="277"/>
      <c r="F11" s="277"/>
      <c r="G11" s="358"/>
      <c r="H11" s="359"/>
      <c r="I11" s="277"/>
      <c r="J11" s="359"/>
      <c r="K11" s="277"/>
      <c r="L11" s="359"/>
      <c r="M11" s="277"/>
      <c r="N11" s="359"/>
      <c r="O11" s="393">
        <f t="shared" si="1"/>
        <v>0</v>
      </c>
      <c r="P11" s="394">
        <f t="shared" si="2"/>
        <v>0</v>
      </c>
      <c r="Q11" s="277"/>
      <c r="R11" s="277"/>
      <c r="S11" s="277"/>
      <c r="T11" s="277"/>
      <c r="U11" s="277"/>
      <c r="V11" s="277"/>
    </row>
    <row r="12" spans="1:22" ht="15.75">
      <c r="A12" s="651"/>
      <c r="B12" s="648"/>
      <c r="C12" s="277"/>
      <c r="D12" s="277"/>
      <c r="E12" s="277"/>
      <c r="F12" s="277"/>
      <c r="G12" s="358"/>
      <c r="H12" s="359"/>
      <c r="I12" s="277"/>
      <c r="J12" s="359"/>
      <c r="K12" s="277"/>
      <c r="L12" s="359"/>
      <c r="M12" s="277"/>
      <c r="N12" s="359"/>
      <c r="O12" s="393">
        <f t="shared" si="1"/>
        <v>0</v>
      </c>
      <c r="P12" s="394">
        <f t="shared" si="2"/>
        <v>0</v>
      </c>
      <c r="Q12" s="277"/>
      <c r="R12" s="277"/>
      <c r="S12" s="277"/>
      <c r="T12" s="277"/>
      <c r="U12" s="277"/>
      <c r="V12" s="277"/>
    </row>
    <row r="13" spans="1:22" ht="15.75">
      <c r="A13" s="651"/>
      <c r="B13" s="648"/>
      <c r="C13" s="277"/>
      <c r="D13" s="277"/>
      <c r="E13" s="277"/>
      <c r="F13" s="277"/>
      <c r="G13" s="358"/>
      <c r="H13" s="359"/>
      <c r="I13" s="277"/>
      <c r="J13" s="359"/>
      <c r="K13" s="277"/>
      <c r="L13" s="359"/>
      <c r="M13" s="277"/>
      <c r="N13" s="359"/>
      <c r="O13" s="393">
        <f t="shared" si="1"/>
        <v>0</v>
      </c>
      <c r="P13" s="394">
        <f t="shared" si="2"/>
        <v>0</v>
      </c>
      <c r="Q13" s="277"/>
      <c r="R13" s="277"/>
      <c r="S13" s="277"/>
      <c r="T13" s="277"/>
      <c r="U13" s="277"/>
      <c r="V13" s="277"/>
    </row>
    <row r="14" spans="1:22" ht="107.25" customHeight="1">
      <c r="A14" s="651"/>
      <c r="B14" s="649"/>
      <c r="C14" s="277"/>
      <c r="D14" s="277"/>
      <c r="E14" s="277"/>
      <c r="F14" s="277"/>
      <c r="G14" s="358"/>
      <c r="H14" s="359"/>
      <c r="I14" s="277"/>
      <c r="J14" s="359"/>
      <c r="K14" s="277"/>
      <c r="L14" s="359"/>
      <c r="M14" s="277"/>
      <c r="N14" s="359"/>
      <c r="O14" s="393">
        <f t="shared" si="1"/>
        <v>0</v>
      </c>
      <c r="P14" s="394">
        <f t="shared" si="2"/>
        <v>0</v>
      </c>
      <c r="Q14" s="277"/>
      <c r="R14" s="277"/>
      <c r="S14" s="277"/>
      <c r="T14" s="277"/>
      <c r="U14" s="277"/>
      <c r="V14" s="277"/>
    </row>
    <row r="15" spans="1:22" s="402" customFormat="1" ht="84" customHeight="1">
      <c r="A15" s="651"/>
      <c r="B15" s="647" t="s">
        <v>1414</v>
      </c>
      <c r="C15" s="501" t="s">
        <v>1793</v>
      </c>
      <c r="D15" s="514" t="s">
        <v>1980</v>
      </c>
      <c r="E15" s="277" t="s">
        <v>2033</v>
      </c>
      <c r="F15" s="501" t="s">
        <v>1908</v>
      </c>
      <c r="G15" s="358">
        <v>0.25</v>
      </c>
      <c r="H15" s="359">
        <v>0</v>
      </c>
      <c r="I15" s="515">
        <v>0.25</v>
      </c>
      <c r="J15" s="359">
        <v>0</v>
      </c>
      <c r="K15" s="515">
        <v>0.25</v>
      </c>
      <c r="L15" s="359">
        <v>0</v>
      </c>
      <c r="M15" s="515">
        <v>0.25</v>
      </c>
      <c r="N15" s="359">
        <v>0</v>
      </c>
      <c r="O15" s="486">
        <f t="shared" si="1"/>
        <v>1</v>
      </c>
      <c r="P15" s="394">
        <f t="shared" si="2"/>
        <v>0</v>
      </c>
      <c r="Q15" s="277" t="s">
        <v>2025</v>
      </c>
      <c r="R15" s="516" t="s">
        <v>2035</v>
      </c>
      <c r="S15" s="277" t="s">
        <v>1909</v>
      </c>
      <c r="T15" s="277" t="s">
        <v>1646</v>
      </c>
      <c r="U15" s="277" t="s">
        <v>1874</v>
      </c>
      <c r="V15" s="277" t="s">
        <v>2234</v>
      </c>
    </row>
    <row r="16" spans="1:22" s="361" customFormat="1" ht="15.75">
      <c r="A16" s="651"/>
      <c r="B16" s="648"/>
      <c r="C16" s="277"/>
      <c r="D16" s="277"/>
      <c r="E16" s="277"/>
      <c r="F16" s="277"/>
      <c r="G16" s="358"/>
      <c r="H16" s="359"/>
      <c r="I16" s="277"/>
      <c r="J16" s="359"/>
      <c r="K16" s="277"/>
      <c r="L16" s="359"/>
      <c r="M16" s="277"/>
      <c r="N16" s="359"/>
      <c r="O16" s="393">
        <f t="shared" si="1"/>
        <v>0</v>
      </c>
      <c r="P16" s="394">
        <f t="shared" si="2"/>
        <v>0</v>
      </c>
      <c r="Q16" s="277"/>
      <c r="R16" s="277"/>
      <c r="S16" s="277"/>
      <c r="T16" s="277"/>
      <c r="U16" s="277"/>
      <c r="V16" s="277"/>
    </row>
    <row r="17" spans="1:22" s="361" customFormat="1" ht="15.75">
      <c r="A17" s="651"/>
      <c r="B17" s="648"/>
      <c r="C17" s="277"/>
      <c r="D17" s="277"/>
      <c r="E17" s="277"/>
      <c r="F17" s="277"/>
      <c r="G17" s="358"/>
      <c r="H17" s="359"/>
      <c r="I17" s="277"/>
      <c r="J17" s="359"/>
      <c r="K17" s="277"/>
      <c r="L17" s="359"/>
      <c r="M17" s="277"/>
      <c r="N17" s="359"/>
      <c r="O17" s="393">
        <f t="shared" si="1"/>
        <v>0</v>
      </c>
      <c r="P17" s="394">
        <f t="shared" si="2"/>
        <v>0</v>
      </c>
      <c r="Q17" s="277"/>
      <c r="R17" s="277"/>
      <c r="S17" s="277"/>
      <c r="T17" s="277"/>
      <c r="U17" s="277"/>
      <c r="V17" s="277"/>
    </row>
    <row r="18" spans="1:22" s="361" customFormat="1" ht="15.75">
      <c r="A18" s="651"/>
      <c r="B18" s="648"/>
      <c r="C18" s="277"/>
      <c r="D18" s="277"/>
      <c r="E18" s="277"/>
      <c r="F18" s="277"/>
      <c r="G18" s="358"/>
      <c r="H18" s="359"/>
      <c r="I18" s="277"/>
      <c r="J18" s="359"/>
      <c r="K18" s="277"/>
      <c r="L18" s="359"/>
      <c r="M18" s="277"/>
      <c r="N18" s="359"/>
      <c r="O18" s="393">
        <f t="shared" si="1"/>
        <v>0</v>
      </c>
      <c r="P18" s="394">
        <f t="shared" si="2"/>
        <v>0</v>
      </c>
      <c r="Q18" s="277"/>
      <c r="R18" s="277"/>
      <c r="S18" s="277"/>
      <c r="T18" s="277"/>
      <c r="U18" s="277"/>
      <c r="V18" s="277"/>
    </row>
    <row r="19" spans="1:22" ht="15.75">
      <c r="A19" s="651"/>
      <c r="B19" s="648"/>
      <c r="C19" s="277"/>
      <c r="D19" s="277"/>
      <c r="E19" s="277"/>
      <c r="F19" s="277"/>
      <c r="G19" s="358"/>
      <c r="H19" s="359"/>
      <c r="I19" s="277"/>
      <c r="J19" s="359"/>
      <c r="K19" s="277"/>
      <c r="L19" s="359"/>
      <c r="M19" s="277"/>
      <c r="N19" s="359"/>
      <c r="O19" s="393">
        <f t="shared" si="1"/>
        <v>0</v>
      </c>
      <c r="P19" s="394">
        <f t="shared" si="2"/>
        <v>0</v>
      </c>
      <c r="Q19" s="277"/>
      <c r="R19" s="277"/>
      <c r="S19" s="277"/>
      <c r="T19" s="277"/>
      <c r="U19" s="277"/>
      <c r="V19" s="277"/>
    </row>
    <row r="20" spans="1:22" ht="108.75" customHeight="1">
      <c r="A20" s="651"/>
      <c r="B20" s="649"/>
      <c r="C20" s="277"/>
      <c r="D20" s="277"/>
      <c r="E20" s="277"/>
      <c r="F20" s="277"/>
      <c r="G20" s="358"/>
      <c r="H20" s="359"/>
      <c r="I20" s="277"/>
      <c r="J20" s="359"/>
      <c r="K20" s="277"/>
      <c r="L20" s="359"/>
      <c r="M20" s="277"/>
      <c r="N20" s="359"/>
      <c r="O20" s="393">
        <f t="shared" si="1"/>
        <v>0</v>
      </c>
      <c r="P20" s="394">
        <f t="shared" si="2"/>
        <v>0</v>
      </c>
      <c r="Q20" s="277"/>
      <c r="R20" s="277"/>
      <c r="S20" s="277"/>
      <c r="T20" s="277"/>
      <c r="U20" s="277"/>
      <c r="V20" s="277"/>
    </row>
    <row r="21" spans="1:22" s="361" customFormat="1" ht="15.75">
      <c r="A21" s="651"/>
      <c r="B21" s="645" t="s">
        <v>1415</v>
      </c>
      <c r="C21" s="277"/>
      <c r="D21" s="277"/>
      <c r="E21" s="277"/>
      <c r="F21" s="277"/>
      <c r="G21" s="358"/>
      <c r="H21" s="359"/>
      <c r="I21" s="277"/>
      <c r="J21" s="359"/>
      <c r="K21" s="277"/>
      <c r="L21" s="359"/>
      <c r="M21" s="277"/>
      <c r="N21" s="359"/>
      <c r="O21" s="393">
        <f t="shared" si="1"/>
        <v>0</v>
      </c>
      <c r="P21" s="394">
        <f t="shared" si="2"/>
        <v>0</v>
      </c>
      <c r="Q21" s="277"/>
      <c r="R21" s="277"/>
      <c r="S21" s="277"/>
      <c r="T21" s="277"/>
      <c r="U21" s="277"/>
      <c r="V21" s="277"/>
    </row>
    <row r="22" spans="1:22" s="361" customFormat="1" ht="15.75">
      <c r="A22" s="651"/>
      <c r="B22" s="646"/>
      <c r="C22" s="277"/>
      <c r="D22" s="277"/>
      <c r="E22" s="277"/>
      <c r="F22" s="277"/>
      <c r="G22" s="358"/>
      <c r="H22" s="359"/>
      <c r="I22" s="277"/>
      <c r="J22" s="359"/>
      <c r="K22" s="277"/>
      <c r="L22" s="359"/>
      <c r="M22" s="277"/>
      <c r="N22" s="359"/>
      <c r="O22" s="393">
        <f t="shared" si="1"/>
        <v>0</v>
      </c>
      <c r="P22" s="394">
        <f t="shared" si="2"/>
        <v>0</v>
      </c>
      <c r="Q22" s="277"/>
      <c r="R22" s="277"/>
      <c r="S22" s="277"/>
      <c r="T22" s="277"/>
      <c r="U22" s="277"/>
      <c r="V22" s="277"/>
    </row>
    <row r="23" spans="1:22" s="361" customFormat="1" ht="15.75">
      <c r="A23" s="651"/>
      <c r="B23" s="646"/>
      <c r="C23" s="277"/>
      <c r="D23" s="277"/>
      <c r="E23" s="277"/>
      <c r="F23" s="277"/>
      <c r="G23" s="358"/>
      <c r="H23" s="359"/>
      <c r="I23" s="277"/>
      <c r="J23" s="359"/>
      <c r="K23" s="277"/>
      <c r="L23" s="359"/>
      <c r="M23" s="277"/>
      <c r="N23" s="359"/>
      <c r="O23" s="393">
        <f t="shared" si="1"/>
        <v>0</v>
      </c>
      <c r="P23" s="394">
        <f t="shared" si="2"/>
        <v>0</v>
      </c>
      <c r="Q23" s="277"/>
      <c r="R23" s="277"/>
      <c r="S23" s="277"/>
      <c r="T23" s="277"/>
      <c r="U23" s="277"/>
      <c r="V23" s="277"/>
    </row>
    <row r="24" spans="1:22" s="361" customFormat="1" ht="15.75">
      <c r="A24" s="651"/>
      <c r="B24" s="646"/>
      <c r="C24" s="277"/>
      <c r="D24" s="277"/>
      <c r="E24" s="277"/>
      <c r="F24" s="277"/>
      <c r="G24" s="358"/>
      <c r="H24" s="359"/>
      <c r="I24" s="277"/>
      <c r="J24" s="359"/>
      <c r="K24" s="277"/>
      <c r="L24" s="359"/>
      <c r="M24" s="277"/>
      <c r="N24" s="359"/>
      <c r="O24" s="393">
        <f t="shared" si="1"/>
        <v>0</v>
      </c>
      <c r="P24" s="394">
        <f t="shared" si="2"/>
        <v>0</v>
      </c>
      <c r="Q24" s="277"/>
      <c r="R24" s="277"/>
      <c r="S24" s="277"/>
      <c r="T24" s="277"/>
      <c r="U24" s="277"/>
      <c r="V24" s="277"/>
    </row>
    <row r="25" spans="1:22" s="361" customFormat="1" ht="15.75">
      <c r="A25" s="651"/>
      <c r="B25" s="646"/>
      <c r="C25" s="277"/>
      <c r="D25" s="277"/>
      <c r="E25" s="277"/>
      <c r="F25" s="277"/>
      <c r="G25" s="358"/>
      <c r="H25" s="359"/>
      <c r="I25" s="277"/>
      <c r="J25" s="359"/>
      <c r="K25" s="277"/>
      <c r="L25" s="359"/>
      <c r="M25" s="277"/>
      <c r="N25" s="359"/>
      <c r="O25" s="393">
        <f t="shared" si="1"/>
        <v>0</v>
      </c>
      <c r="P25" s="394">
        <f t="shared" si="2"/>
        <v>0</v>
      </c>
      <c r="Q25" s="277"/>
      <c r="R25" s="277"/>
      <c r="S25" s="277"/>
      <c r="T25" s="277"/>
      <c r="U25" s="277"/>
      <c r="V25" s="277"/>
    </row>
    <row r="26" spans="1:22" ht="101.25" customHeight="1">
      <c r="A26" s="651"/>
      <c r="B26" s="650"/>
      <c r="C26" s="277"/>
      <c r="D26" s="277"/>
      <c r="E26" s="277"/>
      <c r="F26" s="277"/>
      <c r="G26" s="277"/>
      <c r="H26" s="359"/>
      <c r="I26" s="277"/>
      <c r="J26" s="359"/>
      <c r="K26" s="277"/>
      <c r="L26" s="359"/>
      <c r="M26" s="277"/>
      <c r="N26" s="359"/>
      <c r="O26" s="393">
        <f t="shared" si="1"/>
        <v>0</v>
      </c>
      <c r="P26" s="394">
        <f t="shared" si="2"/>
        <v>0</v>
      </c>
      <c r="Q26" s="277"/>
      <c r="R26" s="277"/>
      <c r="S26" s="277"/>
      <c r="T26" s="277"/>
      <c r="U26" s="277"/>
      <c r="V26" s="277"/>
    </row>
    <row r="27" spans="1:22" ht="15.75">
      <c r="A27" s="645" t="s">
        <v>1416</v>
      </c>
      <c r="B27" s="645" t="s">
        <v>1418</v>
      </c>
      <c r="C27" s="277"/>
      <c r="D27" s="277"/>
      <c r="E27" s="277"/>
      <c r="F27" s="277"/>
      <c r="G27" s="358"/>
      <c r="H27" s="359"/>
      <c r="I27" s="277"/>
      <c r="J27" s="359"/>
      <c r="K27" s="277"/>
      <c r="L27" s="359"/>
      <c r="M27" s="277"/>
      <c r="N27" s="359"/>
      <c r="O27" s="393">
        <f t="shared" si="1"/>
        <v>0</v>
      </c>
      <c r="P27" s="394">
        <f t="shared" si="2"/>
        <v>0</v>
      </c>
      <c r="Q27" s="277"/>
      <c r="R27" s="277"/>
      <c r="S27" s="277"/>
      <c r="T27" s="277"/>
      <c r="U27" s="277"/>
      <c r="V27" s="277"/>
    </row>
    <row r="28" spans="1:22" s="361" customFormat="1" ht="15.75">
      <c r="A28" s="646"/>
      <c r="B28" s="646"/>
      <c r="C28" s="277"/>
      <c r="D28" s="277"/>
      <c r="E28" s="277"/>
      <c r="F28" s="277"/>
      <c r="G28" s="358"/>
      <c r="H28" s="359"/>
      <c r="I28" s="277"/>
      <c r="J28" s="359"/>
      <c r="K28" s="277"/>
      <c r="L28" s="359"/>
      <c r="M28" s="277"/>
      <c r="N28" s="359"/>
      <c r="O28" s="393">
        <f t="shared" si="1"/>
        <v>0</v>
      </c>
      <c r="P28" s="394">
        <f t="shared" si="2"/>
        <v>0</v>
      </c>
      <c r="Q28" s="277"/>
      <c r="R28" s="277"/>
      <c r="S28" s="277"/>
      <c r="T28" s="277"/>
      <c r="U28" s="277"/>
      <c r="V28" s="277"/>
    </row>
    <row r="29" spans="1:22" s="361" customFormat="1" ht="15.75">
      <c r="A29" s="646"/>
      <c r="B29" s="646"/>
      <c r="C29" s="277"/>
      <c r="D29" s="277"/>
      <c r="E29" s="277"/>
      <c r="F29" s="277"/>
      <c r="G29" s="358"/>
      <c r="H29" s="359"/>
      <c r="I29" s="277"/>
      <c r="J29" s="359"/>
      <c r="K29" s="277"/>
      <c r="L29" s="359"/>
      <c r="M29" s="277"/>
      <c r="N29" s="359"/>
      <c r="O29" s="393">
        <f t="shared" si="1"/>
        <v>0</v>
      </c>
      <c r="P29" s="394">
        <f t="shared" si="2"/>
        <v>0</v>
      </c>
      <c r="Q29" s="277"/>
      <c r="R29" s="277"/>
      <c r="S29" s="277"/>
      <c r="T29" s="277"/>
      <c r="U29" s="277"/>
      <c r="V29" s="277"/>
    </row>
    <row r="30" spans="1:22" s="361" customFormat="1" ht="15.75">
      <c r="A30" s="646"/>
      <c r="B30" s="646"/>
      <c r="C30" s="277"/>
      <c r="D30" s="277"/>
      <c r="E30" s="277"/>
      <c r="F30" s="277"/>
      <c r="G30" s="358"/>
      <c r="H30" s="359"/>
      <c r="I30" s="277"/>
      <c r="J30" s="359"/>
      <c r="K30" s="277"/>
      <c r="L30" s="359"/>
      <c r="M30" s="277"/>
      <c r="N30" s="359"/>
      <c r="O30" s="393">
        <f t="shared" si="1"/>
        <v>0</v>
      </c>
      <c r="P30" s="394">
        <f t="shared" si="2"/>
        <v>0</v>
      </c>
      <c r="Q30" s="277"/>
      <c r="R30" s="277"/>
      <c r="S30" s="277"/>
      <c r="T30" s="277"/>
      <c r="U30" s="277"/>
      <c r="V30" s="277"/>
    </row>
    <row r="31" spans="1:22" s="361" customFormat="1" ht="15.75">
      <c r="A31" s="646"/>
      <c r="B31" s="646"/>
      <c r="C31" s="277"/>
      <c r="D31" s="277"/>
      <c r="E31" s="277"/>
      <c r="F31" s="277"/>
      <c r="G31" s="358"/>
      <c r="H31" s="359"/>
      <c r="I31" s="277"/>
      <c r="J31" s="359"/>
      <c r="K31" s="277"/>
      <c r="L31" s="359"/>
      <c r="M31" s="277"/>
      <c r="N31" s="359"/>
      <c r="O31" s="393">
        <f t="shared" si="1"/>
        <v>0</v>
      </c>
      <c r="P31" s="394">
        <f t="shared" si="2"/>
        <v>0</v>
      </c>
      <c r="Q31" s="277"/>
      <c r="R31" s="277"/>
      <c r="S31" s="277"/>
      <c r="T31" s="277"/>
      <c r="U31" s="277"/>
      <c r="V31" s="277"/>
    </row>
    <row r="32" spans="1:22" s="361" customFormat="1" ht="138" customHeight="1">
      <c r="A32" s="646"/>
      <c r="B32" s="650"/>
      <c r="C32" s="277"/>
      <c r="D32" s="277"/>
      <c r="E32" s="277"/>
      <c r="F32" s="277"/>
      <c r="G32" s="358"/>
      <c r="H32" s="359"/>
      <c r="I32" s="277"/>
      <c r="J32" s="359"/>
      <c r="K32" s="277"/>
      <c r="L32" s="359"/>
      <c r="M32" s="277"/>
      <c r="N32" s="359"/>
      <c r="O32" s="393">
        <f t="shared" si="1"/>
        <v>0</v>
      </c>
      <c r="P32" s="394">
        <f t="shared" si="2"/>
        <v>0</v>
      </c>
      <c r="Q32" s="277"/>
      <c r="R32" s="277"/>
      <c r="S32" s="277"/>
      <c r="T32" s="277"/>
      <c r="U32" s="277"/>
      <c r="V32" s="277"/>
    </row>
    <row r="33" spans="1:22" s="402" customFormat="1" ht="129.75" customHeight="1">
      <c r="A33" s="646"/>
      <c r="B33" s="645" t="s">
        <v>1419</v>
      </c>
      <c r="C33" s="501" t="s">
        <v>1981</v>
      </c>
      <c r="D33" s="501" t="s">
        <v>1620</v>
      </c>
      <c r="E33" s="277" t="s">
        <v>2034</v>
      </c>
      <c r="F33" s="501" t="s">
        <v>1979</v>
      </c>
      <c r="G33" s="515">
        <v>0.5</v>
      </c>
      <c r="H33" s="359">
        <v>0</v>
      </c>
      <c r="I33" s="515">
        <v>0.5</v>
      </c>
      <c r="J33" s="359">
        <v>0</v>
      </c>
      <c r="K33" s="515">
        <v>0</v>
      </c>
      <c r="L33" s="359">
        <v>0</v>
      </c>
      <c r="M33" s="515">
        <v>0</v>
      </c>
      <c r="N33" s="359">
        <v>0</v>
      </c>
      <c r="O33" s="486">
        <f t="shared" si="1"/>
        <v>1</v>
      </c>
      <c r="P33" s="394">
        <f t="shared" si="2"/>
        <v>0</v>
      </c>
      <c r="Q33" s="277"/>
      <c r="R33" s="277" t="s">
        <v>1983</v>
      </c>
      <c r="S33" s="277" t="s">
        <v>1982</v>
      </c>
      <c r="T33" s="277" t="s">
        <v>1881</v>
      </c>
      <c r="U33" s="277" t="s">
        <v>1874</v>
      </c>
      <c r="V33" s="277" t="s">
        <v>2049</v>
      </c>
    </row>
    <row r="34" spans="1:22" s="361" customFormat="1" ht="15.75">
      <c r="A34" s="646"/>
      <c r="B34" s="646"/>
      <c r="C34" s="277"/>
      <c r="D34" s="277"/>
      <c r="E34" s="277"/>
      <c r="F34" s="277"/>
      <c r="G34" s="277"/>
      <c r="H34" s="359"/>
      <c r="I34" s="277"/>
      <c r="J34" s="359"/>
      <c r="K34" s="277"/>
      <c r="L34" s="359"/>
      <c r="M34" s="277"/>
      <c r="N34" s="359"/>
      <c r="O34" s="393">
        <f t="shared" si="1"/>
        <v>0</v>
      </c>
      <c r="P34" s="394">
        <f t="shared" si="2"/>
        <v>0</v>
      </c>
      <c r="Q34" s="277"/>
      <c r="R34" s="277"/>
      <c r="S34" s="277"/>
      <c r="T34" s="277"/>
      <c r="U34" s="277"/>
      <c r="V34" s="277"/>
    </row>
    <row r="35" spans="1:22" s="361" customFormat="1" ht="15.75">
      <c r="A35" s="646"/>
      <c r="B35" s="646"/>
      <c r="C35" s="277"/>
      <c r="D35" s="277"/>
      <c r="E35" s="277"/>
      <c r="F35" s="277"/>
      <c r="G35" s="277"/>
      <c r="H35" s="359"/>
      <c r="I35" s="277"/>
      <c r="J35" s="359"/>
      <c r="K35" s="277"/>
      <c r="L35" s="359"/>
      <c r="M35" s="277"/>
      <c r="N35" s="359"/>
      <c r="O35" s="393">
        <f t="shared" si="1"/>
        <v>0</v>
      </c>
      <c r="P35" s="394">
        <f t="shared" si="2"/>
        <v>0</v>
      </c>
      <c r="Q35" s="277"/>
      <c r="R35" s="277"/>
      <c r="S35" s="277"/>
      <c r="T35" s="277"/>
      <c r="U35" s="277"/>
      <c r="V35" s="277"/>
    </row>
    <row r="36" spans="1:22" s="361" customFormat="1" ht="15.75">
      <c r="A36" s="646"/>
      <c r="B36" s="646"/>
      <c r="C36" s="277"/>
      <c r="D36" s="277"/>
      <c r="E36" s="277"/>
      <c r="F36" s="277"/>
      <c r="G36" s="277"/>
      <c r="H36" s="359"/>
      <c r="I36" s="277"/>
      <c r="J36" s="359"/>
      <c r="K36" s="277"/>
      <c r="L36" s="359"/>
      <c r="M36" s="277"/>
      <c r="N36" s="359"/>
      <c r="O36" s="393">
        <f t="shared" si="1"/>
        <v>0</v>
      </c>
      <c r="P36" s="394">
        <f t="shared" si="2"/>
        <v>0</v>
      </c>
      <c r="Q36" s="277"/>
      <c r="R36" s="277"/>
      <c r="S36" s="277"/>
      <c r="T36" s="277"/>
      <c r="U36" s="277"/>
      <c r="V36" s="277"/>
    </row>
    <row r="37" spans="1:22" ht="15.75">
      <c r="A37" s="646"/>
      <c r="B37" s="646"/>
      <c r="C37" s="277"/>
      <c r="D37" s="277"/>
      <c r="E37" s="277"/>
      <c r="F37" s="277"/>
      <c r="G37" s="277"/>
      <c r="H37" s="359"/>
      <c r="I37" s="277"/>
      <c r="J37" s="359"/>
      <c r="K37" s="277"/>
      <c r="L37" s="359"/>
      <c r="M37" s="277"/>
      <c r="N37" s="359"/>
      <c r="O37" s="393">
        <f t="shared" si="1"/>
        <v>0</v>
      </c>
      <c r="P37" s="394">
        <f t="shared" si="2"/>
        <v>0</v>
      </c>
      <c r="Q37" s="277"/>
      <c r="R37" s="277"/>
      <c r="S37" s="277"/>
      <c r="T37" s="277"/>
      <c r="U37" s="277"/>
      <c r="V37" s="277"/>
    </row>
    <row r="38" spans="1:22" ht="104.25" customHeight="1">
      <c r="A38" s="650"/>
      <c r="B38" s="650"/>
      <c r="C38" s="277"/>
      <c r="D38" s="277"/>
      <c r="E38" s="277"/>
      <c r="F38" s="277"/>
      <c r="G38" s="277"/>
      <c r="H38" s="359"/>
      <c r="I38" s="277"/>
      <c r="J38" s="359"/>
      <c r="K38" s="277"/>
      <c r="L38" s="359"/>
      <c r="M38" s="277"/>
      <c r="N38" s="359"/>
      <c r="O38" s="393">
        <f t="shared" si="1"/>
        <v>0</v>
      </c>
      <c r="P38" s="394">
        <f t="shared" si="2"/>
        <v>0</v>
      </c>
      <c r="Q38" s="277"/>
      <c r="R38" s="277"/>
      <c r="S38" s="277"/>
      <c r="T38" s="277"/>
      <c r="U38" s="355"/>
      <c r="V38" s="355"/>
    </row>
    <row r="39" spans="1:22" ht="15.75">
      <c r="A39" s="298"/>
      <c r="B39" s="299"/>
      <c r="C39" s="298" t="s">
        <v>1410</v>
      </c>
      <c r="D39" s="299"/>
      <c r="E39" s="299"/>
      <c r="F39" s="300"/>
      <c r="G39" s="264">
        <f t="shared" ref="G39:P39" si="3">SUM(G9:G38)</f>
        <v>0.75</v>
      </c>
      <c r="H39" s="232">
        <f t="shared" si="3"/>
        <v>0</v>
      </c>
      <c r="I39" s="264">
        <f t="shared" si="3"/>
        <v>0.75</v>
      </c>
      <c r="J39" s="232">
        <f t="shared" si="3"/>
        <v>0</v>
      </c>
      <c r="K39" s="264">
        <f t="shared" si="3"/>
        <v>0.25</v>
      </c>
      <c r="L39" s="232">
        <f t="shared" si="3"/>
        <v>0</v>
      </c>
      <c r="M39" s="264">
        <f t="shared" si="3"/>
        <v>0.25</v>
      </c>
      <c r="N39" s="232">
        <f t="shared" si="3"/>
        <v>0</v>
      </c>
      <c r="O39" s="232">
        <f t="shared" si="3"/>
        <v>2</v>
      </c>
      <c r="P39" s="232">
        <f t="shared" si="3"/>
        <v>0</v>
      </c>
      <c r="Q39" s="264"/>
      <c r="R39" s="264"/>
      <c r="S39" s="264"/>
      <c r="T39" s="264"/>
      <c r="U39" s="278"/>
      <c r="V39" s="278"/>
    </row>
    <row r="59" s="260" customFormat="1" ht="12"/>
    <row r="60" s="260" customFormat="1" ht="12"/>
    <row r="73" s="260" customFormat="1" ht="12"/>
    <row r="74" s="260" customFormat="1" ht="12"/>
  </sheetData>
  <mergeCells count="2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V5:V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V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tabColor rgb="FF00B0F0"/>
  </sheetPr>
  <dimension ref="A1:U21"/>
  <sheetViews>
    <sheetView zoomScale="55" zoomScaleNormal="55" workbookViewId="0">
      <pane ySplit="6" topLeftCell="A7" activePane="bottomLeft" state="frozen"/>
      <selection activeCell="R5" sqref="R5"/>
      <selection pane="bottomLeft" activeCell="C19" sqref="C19"/>
    </sheetView>
  </sheetViews>
  <sheetFormatPr baseColWidth="10" defaultColWidth="11.42578125" defaultRowHeight="15"/>
  <cols>
    <col min="1" max="2" width="21.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G1" s="284" t="s">
        <v>1420</v>
      </c>
      <c r="I1" s="284"/>
      <c r="J1" s="284"/>
      <c r="K1" s="284"/>
      <c r="L1" s="284"/>
      <c r="M1" s="284"/>
      <c r="N1" s="284"/>
      <c r="O1" s="284"/>
      <c r="P1" s="284"/>
      <c r="Q1" s="284"/>
      <c r="R1" s="284"/>
      <c r="S1" s="284"/>
      <c r="T1" s="284"/>
      <c r="U1" s="284"/>
    </row>
    <row r="2" spans="1:21" s="361" customFormat="1" ht="18.75">
      <c r="A2" s="361" t="s">
        <v>1348</v>
      </c>
      <c r="B2" s="284"/>
      <c r="C2" s="284"/>
      <c r="D2" s="284"/>
      <c r="E2" s="284"/>
      <c r="G2" s="284"/>
      <c r="H2" s="233"/>
      <c r="I2" s="284"/>
      <c r="J2" s="284"/>
      <c r="K2" s="284"/>
      <c r="L2" s="284"/>
      <c r="M2" s="284"/>
      <c r="N2" s="284"/>
      <c r="O2" s="284"/>
      <c r="P2" s="284"/>
      <c r="Q2" s="284"/>
      <c r="R2" s="284"/>
      <c r="S2" s="284"/>
      <c r="T2" s="284"/>
      <c r="U2" s="284"/>
    </row>
    <row r="3" spans="1:21">
      <c r="A3" s="269" t="s">
        <v>1423</v>
      </c>
      <c r="B3" s="269"/>
      <c r="C3" s="269"/>
      <c r="D3" s="269"/>
      <c r="E3" s="269"/>
      <c r="F3" s="269"/>
      <c r="G3" s="269"/>
      <c r="H3" s="269"/>
      <c r="I3" s="269"/>
      <c r="J3" s="269"/>
      <c r="K3" s="269"/>
      <c r="L3" s="269"/>
      <c r="M3" s="269"/>
      <c r="N3" s="269"/>
      <c r="O3" s="269"/>
      <c r="P3" s="269"/>
      <c r="Q3" s="269"/>
      <c r="R3" s="269"/>
      <c r="S3" s="269"/>
      <c r="T3" s="269"/>
      <c r="U3" s="269"/>
    </row>
    <row r="4" spans="1:21" ht="1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row>
    <row r="5" spans="1:21"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row>
    <row r="6" spans="1:21" ht="25.5">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row>
    <row r="7" spans="1:21" s="361" customFormat="1" ht="15.75">
      <c r="A7" s="434"/>
      <c r="B7" s="435"/>
      <c r="C7" s="436"/>
      <c r="D7" s="436"/>
      <c r="E7" s="437"/>
      <c r="F7" s="436"/>
      <c r="G7" s="438"/>
      <c r="H7" s="438"/>
      <c r="I7" s="438"/>
      <c r="J7" s="438"/>
      <c r="K7" s="438"/>
      <c r="L7" s="438"/>
      <c r="M7" s="438"/>
      <c r="N7" s="438"/>
      <c r="O7" s="438"/>
      <c r="P7" s="438"/>
      <c r="Q7" s="439"/>
      <c r="R7" s="439"/>
      <c r="S7" s="439"/>
      <c r="T7" s="439"/>
      <c r="U7" s="440"/>
    </row>
    <row r="8" spans="1:21" ht="15.75" customHeight="1">
      <c r="A8" s="651" t="s">
        <v>1421</v>
      </c>
      <c r="B8" s="645" t="s">
        <v>1422</v>
      </c>
      <c r="C8" s="324"/>
      <c r="D8" s="324"/>
      <c r="E8" s="324"/>
      <c r="F8" s="324"/>
      <c r="G8" s="351"/>
      <c r="H8" s="352"/>
      <c r="I8" s="351"/>
      <c r="J8" s="352"/>
      <c r="K8" s="351"/>
      <c r="L8" s="352"/>
      <c r="M8" s="351"/>
      <c r="N8" s="352"/>
      <c r="O8" s="393">
        <f t="shared" ref="O8:P8" si="0">G8+I8+K8+M8</f>
        <v>0</v>
      </c>
      <c r="P8" s="394">
        <f t="shared" si="0"/>
        <v>0</v>
      </c>
      <c r="Q8" s="324"/>
      <c r="R8" s="324"/>
      <c r="S8" s="324"/>
      <c r="T8" s="324"/>
      <c r="U8" s="324"/>
    </row>
    <row r="9" spans="1:21" ht="15.75">
      <c r="A9" s="651"/>
      <c r="B9" s="646"/>
      <c r="C9" s="324"/>
      <c r="D9" s="324"/>
      <c r="E9" s="324"/>
      <c r="F9" s="324"/>
      <c r="G9" s="351"/>
      <c r="H9" s="352"/>
      <c r="I9" s="351"/>
      <c r="J9" s="352"/>
      <c r="K9" s="351"/>
      <c r="L9" s="352"/>
      <c r="M9" s="351"/>
      <c r="N9" s="352"/>
      <c r="O9" s="393">
        <f t="shared" ref="O9:O20" si="1">G9+I9+K9+M9</f>
        <v>0</v>
      </c>
      <c r="P9" s="394">
        <f t="shared" ref="P9:P20" si="2">H9+J9+L9+N9</f>
        <v>0</v>
      </c>
      <c r="Q9" s="324"/>
      <c r="R9" s="324"/>
      <c r="S9" s="324"/>
      <c r="T9" s="324"/>
      <c r="U9" s="324"/>
    </row>
    <row r="10" spans="1:21" s="361" customFormat="1" ht="15.75">
      <c r="A10" s="651"/>
      <c r="B10" s="646"/>
      <c r="C10" s="324"/>
      <c r="D10" s="324"/>
      <c r="E10" s="324"/>
      <c r="F10" s="324"/>
      <c r="G10" s="351"/>
      <c r="H10" s="352"/>
      <c r="I10" s="351"/>
      <c r="J10" s="352"/>
      <c r="K10" s="351"/>
      <c r="L10" s="352"/>
      <c r="M10" s="351"/>
      <c r="N10" s="352"/>
      <c r="O10" s="393">
        <f t="shared" ref="O10:O15" si="3">G10+I10+K10+M10</f>
        <v>0</v>
      </c>
      <c r="P10" s="394">
        <f t="shared" ref="P10:P15" si="4">H10+J10+L10+N10</f>
        <v>0</v>
      </c>
      <c r="Q10" s="324"/>
      <c r="R10" s="324"/>
      <c r="S10" s="324"/>
      <c r="T10" s="324"/>
      <c r="U10" s="324"/>
    </row>
    <row r="11" spans="1:21" s="361" customFormat="1" ht="15.75">
      <c r="A11" s="651"/>
      <c r="B11" s="646"/>
      <c r="C11" s="324"/>
      <c r="D11" s="324"/>
      <c r="E11" s="324"/>
      <c r="F11" s="324"/>
      <c r="G11" s="351"/>
      <c r="H11" s="352"/>
      <c r="I11" s="351"/>
      <c r="J11" s="352"/>
      <c r="K11" s="351"/>
      <c r="L11" s="352"/>
      <c r="M11" s="351"/>
      <c r="N11" s="352"/>
      <c r="O11" s="393">
        <f t="shared" si="3"/>
        <v>0</v>
      </c>
      <c r="P11" s="394">
        <f t="shared" si="4"/>
        <v>0</v>
      </c>
      <c r="Q11" s="324"/>
      <c r="R11" s="324"/>
      <c r="S11" s="324"/>
      <c r="T11" s="324"/>
      <c r="U11" s="324"/>
    </row>
    <row r="12" spans="1:21" s="361" customFormat="1" ht="15.75">
      <c r="A12" s="651"/>
      <c r="B12" s="646"/>
      <c r="C12" s="324"/>
      <c r="D12" s="324"/>
      <c r="E12" s="324"/>
      <c r="F12" s="324"/>
      <c r="G12" s="351"/>
      <c r="H12" s="352"/>
      <c r="I12" s="351"/>
      <c r="J12" s="352"/>
      <c r="K12" s="351"/>
      <c r="L12" s="352"/>
      <c r="M12" s="351"/>
      <c r="N12" s="352"/>
      <c r="O12" s="393">
        <f t="shared" si="3"/>
        <v>0</v>
      </c>
      <c r="P12" s="394">
        <f t="shared" si="4"/>
        <v>0</v>
      </c>
      <c r="Q12" s="324"/>
      <c r="R12" s="324"/>
      <c r="S12" s="324"/>
      <c r="T12" s="324"/>
      <c r="U12" s="324"/>
    </row>
    <row r="13" spans="1:21" s="361" customFormat="1" ht="15.75">
      <c r="A13" s="651"/>
      <c r="B13" s="646"/>
      <c r="C13" s="324"/>
      <c r="D13" s="324"/>
      <c r="E13" s="324"/>
      <c r="F13" s="324"/>
      <c r="G13" s="351"/>
      <c r="H13" s="352"/>
      <c r="I13" s="351"/>
      <c r="J13" s="352"/>
      <c r="K13" s="351"/>
      <c r="L13" s="352"/>
      <c r="M13" s="351"/>
      <c r="N13" s="352"/>
      <c r="O13" s="393">
        <f t="shared" ref="O13:O14" si="5">G13+I13+K13+M13</f>
        <v>0</v>
      </c>
      <c r="P13" s="394">
        <f t="shared" ref="P13:P14" si="6">H13+J13+L13+N13</f>
        <v>0</v>
      </c>
      <c r="Q13" s="324"/>
      <c r="R13" s="324"/>
      <c r="S13" s="324"/>
      <c r="T13" s="324"/>
      <c r="U13" s="324"/>
    </row>
    <row r="14" spans="1:21" s="361" customFormat="1" ht="15.75">
      <c r="A14" s="651"/>
      <c r="B14" s="646"/>
      <c r="C14" s="324"/>
      <c r="D14" s="324"/>
      <c r="E14" s="324"/>
      <c r="F14" s="324"/>
      <c r="G14" s="351"/>
      <c r="H14" s="352"/>
      <c r="I14" s="351"/>
      <c r="J14" s="352"/>
      <c r="K14" s="351"/>
      <c r="L14" s="352"/>
      <c r="M14" s="351"/>
      <c r="N14" s="352"/>
      <c r="O14" s="393">
        <f t="shared" si="5"/>
        <v>0</v>
      </c>
      <c r="P14" s="394">
        <f t="shared" si="6"/>
        <v>0</v>
      </c>
      <c r="Q14" s="324"/>
      <c r="R14" s="324"/>
      <c r="S14" s="324"/>
      <c r="T14" s="324"/>
      <c r="U14" s="324"/>
    </row>
    <row r="15" spans="1:21" ht="15.75">
      <c r="A15" s="651"/>
      <c r="B15" s="646"/>
      <c r="C15" s="324"/>
      <c r="D15" s="324"/>
      <c r="E15" s="324"/>
      <c r="F15" s="324"/>
      <c r="G15" s="351"/>
      <c r="H15" s="352"/>
      <c r="I15" s="351"/>
      <c r="J15" s="352"/>
      <c r="K15" s="351"/>
      <c r="L15" s="352"/>
      <c r="M15" s="351"/>
      <c r="N15" s="352"/>
      <c r="O15" s="393">
        <f t="shared" si="3"/>
        <v>0</v>
      </c>
      <c r="P15" s="394">
        <f t="shared" si="4"/>
        <v>0</v>
      </c>
      <c r="Q15" s="324"/>
      <c r="R15" s="324"/>
      <c r="S15" s="324"/>
      <c r="T15" s="324"/>
      <c r="U15" s="324"/>
    </row>
    <row r="16" spans="1:21" ht="15.75">
      <c r="A16" s="651"/>
      <c r="B16" s="646"/>
      <c r="C16" s="324"/>
      <c r="D16" s="324"/>
      <c r="E16" s="324"/>
      <c r="F16" s="324"/>
      <c r="G16" s="351"/>
      <c r="H16" s="352"/>
      <c r="I16" s="351"/>
      <c r="J16" s="352"/>
      <c r="K16" s="351"/>
      <c r="L16" s="352"/>
      <c r="M16" s="351"/>
      <c r="N16" s="352"/>
      <c r="O16" s="393">
        <f t="shared" si="1"/>
        <v>0</v>
      </c>
      <c r="P16" s="394">
        <f t="shared" si="2"/>
        <v>0</v>
      </c>
      <c r="Q16" s="324"/>
      <c r="R16" s="324"/>
      <c r="S16" s="324"/>
      <c r="T16" s="324"/>
      <c r="U16" s="324"/>
    </row>
    <row r="17" spans="1:21" ht="15.75">
      <c r="A17" s="651"/>
      <c r="B17" s="646"/>
      <c r="C17" s="324"/>
      <c r="D17" s="324"/>
      <c r="E17" s="324"/>
      <c r="F17" s="324"/>
      <c r="G17" s="351"/>
      <c r="H17" s="352"/>
      <c r="I17" s="351"/>
      <c r="J17" s="352"/>
      <c r="K17" s="351"/>
      <c r="L17" s="352"/>
      <c r="M17" s="351"/>
      <c r="N17" s="352"/>
      <c r="O17" s="393">
        <f t="shared" si="1"/>
        <v>0</v>
      </c>
      <c r="P17" s="394">
        <f t="shared" si="2"/>
        <v>0</v>
      </c>
      <c r="Q17" s="324"/>
      <c r="R17" s="324"/>
      <c r="S17" s="324"/>
      <c r="T17" s="324"/>
      <c r="U17" s="324"/>
    </row>
    <row r="18" spans="1:21" ht="15.75">
      <c r="A18" s="651"/>
      <c r="B18" s="646"/>
      <c r="C18" s="324"/>
      <c r="D18" s="324"/>
      <c r="E18" s="324"/>
      <c r="F18" s="324"/>
      <c r="G18" s="351"/>
      <c r="H18" s="352"/>
      <c r="I18" s="351"/>
      <c r="J18" s="352"/>
      <c r="K18" s="351"/>
      <c r="L18" s="352"/>
      <c r="M18" s="351"/>
      <c r="N18" s="352"/>
      <c r="O18" s="393">
        <f t="shared" si="1"/>
        <v>0</v>
      </c>
      <c r="P18" s="394">
        <f t="shared" si="2"/>
        <v>0</v>
      </c>
      <c r="Q18" s="324"/>
      <c r="R18" s="324"/>
      <c r="S18" s="324"/>
      <c r="T18" s="324"/>
      <c r="U18" s="324"/>
    </row>
    <row r="19" spans="1:21" ht="15.75">
      <c r="A19" s="651"/>
      <c r="B19" s="646"/>
      <c r="C19" s="324"/>
      <c r="D19" s="324"/>
      <c r="E19" s="324"/>
      <c r="F19" s="324"/>
      <c r="G19" s="351"/>
      <c r="H19" s="352"/>
      <c r="I19" s="351"/>
      <c r="J19" s="352"/>
      <c r="K19" s="351"/>
      <c r="L19" s="352"/>
      <c r="M19" s="351"/>
      <c r="N19" s="352"/>
      <c r="O19" s="393">
        <f t="shared" si="1"/>
        <v>0</v>
      </c>
      <c r="P19" s="394">
        <f t="shared" si="2"/>
        <v>0</v>
      </c>
      <c r="Q19" s="324"/>
      <c r="R19" s="324"/>
      <c r="S19" s="324"/>
      <c r="T19" s="324"/>
      <c r="U19" s="324"/>
    </row>
    <row r="20" spans="1:21" ht="274.5" customHeight="1">
      <c r="A20" s="651"/>
      <c r="B20" s="650"/>
      <c r="C20" s="324"/>
      <c r="D20" s="324"/>
      <c r="E20" s="324"/>
      <c r="F20" s="324"/>
      <c r="G20" s="351"/>
      <c r="H20" s="352"/>
      <c r="I20" s="351"/>
      <c r="J20" s="352"/>
      <c r="K20" s="351"/>
      <c r="L20" s="352"/>
      <c r="M20" s="351"/>
      <c r="N20" s="352"/>
      <c r="O20" s="393">
        <f t="shared" si="1"/>
        <v>0</v>
      </c>
      <c r="P20" s="394">
        <f t="shared" si="2"/>
        <v>0</v>
      </c>
      <c r="Q20" s="324"/>
      <c r="R20" s="324"/>
      <c r="S20" s="324"/>
      <c r="T20" s="324"/>
      <c r="U20" s="324"/>
    </row>
    <row r="21" spans="1:21" ht="15.6" customHeight="1">
      <c r="A21" s="292"/>
      <c r="B21" s="293"/>
      <c r="C21" s="292" t="s">
        <v>1520</v>
      </c>
      <c r="D21" s="293"/>
      <c r="E21" s="293"/>
      <c r="F21" s="294"/>
      <c r="G21" s="287">
        <f t="shared" ref="G21:P21" si="7">SUM(G8:G20)</f>
        <v>0</v>
      </c>
      <c r="H21" s="235">
        <f t="shared" si="7"/>
        <v>0</v>
      </c>
      <c r="I21" s="287">
        <f t="shared" si="7"/>
        <v>0</v>
      </c>
      <c r="J21" s="235">
        <f t="shared" si="7"/>
        <v>0</v>
      </c>
      <c r="K21" s="287">
        <f t="shared" si="7"/>
        <v>0</v>
      </c>
      <c r="L21" s="235">
        <f t="shared" si="7"/>
        <v>0</v>
      </c>
      <c r="M21" s="287">
        <f t="shared" si="7"/>
        <v>0</v>
      </c>
      <c r="N21" s="235">
        <f t="shared" si="7"/>
        <v>0</v>
      </c>
      <c r="O21" s="235">
        <f t="shared" si="7"/>
        <v>0</v>
      </c>
      <c r="P21" s="235">
        <f t="shared" si="7"/>
        <v>0</v>
      </c>
      <c r="Q21" s="264"/>
      <c r="R21" s="264"/>
      <c r="S21" s="264"/>
      <c r="T21" s="264"/>
      <c r="U21" s="264"/>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rgb="FF00B0F0"/>
  </sheetPr>
  <dimension ref="A1:U21"/>
  <sheetViews>
    <sheetView zoomScale="80" zoomScaleNormal="80" workbookViewId="0">
      <pane ySplit="7" topLeftCell="A8" activePane="bottomLeft" state="frozen"/>
      <selection activeCell="A7" sqref="A7"/>
      <selection pane="bottomLeft" activeCell="J33" sqref="J33"/>
    </sheetView>
  </sheetViews>
  <sheetFormatPr baseColWidth="10" defaultColWidth="11.42578125" defaultRowHeight="15"/>
  <cols>
    <col min="1" max="1" width="21.7109375" customWidth="1"/>
    <col min="2" max="2" width="26.28515625" customWidth="1"/>
    <col min="3" max="6" width="27.42578125" customWidth="1"/>
    <col min="7" max="7" width="15.28515625" customWidth="1"/>
    <col min="8" max="8" width="14.85546875" style="233" bestFit="1" customWidth="1"/>
    <col min="9" max="9" width="15.28515625" customWidth="1"/>
    <col min="10" max="10" width="18.85546875" style="233" customWidth="1"/>
    <col min="12" max="12" width="14.85546875" style="233" bestFit="1" customWidth="1"/>
    <col min="14" max="14" width="14.855468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 customHeight="1">
      <c r="B1" s="241"/>
      <c r="C1" s="241"/>
      <c r="D1" s="241"/>
      <c r="E1" s="243"/>
      <c r="F1" s="241"/>
      <c r="G1" s="291" t="s">
        <v>1354</v>
      </c>
      <c r="J1" s="241"/>
      <c r="K1" s="241"/>
      <c r="L1" s="241"/>
      <c r="M1" s="241"/>
      <c r="N1" s="241"/>
      <c r="O1" s="241"/>
      <c r="P1" s="241"/>
      <c r="Q1" s="241"/>
      <c r="R1" s="241"/>
      <c r="S1" s="241"/>
      <c r="T1" s="241"/>
      <c r="U1" s="241"/>
    </row>
    <row r="2" spans="1:21" ht="18" customHeight="1">
      <c r="B2" s="243"/>
      <c r="C2" s="243"/>
      <c r="D2" s="243"/>
      <c r="E2" s="243"/>
      <c r="F2" s="243"/>
      <c r="G2" s="291"/>
      <c r="J2" s="243"/>
      <c r="K2" s="243"/>
      <c r="L2" s="243"/>
      <c r="M2" s="243"/>
      <c r="N2" s="243"/>
      <c r="O2" s="243"/>
      <c r="P2" s="243"/>
      <c r="Q2" s="243"/>
      <c r="R2" s="243"/>
      <c r="S2" s="243"/>
      <c r="T2" s="243"/>
      <c r="U2" s="243"/>
    </row>
    <row r="3" spans="1:21" ht="18" customHeight="1">
      <c r="A3" s="314" t="s">
        <v>1347</v>
      </c>
      <c r="B3" s="243"/>
      <c r="C3" s="243"/>
      <c r="D3" s="243"/>
      <c r="E3" s="243"/>
      <c r="F3" s="243"/>
      <c r="G3" s="291"/>
      <c r="J3" s="243"/>
      <c r="K3" s="243"/>
      <c r="L3" s="243"/>
      <c r="M3" s="243"/>
      <c r="N3" s="243"/>
      <c r="O3" s="243"/>
      <c r="P3" s="243"/>
      <c r="Q3" s="243"/>
      <c r="R3" s="243"/>
      <c r="S3" s="243"/>
      <c r="T3" s="243"/>
      <c r="U3" s="243"/>
    </row>
    <row r="4" spans="1:21" ht="33" customHeight="1">
      <c r="A4" s="668" t="s">
        <v>1353</v>
      </c>
      <c r="B4" s="668"/>
      <c r="C4" s="668"/>
      <c r="D4" s="668"/>
      <c r="E4" s="668"/>
      <c r="F4" s="668"/>
      <c r="G4" s="668"/>
      <c r="H4" s="668"/>
      <c r="I4" s="668"/>
      <c r="J4" s="668"/>
      <c r="K4" s="668"/>
      <c r="L4" s="668"/>
      <c r="M4" s="668"/>
      <c r="N4" s="668"/>
      <c r="O4" s="668"/>
      <c r="P4" s="668"/>
      <c r="Q4" s="668"/>
      <c r="R4" s="668"/>
      <c r="S4" s="668"/>
      <c r="T4" s="668"/>
      <c r="U4" s="668"/>
    </row>
    <row r="5" spans="1:21" ht="14.45" customHeight="1">
      <c r="A5" s="624" t="s">
        <v>97</v>
      </c>
      <c r="B5" s="623" t="s">
        <v>111</v>
      </c>
      <c r="C5" s="626" t="s">
        <v>86</v>
      </c>
      <c r="D5" s="626" t="s">
        <v>87</v>
      </c>
      <c r="E5" s="626" t="s">
        <v>392</v>
      </c>
      <c r="F5" s="626" t="s">
        <v>88</v>
      </c>
      <c r="G5" s="629" t="s">
        <v>100</v>
      </c>
      <c r="H5" s="635"/>
      <c r="I5" s="635"/>
      <c r="J5" s="635"/>
      <c r="K5" s="635"/>
      <c r="L5" s="635"/>
      <c r="M5" s="635"/>
      <c r="N5" s="630"/>
      <c r="O5" s="631" t="s">
        <v>101</v>
      </c>
      <c r="P5" s="632"/>
      <c r="Q5" s="623" t="s">
        <v>102</v>
      </c>
      <c r="R5" s="623" t="s">
        <v>103</v>
      </c>
      <c r="S5" s="623" t="s">
        <v>110</v>
      </c>
      <c r="T5" s="623" t="s">
        <v>109</v>
      </c>
      <c r="U5" s="620" t="s">
        <v>89</v>
      </c>
    </row>
    <row r="6" spans="1:21" ht="14.45" customHeight="1">
      <c r="A6" s="624"/>
      <c r="B6" s="624"/>
      <c r="C6" s="627"/>
      <c r="D6" s="627"/>
      <c r="E6" s="627"/>
      <c r="F6" s="627"/>
      <c r="G6" s="629" t="s">
        <v>104</v>
      </c>
      <c r="H6" s="630"/>
      <c r="I6" s="629" t="s">
        <v>105</v>
      </c>
      <c r="J6" s="630"/>
      <c r="K6" s="629" t="s">
        <v>106</v>
      </c>
      <c r="L6" s="630"/>
      <c r="M6" s="629" t="s">
        <v>107</v>
      </c>
      <c r="N6" s="630"/>
      <c r="O6" s="633"/>
      <c r="P6" s="634"/>
      <c r="Q6" s="624"/>
      <c r="R6" s="624"/>
      <c r="S6" s="624"/>
      <c r="T6" s="624"/>
      <c r="U6" s="621"/>
    </row>
    <row r="7" spans="1:21" ht="25.5">
      <c r="A7" s="625"/>
      <c r="B7" s="625"/>
      <c r="C7" s="628"/>
      <c r="D7" s="628"/>
      <c r="E7" s="628"/>
      <c r="F7" s="628"/>
      <c r="G7" s="433" t="s">
        <v>108</v>
      </c>
      <c r="H7" s="433" t="s">
        <v>12</v>
      </c>
      <c r="I7" s="433" t="s">
        <v>108</v>
      </c>
      <c r="J7" s="433" t="s">
        <v>12</v>
      </c>
      <c r="K7" s="433" t="s">
        <v>108</v>
      </c>
      <c r="L7" s="433" t="s">
        <v>12</v>
      </c>
      <c r="M7" s="433" t="s">
        <v>108</v>
      </c>
      <c r="N7" s="433" t="s">
        <v>12</v>
      </c>
      <c r="O7" s="433" t="s">
        <v>108</v>
      </c>
      <c r="P7" s="433" t="s">
        <v>12</v>
      </c>
      <c r="Q7" s="625"/>
      <c r="R7" s="625"/>
      <c r="S7" s="625"/>
      <c r="T7" s="625"/>
      <c r="U7" s="622"/>
    </row>
    <row r="8" spans="1:21" ht="15.6" customHeight="1">
      <c r="A8" s="434"/>
      <c r="B8" s="435"/>
      <c r="C8" s="436"/>
      <c r="D8" s="436"/>
      <c r="E8" s="437"/>
      <c r="F8" s="436"/>
      <c r="G8" s="438"/>
      <c r="H8" s="438"/>
      <c r="I8" s="438"/>
      <c r="J8" s="438"/>
      <c r="K8" s="438"/>
      <c r="L8" s="438"/>
      <c r="M8" s="438"/>
      <c r="N8" s="438"/>
      <c r="O8" s="438"/>
      <c r="P8" s="438"/>
      <c r="Q8" s="439"/>
      <c r="R8" s="439"/>
      <c r="S8" s="439"/>
      <c r="T8" s="439"/>
      <c r="U8" s="440"/>
    </row>
    <row r="9" spans="1:21" ht="15.75">
      <c r="A9" s="669" t="s">
        <v>1424</v>
      </c>
      <c r="B9" s="636" t="s">
        <v>1425</v>
      </c>
      <c r="C9" s="324"/>
      <c r="D9" s="324"/>
      <c r="E9" s="324"/>
      <c r="F9" s="324"/>
      <c r="G9" s="347"/>
      <c r="H9" s="350"/>
      <c r="I9" s="347"/>
      <c r="J9" s="350"/>
      <c r="K9" s="347"/>
      <c r="L9" s="350"/>
      <c r="M9" s="347"/>
      <c r="N9" s="350"/>
      <c r="O9" s="396">
        <f t="shared" ref="O9:P20" si="0">G9+I9+K9+M9</f>
        <v>0</v>
      </c>
      <c r="P9" s="394">
        <f t="shared" si="0"/>
        <v>0</v>
      </c>
      <c r="Q9" s="324"/>
      <c r="R9" s="324"/>
      <c r="S9" s="324"/>
      <c r="T9" s="324"/>
      <c r="U9" s="324"/>
    </row>
    <row r="10" spans="1:21" ht="15.75">
      <c r="A10" s="670"/>
      <c r="B10" s="637"/>
      <c r="C10" s="324"/>
      <c r="D10" s="324"/>
      <c r="E10" s="324"/>
      <c r="F10" s="324"/>
      <c r="G10" s="347"/>
      <c r="H10" s="350"/>
      <c r="I10" s="347"/>
      <c r="J10" s="350"/>
      <c r="K10" s="347"/>
      <c r="L10" s="350"/>
      <c r="M10" s="347"/>
      <c r="N10" s="350"/>
      <c r="O10" s="396">
        <f t="shared" si="0"/>
        <v>0</v>
      </c>
      <c r="P10" s="394">
        <f t="shared" si="0"/>
        <v>0</v>
      </c>
      <c r="Q10" s="324"/>
      <c r="R10" s="324"/>
      <c r="S10" s="324"/>
      <c r="T10" s="324"/>
      <c r="U10" s="324"/>
    </row>
    <row r="11" spans="1:21" ht="15.75">
      <c r="A11" s="670"/>
      <c r="B11" s="637"/>
      <c r="C11" s="324"/>
      <c r="D11" s="324"/>
      <c r="E11" s="324"/>
      <c r="F11" s="324"/>
      <c r="G11" s="347"/>
      <c r="H11" s="350"/>
      <c r="I11" s="347"/>
      <c r="J11" s="350"/>
      <c r="K11" s="347"/>
      <c r="L11" s="350"/>
      <c r="M11" s="347"/>
      <c r="N11" s="350"/>
      <c r="O11" s="396">
        <f t="shared" si="0"/>
        <v>0</v>
      </c>
      <c r="P11" s="394">
        <f t="shared" si="0"/>
        <v>0</v>
      </c>
      <c r="Q11" s="324"/>
      <c r="R11" s="324"/>
      <c r="S11" s="324"/>
      <c r="T11" s="324"/>
      <c r="U11" s="324"/>
    </row>
    <row r="12" spans="1:21" ht="15.75">
      <c r="A12" s="670"/>
      <c r="B12" s="637"/>
      <c r="C12" s="324"/>
      <c r="D12" s="324"/>
      <c r="E12" s="324"/>
      <c r="F12" s="324"/>
      <c r="G12" s="347"/>
      <c r="H12" s="350"/>
      <c r="I12" s="347"/>
      <c r="J12" s="350"/>
      <c r="K12" s="347"/>
      <c r="L12" s="350"/>
      <c r="M12" s="347"/>
      <c r="N12" s="350"/>
      <c r="O12" s="396">
        <f t="shared" si="0"/>
        <v>0</v>
      </c>
      <c r="P12" s="394">
        <f t="shared" si="0"/>
        <v>0</v>
      </c>
      <c r="Q12" s="324"/>
      <c r="R12" s="324"/>
      <c r="S12" s="324"/>
      <c r="T12" s="324"/>
      <c r="U12" s="72"/>
    </row>
    <row r="13" spans="1:21" ht="15.75">
      <c r="A13" s="670"/>
      <c r="B13" s="637"/>
      <c r="C13" s="324"/>
      <c r="D13" s="324"/>
      <c r="E13" s="324"/>
      <c r="F13" s="277"/>
      <c r="G13" s="353"/>
      <c r="H13" s="350"/>
      <c r="I13" s="353"/>
      <c r="J13" s="350"/>
      <c r="K13" s="353"/>
      <c r="L13" s="350"/>
      <c r="M13" s="353"/>
      <c r="N13" s="350"/>
      <c r="O13" s="396">
        <f t="shared" si="0"/>
        <v>0</v>
      </c>
      <c r="P13" s="394">
        <f t="shared" si="0"/>
        <v>0</v>
      </c>
      <c r="Q13" s="324"/>
      <c r="R13" s="324"/>
      <c r="S13" s="324"/>
      <c r="T13" s="324"/>
      <c r="U13" s="277"/>
    </row>
    <row r="14" spans="1:21" ht="15.75">
      <c r="A14" s="670"/>
      <c r="B14" s="637"/>
      <c r="C14" s="324"/>
      <c r="D14" s="324"/>
      <c r="E14" s="324"/>
      <c r="F14" s="324"/>
      <c r="G14" s="347"/>
      <c r="H14" s="350"/>
      <c r="I14" s="347"/>
      <c r="J14" s="350"/>
      <c r="K14" s="347"/>
      <c r="L14" s="350"/>
      <c r="M14" s="347"/>
      <c r="N14" s="350"/>
      <c r="O14" s="396">
        <f t="shared" si="0"/>
        <v>0</v>
      </c>
      <c r="P14" s="394">
        <f t="shared" si="0"/>
        <v>0</v>
      </c>
      <c r="Q14" s="324"/>
      <c r="R14" s="324"/>
      <c r="S14" s="324"/>
      <c r="T14" s="324"/>
      <c r="U14" s="324"/>
    </row>
    <row r="15" spans="1:21" ht="15.75">
      <c r="A15" s="670"/>
      <c r="B15" s="637"/>
      <c r="C15" s="324"/>
      <c r="D15" s="324"/>
      <c r="E15" s="324"/>
      <c r="F15" s="73"/>
      <c r="G15" s="347"/>
      <c r="H15" s="350"/>
      <c r="I15" s="347"/>
      <c r="J15" s="350"/>
      <c r="K15" s="347"/>
      <c r="L15" s="350"/>
      <c r="M15" s="347"/>
      <c r="N15" s="350"/>
      <c r="O15" s="396">
        <f t="shared" si="0"/>
        <v>0</v>
      </c>
      <c r="P15" s="394">
        <f t="shared" si="0"/>
        <v>0</v>
      </c>
      <c r="Q15" s="324"/>
      <c r="R15" s="324"/>
      <c r="S15" s="324"/>
      <c r="T15" s="324"/>
      <c r="U15" s="324"/>
    </row>
    <row r="16" spans="1:21" ht="15.75">
      <c r="A16" s="670"/>
      <c r="B16" s="637"/>
      <c r="C16" s="324"/>
      <c r="D16" s="324"/>
      <c r="E16" s="324"/>
      <c r="F16" s="324"/>
      <c r="G16" s="347"/>
      <c r="H16" s="350"/>
      <c r="I16" s="347"/>
      <c r="J16" s="350"/>
      <c r="K16" s="347"/>
      <c r="L16" s="350"/>
      <c r="M16" s="347"/>
      <c r="N16" s="350"/>
      <c r="O16" s="396">
        <f t="shared" si="0"/>
        <v>0</v>
      </c>
      <c r="P16" s="394">
        <f t="shared" si="0"/>
        <v>0</v>
      </c>
      <c r="Q16" s="324"/>
      <c r="R16" s="324"/>
      <c r="S16" s="324"/>
      <c r="T16" s="324"/>
      <c r="U16" s="324"/>
    </row>
    <row r="17" spans="1:21" ht="15.75">
      <c r="A17" s="670"/>
      <c r="B17" s="637"/>
      <c r="C17" s="324"/>
      <c r="D17" s="324"/>
      <c r="E17" s="324"/>
      <c r="F17" s="324"/>
      <c r="G17" s="353"/>
      <c r="H17" s="350"/>
      <c r="I17" s="353"/>
      <c r="J17" s="350"/>
      <c r="K17" s="353"/>
      <c r="L17" s="350"/>
      <c r="M17" s="353"/>
      <c r="N17" s="350"/>
      <c r="O17" s="396">
        <f t="shared" si="0"/>
        <v>0</v>
      </c>
      <c r="P17" s="394">
        <f t="shared" si="0"/>
        <v>0</v>
      </c>
      <c r="Q17" s="347"/>
      <c r="R17" s="347"/>
      <c r="S17" s="347"/>
      <c r="T17" s="347"/>
      <c r="U17" s="324"/>
    </row>
    <row r="18" spans="1:21" ht="15.75">
      <c r="A18" s="670"/>
      <c r="B18" s="637"/>
      <c r="C18" s="324"/>
      <c r="D18" s="324"/>
      <c r="E18" s="324"/>
      <c r="F18" s="324"/>
      <c r="G18" s="347"/>
      <c r="H18" s="350"/>
      <c r="I18" s="347"/>
      <c r="J18" s="350"/>
      <c r="K18" s="347"/>
      <c r="L18" s="350"/>
      <c r="M18" s="347"/>
      <c r="N18" s="350"/>
      <c r="O18" s="397">
        <f t="shared" si="0"/>
        <v>0</v>
      </c>
      <c r="P18" s="398">
        <f t="shared" si="0"/>
        <v>0</v>
      </c>
      <c r="Q18" s="324"/>
      <c r="R18" s="324"/>
      <c r="S18" s="324"/>
      <c r="T18" s="324"/>
      <c r="U18" s="324"/>
    </row>
    <row r="19" spans="1:21" ht="15.75">
      <c r="A19" s="670"/>
      <c r="B19" s="637"/>
      <c r="C19" s="324"/>
      <c r="D19" s="324"/>
      <c r="E19" s="324"/>
      <c r="F19" s="324"/>
      <c r="G19" s="347"/>
      <c r="H19" s="350"/>
      <c r="I19" s="347"/>
      <c r="J19" s="350"/>
      <c r="K19" s="347"/>
      <c r="L19" s="350"/>
      <c r="M19" s="347"/>
      <c r="N19" s="350"/>
      <c r="O19" s="397">
        <f t="shared" si="0"/>
        <v>0</v>
      </c>
      <c r="P19" s="398">
        <f t="shared" si="0"/>
        <v>0</v>
      </c>
      <c r="Q19" s="324"/>
      <c r="R19" s="324"/>
      <c r="S19" s="324"/>
      <c r="T19" s="324"/>
      <c r="U19" s="362"/>
    </row>
    <row r="20" spans="1:21" ht="408.75" customHeight="1">
      <c r="A20" s="671"/>
      <c r="B20" s="638"/>
      <c r="C20" s="324"/>
      <c r="D20" s="324"/>
      <c r="E20" s="324"/>
      <c r="F20" s="324"/>
      <c r="G20" s="347"/>
      <c r="H20" s="350"/>
      <c r="I20" s="347"/>
      <c r="J20" s="350"/>
      <c r="K20" s="347"/>
      <c r="L20" s="350"/>
      <c r="M20" s="347"/>
      <c r="N20" s="350"/>
      <c r="O20" s="396">
        <f t="shared" si="0"/>
        <v>0</v>
      </c>
      <c r="P20" s="394">
        <f t="shared" si="0"/>
        <v>0</v>
      </c>
      <c r="Q20" s="347"/>
      <c r="R20" s="347"/>
      <c r="S20" s="347"/>
      <c r="T20" s="347"/>
      <c r="U20" s="324"/>
    </row>
    <row r="21" spans="1:21" ht="15.6" customHeight="1">
      <c r="A21" s="301"/>
      <c r="B21" s="242"/>
      <c r="C21" s="301" t="s">
        <v>116</v>
      </c>
      <c r="D21" s="242"/>
      <c r="E21" s="242"/>
      <c r="F21" s="242"/>
      <c r="G21" s="80">
        <f t="shared" ref="G21:P21" si="1">SUM(G9:G20)</f>
        <v>0</v>
      </c>
      <c r="H21" s="234">
        <f t="shared" si="1"/>
        <v>0</v>
      </c>
      <c r="I21" s="80">
        <f t="shared" si="1"/>
        <v>0</v>
      </c>
      <c r="J21" s="234">
        <f t="shared" si="1"/>
        <v>0</v>
      </c>
      <c r="K21" s="80">
        <f t="shared" si="1"/>
        <v>0</v>
      </c>
      <c r="L21" s="234">
        <f t="shared" si="1"/>
        <v>0</v>
      </c>
      <c r="M21" s="80">
        <f t="shared" si="1"/>
        <v>0</v>
      </c>
      <c r="N21" s="234">
        <f t="shared" si="1"/>
        <v>0</v>
      </c>
      <c r="O21" s="234">
        <f t="shared" si="1"/>
        <v>0</v>
      </c>
      <c r="P21" s="234">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rgb="FF00B0F0"/>
  </sheetPr>
  <dimension ref="A1:AA29"/>
  <sheetViews>
    <sheetView zoomScale="70" zoomScaleNormal="70" workbookViewId="0">
      <pane ySplit="8" topLeftCell="A9" activePane="bottomLeft" state="frozen"/>
      <selection activeCell="K7" sqref="K7"/>
      <selection pane="bottomLeft" activeCell="C24" sqref="C24"/>
    </sheetView>
  </sheetViews>
  <sheetFormatPr baseColWidth="10" defaultColWidth="11.42578125" defaultRowHeight="15"/>
  <cols>
    <col min="1" max="1" width="35.7109375" customWidth="1"/>
    <col min="2" max="2" width="35.855468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7" ht="24.75" customHeight="1">
      <c r="E1" s="672" t="s">
        <v>1356</v>
      </c>
      <c r="F1" s="672"/>
      <c r="G1" s="672"/>
      <c r="H1" s="672"/>
      <c r="I1" s="672"/>
      <c r="J1" s="672"/>
      <c r="K1" s="672"/>
      <c r="L1" s="672"/>
      <c r="M1" s="290"/>
      <c r="N1" s="290"/>
      <c r="O1" s="290"/>
      <c r="P1" s="290"/>
      <c r="Q1" s="290"/>
      <c r="R1" s="290"/>
      <c r="S1" s="290"/>
      <c r="T1" s="290"/>
      <c r="U1" s="290"/>
      <c r="V1" s="290"/>
      <c r="W1" s="290"/>
      <c r="X1" s="290"/>
      <c r="Y1" s="290"/>
      <c r="Z1" s="290"/>
      <c r="AA1" s="290"/>
    </row>
    <row r="2" spans="1:27" ht="18.75">
      <c r="A2" s="316" t="s">
        <v>1355</v>
      </c>
      <c r="G2" s="290"/>
      <c r="I2" s="290"/>
      <c r="J2" s="290"/>
      <c r="K2" s="290"/>
      <c r="L2" s="290"/>
      <c r="M2" s="290"/>
      <c r="N2" s="290"/>
      <c r="O2" s="290"/>
      <c r="P2" s="290"/>
      <c r="Q2" s="290"/>
      <c r="R2" s="290"/>
      <c r="S2" s="290"/>
      <c r="T2" s="290"/>
      <c r="U2" s="290"/>
      <c r="V2" s="290"/>
      <c r="W2" s="290"/>
      <c r="X2" s="290"/>
      <c r="Y2" s="290"/>
      <c r="Z2" s="290"/>
      <c r="AA2" s="290"/>
    </row>
    <row r="3" spans="1:27" s="361" customFormat="1" ht="18.75">
      <c r="A3" s="316" t="s">
        <v>1428</v>
      </c>
      <c r="G3" s="290"/>
      <c r="H3" s="233"/>
      <c r="I3" s="290"/>
      <c r="J3" s="290"/>
      <c r="K3" s="290"/>
      <c r="L3" s="290"/>
      <c r="M3" s="290"/>
      <c r="N3" s="290"/>
      <c r="O3" s="290"/>
      <c r="P3" s="290"/>
      <c r="Q3" s="290"/>
      <c r="R3" s="290"/>
      <c r="S3" s="290"/>
      <c r="T3" s="290"/>
      <c r="U3" s="290"/>
      <c r="V3" s="290"/>
      <c r="W3" s="290"/>
      <c r="X3" s="290"/>
      <c r="Y3" s="290"/>
      <c r="Z3" s="290"/>
      <c r="AA3" s="290"/>
    </row>
    <row r="4" spans="1:27" s="361" customFormat="1" ht="18.75">
      <c r="A4" s="316" t="s">
        <v>1429</v>
      </c>
      <c r="G4" s="290"/>
      <c r="H4" s="233"/>
      <c r="I4" s="290"/>
      <c r="J4" s="290"/>
      <c r="K4" s="290"/>
      <c r="L4" s="290"/>
      <c r="M4" s="290"/>
      <c r="N4" s="290"/>
      <c r="O4" s="290"/>
      <c r="P4" s="290"/>
      <c r="Q4" s="290"/>
      <c r="R4" s="290"/>
      <c r="S4" s="290"/>
      <c r="T4" s="290"/>
      <c r="U4" s="290"/>
      <c r="V4" s="290"/>
      <c r="W4" s="290"/>
      <c r="X4" s="290"/>
      <c r="Y4" s="290"/>
      <c r="Z4" s="290"/>
      <c r="AA4" s="290"/>
    </row>
    <row r="5" spans="1:27" ht="18.75" customHeight="1">
      <c r="A5" s="668" t="s">
        <v>1430</v>
      </c>
      <c r="B5" s="673"/>
      <c r="C5" s="673"/>
      <c r="D5" s="673"/>
      <c r="E5" s="673"/>
      <c r="F5" s="673"/>
      <c r="G5" s="673"/>
      <c r="H5" s="673"/>
      <c r="I5" s="673"/>
      <c r="J5" s="673"/>
      <c r="K5" s="673"/>
      <c r="L5" s="673"/>
      <c r="M5" s="673"/>
      <c r="N5" s="673"/>
      <c r="O5" s="673"/>
      <c r="P5" s="673"/>
      <c r="Q5" s="673"/>
      <c r="R5" s="673"/>
      <c r="S5" s="673"/>
      <c r="T5" s="673"/>
      <c r="U5" s="673"/>
    </row>
    <row r="6" spans="1:27" ht="15" customHeight="1">
      <c r="A6" s="624" t="s">
        <v>97</v>
      </c>
      <c r="B6" s="623" t="s">
        <v>111</v>
      </c>
      <c r="C6" s="626" t="s">
        <v>86</v>
      </c>
      <c r="D6" s="626" t="s">
        <v>87</v>
      </c>
      <c r="E6" s="626" t="s">
        <v>392</v>
      </c>
      <c r="F6" s="626" t="s">
        <v>88</v>
      </c>
      <c r="G6" s="629" t="s">
        <v>100</v>
      </c>
      <c r="H6" s="635"/>
      <c r="I6" s="635"/>
      <c r="J6" s="635"/>
      <c r="K6" s="635"/>
      <c r="L6" s="635"/>
      <c r="M6" s="635"/>
      <c r="N6" s="630"/>
      <c r="O6" s="631" t="s">
        <v>101</v>
      </c>
      <c r="P6" s="632"/>
      <c r="Q6" s="623" t="s">
        <v>102</v>
      </c>
      <c r="R6" s="623" t="s">
        <v>103</v>
      </c>
      <c r="S6" s="623" t="s">
        <v>110</v>
      </c>
      <c r="T6" s="623" t="s">
        <v>109</v>
      </c>
      <c r="U6" s="620" t="s">
        <v>89</v>
      </c>
    </row>
    <row r="7" spans="1:27" ht="15" customHeight="1">
      <c r="A7" s="624"/>
      <c r="B7" s="624"/>
      <c r="C7" s="627"/>
      <c r="D7" s="627"/>
      <c r="E7" s="627"/>
      <c r="F7" s="627"/>
      <c r="G7" s="629" t="s">
        <v>104</v>
      </c>
      <c r="H7" s="630"/>
      <c r="I7" s="629" t="s">
        <v>105</v>
      </c>
      <c r="J7" s="630"/>
      <c r="K7" s="629" t="s">
        <v>106</v>
      </c>
      <c r="L7" s="630"/>
      <c r="M7" s="629" t="s">
        <v>107</v>
      </c>
      <c r="N7" s="630"/>
      <c r="O7" s="633"/>
      <c r="P7" s="634"/>
      <c r="Q7" s="624"/>
      <c r="R7" s="624"/>
      <c r="S7" s="624"/>
      <c r="T7" s="624"/>
      <c r="U7" s="621"/>
    </row>
    <row r="8" spans="1:27" ht="25.5">
      <c r="A8" s="625"/>
      <c r="B8" s="625"/>
      <c r="C8" s="628"/>
      <c r="D8" s="628"/>
      <c r="E8" s="628"/>
      <c r="F8" s="628"/>
      <c r="G8" s="433" t="s">
        <v>108</v>
      </c>
      <c r="H8" s="433" t="s">
        <v>12</v>
      </c>
      <c r="I8" s="433" t="s">
        <v>108</v>
      </c>
      <c r="J8" s="433" t="s">
        <v>12</v>
      </c>
      <c r="K8" s="433" t="s">
        <v>108</v>
      </c>
      <c r="L8" s="433" t="s">
        <v>12</v>
      </c>
      <c r="M8" s="433" t="s">
        <v>108</v>
      </c>
      <c r="N8" s="433" t="s">
        <v>12</v>
      </c>
      <c r="O8" s="433" t="s">
        <v>108</v>
      </c>
      <c r="P8" s="433" t="s">
        <v>12</v>
      </c>
      <c r="Q8" s="625"/>
      <c r="R8" s="625"/>
      <c r="S8" s="625"/>
      <c r="T8" s="625"/>
      <c r="U8" s="622"/>
    </row>
    <row r="9" spans="1:27" s="361" customFormat="1" ht="15.75">
      <c r="A9" s="434"/>
      <c r="B9" s="435"/>
      <c r="C9" s="436"/>
      <c r="D9" s="436"/>
      <c r="E9" s="437"/>
      <c r="F9" s="436"/>
      <c r="G9" s="438"/>
      <c r="H9" s="438"/>
      <c r="I9" s="438"/>
      <c r="J9" s="438"/>
      <c r="K9" s="438"/>
      <c r="L9" s="438"/>
      <c r="M9" s="438"/>
      <c r="N9" s="438"/>
      <c r="O9" s="438"/>
      <c r="P9" s="438"/>
      <c r="Q9" s="439"/>
      <c r="R9" s="439"/>
      <c r="S9" s="439"/>
      <c r="T9" s="439"/>
      <c r="U9" s="440"/>
    </row>
    <row r="10" spans="1:27" ht="15.75">
      <c r="A10" s="674" t="s">
        <v>1432</v>
      </c>
      <c r="B10" s="674" t="s">
        <v>1431</v>
      </c>
      <c r="C10" s="324"/>
      <c r="D10" s="324"/>
      <c r="E10" s="324"/>
      <c r="F10" s="324"/>
      <c r="G10" s="351"/>
      <c r="H10" s="352"/>
      <c r="I10" s="351"/>
      <c r="J10" s="352"/>
      <c r="K10" s="351"/>
      <c r="L10" s="352"/>
      <c r="M10" s="351"/>
      <c r="N10" s="352"/>
      <c r="O10" s="396">
        <f t="shared" ref="O10:P10" si="0">G10+I10+K10+M10</f>
        <v>0</v>
      </c>
      <c r="P10" s="394">
        <f t="shared" si="0"/>
        <v>0</v>
      </c>
      <c r="Q10" s="324"/>
      <c r="R10" s="324"/>
      <c r="S10" s="324"/>
      <c r="T10" s="324"/>
      <c r="U10" s="324"/>
    </row>
    <row r="11" spans="1:27" s="361" customFormat="1" ht="15.75">
      <c r="A11" s="674"/>
      <c r="B11" s="674"/>
      <c r="C11" s="324"/>
      <c r="D11" s="324"/>
      <c r="E11" s="324"/>
      <c r="F11" s="324"/>
      <c r="G11" s="351"/>
      <c r="H11" s="352"/>
      <c r="I11" s="351"/>
      <c r="J11" s="352"/>
      <c r="K11" s="351"/>
      <c r="L11" s="352"/>
      <c r="M11" s="351"/>
      <c r="N11" s="352"/>
      <c r="O11" s="396">
        <f t="shared" ref="O11:O28" si="1">G11+I11+K11+M11</f>
        <v>0</v>
      </c>
      <c r="P11" s="394">
        <f t="shared" ref="P11:P28" si="2">H11+J11+L11+N11</f>
        <v>0</v>
      </c>
      <c r="Q11" s="324"/>
      <c r="R11" s="324"/>
      <c r="S11" s="324"/>
      <c r="T11" s="324"/>
      <c r="U11" s="324"/>
    </row>
    <row r="12" spans="1:27" s="361" customFormat="1" ht="15.75">
      <c r="A12" s="674"/>
      <c r="B12" s="674"/>
      <c r="C12" s="324"/>
      <c r="D12" s="324"/>
      <c r="E12" s="324"/>
      <c r="F12" s="324"/>
      <c r="G12" s="351"/>
      <c r="H12" s="352"/>
      <c r="I12" s="351"/>
      <c r="J12" s="352"/>
      <c r="K12" s="351"/>
      <c r="L12" s="352"/>
      <c r="M12" s="351"/>
      <c r="N12" s="352"/>
      <c r="O12" s="396">
        <f t="shared" si="1"/>
        <v>0</v>
      </c>
      <c r="P12" s="394">
        <f t="shared" si="2"/>
        <v>0</v>
      </c>
      <c r="Q12" s="324"/>
      <c r="R12" s="324"/>
      <c r="S12" s="324"/>
      <c r="T12" s="324"/>
      <c r="U12" s="324"/>
    </row>
    <row r="13" spans="1:27" s="361" customFormat="1" ht="15.75">
      <c r="A13" s="674"/>
      <c r="B13" s="674"/>
      <c r="C13" s="324"/>
      <c r="D13" s="324"/>
      <c r="E13" s="324"/>
      <c r="F13" s="324"/>
      <c r="G13" s="351"/>
      <c r="H13" s="352"/>
      <c r="I13" s="351"/>
      <c r="J13" s="352"/>
      <c r="K13" s="351"/>
      <c r="L13" s="352"/>
      <c r="M13" s="351"/>
      <c r="N13" s="352"/>
      <c r="O13" s="396">
        <f t="shared" si="1"/>
        <v>0</v>
      </c>
      <c r="P13" s="394">
        <f t="shared" si="2"/>
        <v>0</v>
      </c>
      <c r="Q13" s="324"/>
      <c r="R13" s="324"/>
      <c r="S13" s="324"/>
      <c r="T13" s="324"/>
      <c r="U13" s="324"/>
    </row>
    <row r="14" spans="1:27" s="361" customFormat="1" ht="15.75">
      <c r="A14" s="674"/>
      <c r="B14" s="674"/>
      <c r="C14" s="324"/>
      <c r="D14" s="324"/>
      <c r="E14" s="324"/>
      <c r="F14" s="324"/>
      <c r="G14" s="351"/>
      <c r="H14" s="352"/>
      <c r="I14" s="351"/>
      <c r="J14" s="352"/>
      <c r="K14" s="351"/>
      <c r="L14" s="352"/>
      <c r="M14" s="351"/>
      <c r="N14" s="352"/>
      <c r="O14" s="396">
        <f t="shared" si="1"/>
        <v>0</v>
      </c>
      <c r="P14" s="394">
        <f t="shared" si="2"/>
        <v>0</v>
      </c>
      <c r="Q14" s="324"/>
      <c r="R14" s="324"/>
      <c r="S14" s="324"/>
      <c r="T14" s="324"/>
      <c r="U14" s="324"/>
    </row>
    <row r="15" spans="1:27" s="361" customFormat="1" ht="15.75">
      <c r="A15" s="674"/>
      <c r="B15" s="674"/>
      <c r="C15" s="324"/>
      <c r="D15" s="324"/>
      <c r="E15" s="324"/>
      <c r="F15" s="324"/>
      <c r="G15" s="351"/>
      <c r="H15" s="352"/>
      <c r="I15" s="351"/>
      <c r="J15" s="352"/>
      <c r="K15" s="351"/>
      <c r="L15" s="352"/>
      <c r="M15" s="351"/>
      <c r="N15" s="352"/>
      <c r="O15" s="396">
        <f t="shared" si="1"/>
        <v>0</v>
      </c>
      <c r="P15" s="394">
        <f t="shared" si="2"/>
        <v>0</v>
      </c>
      <c r="Q15" s="324"/>
      <c r="R15" s="324"/>
      <c r="S15" s="324"/>
      <c r="T15" s="324"/>
      <c r="U15" s="324"/>
    </row>
    <row r="16" spans="1:27" ht="15.75">
      <c r="A16" s="674"/>
      <c r="B16" s="674"/>
      <c r="C16" s="324"/>
      <c r="D16" s="324"/>
      <c r="E16" s="324"/>
      <c r="F16" s="324"/>
      <c r="G16" s="351"/>
      <c r="H16" s="352"/>
      <c r="I16" s="351"/>
      <c r="J16" s="352"/>
      <c r="K16" s="351"/>
      <c r="L16" s="352"/>
      <c r="M16" s="351"/>
      <c r="N16" s="352"/>
      <c r="O16" s="396">
        <f t="shared" si="1"/>
        <v>0</v>
      </c>
      <c r="P16" s="394">
        <f t="shared" si="2"/>
        <v>0</v>
      </c>
      <c r="Q16" s="324"/>
      <c r="R16" s="324"/>
      <c r="S16" s="324"/>
      <c r="T16" s="324"/>
      <c r="U16" s="324"/>
    </row>
    <row r="17" spans="1:21" s="361" customFormat="1" ht="15.75">
      <c r="A17" s="636" t="s">
        <v>1434</v>
      </c>
      <c r="B17" s="636" t="s">
        <v>117</v>
      </c>
      <c r="C17" s="324"/>
      <c r="D17" s="324"/>
      <c r="E17" s="324"/>
      <c r="F17" s="324"/>
      <c r="G17" s="351"/>
      <c r="H17" s="352"/>
      <c r="I17" s="351"/>
      <c r="J17" s="352"/>
      <c r="K17" s="351"/>
      <c r="L17" s="352"/>
      <c r="M17" s="351"/>
      <c r="N17" s="352"/>
      <c r="O17" s="396">
        <f t="shared" si="1"/>
        <v>0</v>
      </c>
      <c r="P17" s="394">
        <f t="shared" si="2"/>
        <v>0</v>
      </c>
      <c r="Q17" s="324"/>
      <c r="R17" s="324"/>
      <c r="S17" s="324"/>
      <c r="T17" s="324"/>
      <c r="U17" s="324"/>
    </row>
    <row r="18" spans="1:21" s="361" customFormat="1" ht="15.75">
      <c r="A18" s="637"/>
      <c r="B18" s="637"/>
      <c r="C18" s="324"/>
      <c r="D18" s="324"/>
      <c r="E18" s="324"/>
      <c r="F18" s="324"/>
      <c r="G18" s="351"/>
      <c r="H18" s="352"/>
      <c r="I18" s="351"/>
      <c r="J18" s="352"/>
      <c r="K18" s="351"/>
      <c r="L18" s="352"/>
      <c r="M18" s="351"/>
      <c r="N18" s="352"/>
      <c r="O18" s="396">
        <f t="shared" si="1"/>
        <v>0</v>
      </c>
      <c r="P18" s="394">
        <f t="shared" si="2"/>
        <v>0</v>
      </c>
      <c r="Q18" s="324"/>
      <c r="R18" s="324"/>
      <c r="S18" s="324"/>
      <c r="T18" s="324"/>
      <c r="U18" s="324"/>
    </row>
    <row r="19" spans="1:21" s="361" customFormat="1" ht="15.75">
      <c r="A19" s="637"/>
      <c r="B19" s="637"/>
      <c r="C19" s="324"/>
      <c r="D19" s="324"/>
      <c r="E19" s="324"/>
      <c r="F19" s="324"/>
      <c r="G19" s="351"/>
      <c r="H19" s="352"/>
      <c r="I19" s="351"/>
      <c r="J19" s="352"/>
      <c r="K19" s="351"/>
      <c r="L19" s="352"/>
      <c r="M19" s="351"/>
      <c r="N19" s="352"/>
      <c r="O19" s="396">
        <f t="shared" si="1"/>
        <v>0</v>
      </c>
      <c r="P19" s="394">
        <f t="shared" si="2"/>
        <v>0</v>
      </c>
      <c r="Q19" s="324"/>
      <c r="R19" s="324"/>
      <c r="S19" s="324"/>
      <c r="T19" s="324"/>
      <c r="U19" s="324"/>
    </row>
    <row r="20" spans="1:21" s="361" customFormat="1" ht="15.75">
      <c r="A20" s="637"/>
      <c r="B20" s="637"/>
      <c r="C20" s="324"/>
      <c r="D20" s="324"/>
      <c r="E20" s="324"/>
      <c r="F20" s="324"/>
      <c r="G20" s="351"/>
      <c r="H20" s="352"/>
      <c r="I20" s="351"/>
      <c r="J20" s="352"/>
      <c r="K20" s="351"/>
      <c r="L20" s="352"/>
      <c r="M20" s="351"/>
      <c r="N20" s="352"/>
      <c r="O20" s="396">
        <f t="shared" si="1"/>
        <v>0</v>
      </c>
      <c r="P20" s="394">
        <f t="shared" si="2"/>
        <v>0</v>
      </c>
      <c r="Q20" s="324"/>
      <c r="R20" s="324"/>
      <c r="S20" s="324"/>
      <c r="T20" s="324"/>
      <c r="U20" s="324"/>
    </row>
    <row r="21" spans="1:21" s="361" customFormat="1" ht="15.75">
      <c r="A21" s="637"/>
      <c r="B21" s="637"/>
      <c r="C21" s="324"/>
      <c r="D21" s="324"/>
      <c r="E21" s="324"/>
      <c r="F21" s="324"/>
      <c r="G21" s="351"/>
      <c r="H21" s="352"/>
      <c r="I21" s="351"/>
      <c r="J21" s="352"/>
      <c r="K21" s="351"/>
      <c r="L21" s="352"/>
      <c r="M21" s="351"/>
      <c r="N21" s="352"/>
      <c r="O21" s="396">
        <f t="shared" si="1"/>
        <v>0</v>
      </c>
      <c r="P21" s="394">
        <f t="shared" si="2"/>
        <v>0</v>
      </c>
      <c r="Q21" s="324"/>
      <c r="R21" s="324"/>
      <c r="S21" s="324"/>
      <c r="T21" s="324"/>
      <c r="U21" s="324"/>
    </row>
    <row r="22" spans="1:21" s="361" customFormat="1" ht="15.75">
      <c r="A22" s="638"/>
      <c r="B22" s="638"/>
      <c r="C22" s="324"/>
      <c r="D22" s="324"/>
      <c r="E22" s="324"/>
      <c r="F22" s="324"/>
      <c r="G22" s="351"/>
      <c r="H22" s="352"/>
      <c r="I22" s="351"/>
      <c r="J22" s="352"/>
      <c r="K22" s="351"/>
      <c r="L22" s="352"/>
      <c r="M22" s="351"/>
      <c r="N22" s="352"/>
      <c r="O22" s="396">
        <f t="shared" si="1"/>
        <v>0</v>
      </c>
      <c r="P22" s="394">
        <f t="shared" si="2"/>
        <v>0</v>
      </c>
      <c r="Q22" s="324"/>
      <c r="R22" s="324"/>
      <c r="S22" s="324"/>
      <c r="T22" s="324"/>
      <c r="U22" s="324"/>
    </row>
    <row r="23" spans="1:21" s="361" customFormat="1" ht="15.75">
      <c r="A23" s="674" t="s">
        <v>1435</v>
      </c>
      <c r="B23" s="636"/>
      <c r="C23" s="324"/>
      <c r="D23" s="324"/>
      <c r="E23" s="324"/>
      <c r="F23" s="324"/>
      <c r="G23" s="351"/>
      <c r="H23" s="352"/>
      <c r="I23" s="351"/>
      <c r="J23" s="352"/>
      <c r="K23" s="351"/>
      <c r="L23" s="352"/>
      <c r="M23" s="351"/>
      <c r="N23" s="352"/>
      <c r="O23" s="396">
        <f t="shared" si="1"/>
        <v>0</v>
      </c>
      <c r="P23" s="394">
        <f t="shared" si="2"/>
        <v>0</v>
      </c>
      <c r="Q23" s="324"/>
      <c r="R23" s="324"/>
      <c r="S23" s="324"/>
      <c r="T23" s="324"/>
      <c r="U23" s="324"/>
    </row>
    <row r="24" spans="1:21" s="361" customFormat="1" ht="15.75">
      <c r="A24" s="674"/>
      <c r="B24" s="637"/>
      <c r="C24" s="324"/>
      <c r="D24" s="324"/>
      <c r="E24" s="324"/>
      <c r="F24" s="324"/>
      <c r="G24" s="351"/>
      <c r="H24" s="352"/>
      <c r="I24" s="351"/>
      <c r="J24" s="352"/>
      <c r="K24" s="351"/>
      <c r="L24" s="352"/>
      <c r="M24" s="351"/>
      <c r="N24" s="352"/>
      <c r="O24" s="396">
        <f t="shared" si="1"/>
        <v>0</v>
      </c>
      <c r="P24" s="394">
        <f t="shared" si="2"/>
        <v>0</v>
      </c>
      <c r="Q24" s="324"/>
      <c r="R24" s="324"/>
      <c r="S24" s="324"/>
      <c r="T24" s="324"/>
      <c r="U24" s="324"/>
    </row>
    <row r="25" spans="1:21" s="361" customFormat="1" ht="15.75">
      <c r="A25" s="674"/>
      <c r="B25" s="637"/>
      <c r="C25" s="324"/>
      <c r="D25" s="324"/>
      <c r="E25" s="324"/>
      <c r="F25" s="324"/>
      <c r="G25" s="351"/>
      <c r="H25" s="352"/>
      <c r="I25" s="351"/>
      <c r="J25" s="352"/>
      <c r="K25" s="351"/>
      <c r="L25" s="352"/>
      <c r="M25" s="351"/>
      <c r="N25" s="352"/>
      <c r="O25" s="396">
        <f t="shared" si="1"/>
        <v>0</v>
      </c>
      <c r="P25" s="394">
        <f t="shared" si="2"/>
        <v>0</v>
      </c>
      <c r="Q25" s="324"/>
      <c r="R25" s="324"/>
      <c r="S25" s="324"/>
      <c r="T25" s="324"/>
      <c r="U25" s="324"/>
    </row>
    <row r="26" spans="1:21" s="361" customFormat="1" ht="15.75">
      <c r="A26" s="674"/>
      <c r="B26" s="637"/>
      <c r="C26" s="324"/>
      <c r="D26" s="324"/>
      <c r="E26" s="324"/>
      <c r="F26" s="324"/>
      <c r="G26" s="351"/>
      <c r="H26" s="352"/>
      <c r="I26" s="351"/>
      <c r="J26" s="352"/>
      <c r="K26" s="351"/>
      <c r="L26" s="352"/>
      <c r="M26" s="351"/>
      <c r="N26" s="352"/>
      <c r="O26" s="396">
        <f t="shared" si="1"/>
        <v>0</v>
      </c>
      <c r="P26" s="394">
        <f t="shared" si="2"/>
        <v>0</v>
      </c>
      <c r="Q26" s="324"/>
      <c r="R26" s="324"/>
      <c r="S26" s="324"/>
      <c r="T26" s="324"/>
      <c r="U26" s="324"/>
    </row>
    <row r="27" spans="1:21" s="361" customFormat="1" ht="15.75">
      <c r="A27" s="674"/>
      <c r="B27" s="637"/>
      <c r="C27" s="324"/>
      <c r="D27" s="324"/>
      <c r="E27" s="324"/>
      <c r="F27" s="324"/>
      <c r="G27" s="351"/>
      <c r="H27" s="352"/>
      <c r="I27" s="351"/>
      <c r="J27" s="352"/>
      <c r="K27" s="351"/>
      <c r="L27" s="352"/>
      <c r="M27" s="351"/>
      <c r="N27" s="352"/>
      <c r="O27" s="396">
        <f t="shared" si="1"/>
        <v>0</v>
      </c>
      <c r="P27" s="394">
        <f t="shared" si="2"/>
        <v>0</v>
      </c>
      <c r="Q27" s="324"/>
      <c r="R27" s="324"/>
      <c r="S27" s="324"/>
      <c r="T27" s="324"/>
      <c r="U27" s="324"/>
    </row>
    <row r="28" spans="1:21" ht="15.75">
      <c r="A28" s="674"/>
      <c r="B28" s="638"/>
      <c r="C28" s="324"/>
      <c r="D28" s="324"/>
      <c r="E28" s="324"/>
      <c r="F28" s="324"/>
      <c r="G28" s="324"/>
      <c r="H28" s="352"/>
      <c r="I28" s="324"/>
      <c r="J28" s="352"/>
      <c r="K28" s="324"/>
      <c r="L28" s="352"/>
      <c r="M28" s="324"/>
      <c r="N28" s="352"/>
      <c r="O28" s="396">
        <f t="shared" si="1"/>
        <v>0</v>
      </c>
      <c r="P28" s="394">
        <f t="shared" si="2"/>
        <v>0</v>
      </c>
      <c r="Q28" s="324"/>
      <c r="R28" s="71"/>
      <c r="S28" s="324"/>
      <c r="T28" s="324"/>
      <c r="U28" s="324"/>
    </row>
    <row r="29" spans="1:21" ht="15.75">
      <c r="A29" s="295"/>
      <c r="B29" s="296"/>
      <c r="C29" s="296"/>
      <c r="D29" s="295" t="s">
        <v>1433</v>
      </c>
      <c r="E29" s="296"/>
      <c r="F29" s="297"/>
      <c r="G29" s="75">
        <f t="shared" ref="G29:P29" si="3">SUM(G10:G28)</f>
        <v>0</v>
      </c>
      <c r="H29" s="235">
        <f t="shared" si="3"/>
        <v>0</v>
      </c>
      <c r="I29" s="75">
        <f t="shared" si="3"/>
        <v>0</v>
      </c>
      <c r="J29" s="235">
        <f t="shared" si="3"/>
        <v>0</v>
      </c>
      <c r="K29" s="75">
        <f t="shared" si="3"/>
        <v>0</v>
      </c>
      <c r="L29" s="235">
        <f t="shared" si="3"/>
        <v>0</v>
      </c>
      <c r="M29" s="75">
        <f t="shared" si="3"/>
        <v>0</v>
      </c>
      <c r="N29" s="235">
        <f t="shared" si="3"/>
        <v>0</v>
      </c>
      <c r="O29" s="235">
        <f t="shared" si="3"/>
        <v>0</v>
      </c>
      <c r="P29" s="235">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sheetPr>
    <tabColor rgb="FF00B0F0"/>
  </sheetPr>
  <dimension ref="A1:V36"/>
  <sheetViews>
    <sheetView tabSelected="1" zoomScale="70" zoomScaleNormal="70" workbookViewId="0">
      <pane ySplit="6" topLeftCell="A22" activePane="bottomLeft" state="frozen"/>
      <selection activeCell="R7" sqref="R7"/>
      <selection pane="bottomLeft" activeCell="E38" sqref="E38"/>
    </sheetView>
  </sheetViews>
  <sheetFormatPr baseColWidth="10" defaultColWidth="11.42578125"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7" customWidth="1"/>
    <col min="18" max="19" width="14.28515625" customWidth="1"/>
    <col min="20" max="20" width="19.28515625" customWidth="1"/>
    <col min="21" max="21" width="15.7109375" customWidth="1"/>
    <col min="22" max="22" width="15.7109375" style="457" customWidth="1"/>
  </cols>
  <sheetData>
    <row r="1" spans="1:22" ht="18.75">
      <c r="A1" s="682" t="s">
        <v>1345</v>
      </c>
      <c r="B1" s="682"/>
      <c r="C1" s="682"/>
      <c r="D1" s="682"/>
      <c r="E1" s="682"/>
      <c r="F1" s="682"/>
      <c r="G1" s="682"/>
      <c r="H1" s="682"/>
      <c r="I1" s="682"/>
      <c r="J1" s="682"/>
      <c r="K1" s="682"/>
      <c r="L1" s="682"/>
      <c r="M1" s="682"/>
      <c r="N1" s="682"/>
      <c r="O1" s="682"/>
      <c r="P1" s="682"/>
      <c r="Q1" s="682"/>
      <c r="R1" s="682"/>
      <c r="S1" s="682"/>
      <c r="T1" s="682"/>
      <c r="U1" s="682"/>
      <c r="V1" s="511"/>
    </row>
    <row r="2" spans="1:22">
      <c r="A2" s="683" t="s">
        <v>1426</v>
      </c>
      <c r="B2" s="683"/>
      <c r="C2" s="683"/>
      <c r="D2" s="683"/>
      <c r="E2" s="683"/>
      <c r="F2" s="683"/>
      <c r="G2" s="683"/>
      <c r="H2" s="683"/>
      <c r="I2" s="683"/>
      <c r="J2" s="683"/>
      <c r="K2" s="683"/>
      <c r="L2" s="683"/>
      <c r="M2" s="683"/>
      <c r="N2" s="683"/>
      <c r="O2" s="683"/>
      <c r="P2" s="683"/>
      <c r="Q2" s="683"/>
      <c r="R2" s="683"/>
      <c r="S2" s="683"/>
      <c r="T2" s="683"/>
      <c r="U2" s="683"/>
      <c r="V2" s="512"/>
    </row>
    <row r="3" spans="1:22" ht="13.5" customHeight="1">
      <c r="A3" s="311" t="s">
        <v>1427</v>
      </c>
      <c r="B3" s="312"/>
      <c r="C3" s="312"/>
      <c r="D3" s="312"/>
      <c r="E3" s="312"/>
      <c r="F3" s="312"/>
      <c r="G3" s="312"/>
      <c r="H3" s="312"/>
      <c r="I3" s="312"/>
      <c r="J3" s="312"/>
      <c r="K3" s="312"/>
      <c r="L3" s="312"/>
      <c r="M3" s="312"/>
      <c r="N3" s="312"/>
      <c r="O3" s="312"/>
      <c r="P3" s="312"/>
      <c r="Q3" s="312"/>
      <c r="R3" s="312"/>
      <c r="S3" s="312"/>
      <c r="T3" s="312"/>
      <c r="U3" s="312"/>
      <c r="V3" s="312"/>
    </row>
    <row r="4" spans="1:22" ht="15" customHeight="1">
      <c r="A4" s="624" t="s">
        <v>97</v>
      </c>
      <c r="B4" s="623" t="s">
        <v>111</v>
      </c>
      <c r="C4" s="626" t="s">
        <v>86</v>
      </c>
      <c r="D4" s="626" t="s">
        <v>87</v>
      </c>
      <c r="E4" s="626" t="s">
        <v>392</v>
      </c>
      <c r="F4" s="626" t="s">
        <v>88</v>
      </c>
      <c r="G4" s="629" t="s">
        <v>100</v>
      </c>
      <c r="H4" s="635"/>
      <c r="I4" s="635"/>
      <c r="J4" s="635"/>
      <c r="K4" s="635"/>
      <c r="L4" s="635"/>
      <c r="M4" s="635"/>
      <c r="N4" s="630"/>
      <c r="O4" s="631" t="s">
        <v>101</v>
      </c>
      <c r="P4" s="632"/>
      <c r="Q4" s="623" t="s">
        <v>102</v>
      </c>
      <c r="R4" s="623" t="s">
        <v>103</v>
      </c>
      <c r="S4" s="623" t="s">
        <v>110</v>
      </c>
      <c r="T4" s="623" t="s">
        <v>109</v>
      </c>
      <c r="U4" s="620" t="s">
        <v>89</v>
      </c>
      <c r="V4" s="620" t="s">
        <v>2036</v>
      </c>
    </row>
    <row r="5" spans="1:22" ht="15" customHeight="1">
      <c r="A5" s="624"/>
      <c r="B5" s="624"/>
      <c r="C5" s="627"/>
      <c r="D5" s="627"/>
      <c r="E5" s="627"/>
      <c r="F5" s="627"/>
      <c r="G5" s="629" t="s">
        <v>104</v>
      </c>
      <c r="H5" s="630"/>
      <c r="I5" s="629" t="s">
        <v>105</v>
      </c>
      <c r="J5" s="630"/>
      <c r="K5" s="629" t="s">
        <v>106</v>
      </c>
      <c r="L5" s="630"/>
      <c r="M5" s="629" t="s">
        <v>107</v>
      </c>
      <c r="N5" s="630"/>
      <c r="O5" s="633"/>
      <c r="P5" s="634"/>
      <c r="Q5" s="624"/>
      <c r="R5" s="624"/>
      <c r="S5" s="624"/>
      <c r="T5" s="624"/>
      <c r="U5" s="621"/>
      <c r="V5" s="621"/>
    </row>
    <row r="6" spans="1:22" ht="25.5">
      <c r="A6" s="625"/>
      <c r="B6" s="625"/>
      <c r="C6" s="628"/>
      <c r="D6" s="628"/>
      <c r="E6" s="628"/>
      <c r="F6" s="628"/>
      <c r="G6" s="433" t="s">
        <v>108</v>
      </c>
      <c r="H6" s="433" t="s">
        <v>12</v>
      </c>
      <c r="I6" s="433" t="s">
        <v>108</v>
      </c>
      <c r="J6" s="433" t="s">
        <v>12</v>
      </c>
      <c r="K6" s="433" t="s">
        <v>108</v>
      </c>
      <c r="L6" s="433" t="s">
        <v>12</v>
      </c>
      <c r="M6" s="433" t="s">
        <v>108</v>
      </c>
      <c r="N6" s="433" t="s">
        <v>12</v>
      </c>
      <c r="O6" s="433" t="s">
        <v>108</v>
      </c>
      <c r="P6" s="433" t="s">
        <v>12</v>
      </c>
      <c r="Q6" s="625"/>
      <c r="R6" s="625"/>
      <c r="S6" s="625"/>
      <c r="T6" s="625"/>
      <c r="U6" s="622"/>
      <c r="V6" s="622"/>
    </row>
    <row r="7" spans="1:22" ht="15.75">
      <c r="A7" s="434"/>
      <c r="B7" s="435"/>
      <c r="C7" s="436"/>
      <c r="D7" s="436"/>
      <c r="E7" s="437"/>
      <c r="F7" s="436"/>
      <c r="G7" s="438"/>
      <c r="H7" s="438"/>
      <c r="I7" s="438"/>
      <c r="J7" s="438"/>
      <c r="K7" s="438"/>
      <c r="L7" s="438"/>
      <c r="M7" s="438"/>
      <c r="N7" s="438"/>
      <c r="O7" s="438"/>
      <c r="P7" s="438"/>
      <c r="Q7" s="439"/>
      <c r="R7" s="439"/>
      <c r="S7" s="439"/>
      <c r="T7" s="439"/>
      <c r="U7" s="440"/>
      <c r="V7" s="440"/>
    </row>
    <row r="8" spans="1:22" s="402" customFormat="1" ht="117" customHeight="1">
      <c r="A8" s="675" t="s">
        <v>1521</v>
      </c>
      <c r="B8" s="681" t="s">
        <v>1522</v>
      </c>
      <c r="C8" s="487" t="s">
        <v>2047</v>
      </c>
      <c r="D8" s="487" t="s">
        <v>2046</v>
      </c>
      <c r="E8" s="519" t="s">
        <v>2037</v>
      </c>
      <c r="F8" s="487" t="s">
        <v>1872</v>
      </c>
      <c r="G8" s="518">
        <v>0.1</v>
      </c>
      <c r="H8" s="482">
        <v>0</v>
      </c>
      <c r="I8" s="518">
        <v>0.3</v>
      </c>
      <c r="J8" s="482">
        <v>0</v>
      </c>
      <c r="K8" s="518">
        <v>0.2</v>
      </c>
      <c r="L8" s="482">
        <v>253133.05</v>
      </c>
      <c r="M8" s="518">
        <v>0.4</v>
      </c>
      <c r="N8" s="572">
        <v>100000</v>
      </c>
      <c r="O8" s="486">
        <f>G8+I8+K8+M8</f>
        <v>1</v>
      </c>
      <c r="P8" s="394">
        <f>H8+J8+L8+N8</f>
        <v>353133.05</v>
      </c>
      <c r="Q8" s="496" t="s">
        <v>2055</v>
      </c>
      <c r="R8" s="496" t="s">
        <v>2048</v>
      </c>
      <c r="S8" s="496" t="s">
        <v>1779</v>
      </c>
      <c r="T8" s="496" t="s">
        <v>1778</v>
      </c>
      <c r="U8" s="497" t="s">
        <v>1783</v>
      </c>
      <c r="V8" s="497" t="s">
        <v>2049</v>
      </c>
    </row>
    <row r="9" spans="1:22" s="361" customFormat="1" ht="159" customHeight="1">
      <c r="A9" s="676"/>
      <c r="B9" s="681"/>
      <c r="C9" s="501" t="s">
        <v>2052</v>
      </c>
      <c r="D9" s="501" t="s">
        <v>2051</v>
      </c>
      <c r="E9" s="519" t="s">
        <v>2038</v>
      </c>
      <c r="F9" s="501" t="s">
        <v>2050</v>
      </c>
      <c r="G9" s="502">
        <v>0</v>
      </c>
      <c r="H9" s="359">
        <v>0</v>
      </c>
      <c r="I9" s="277">
        <v>0</v>
      </c>
      <c r="J9" s="359">
        <v>0</v>
      </c>
      <c r="K9" s="277">
        <v>1</v>
      </c>
      <c r="L9" s="359">
        <v>76928.58</v>
      </c>
      <c r="M9" s="277">
        <v>0</v>
      </c>
      <c r="N9" s="359">
        <v>0</v>
      </c>
      <c r="O9" s="505">
        <f t="shared" ref="O9:O35" si="0">G9+I9+K9+M9</f>
        <v>1</v>
      </c>
      <c r="P9" s="394">
        <f t="shared" ref="P9:P35" si="1">H9+J9+L9+N9</f>
        <v>76928.58</v>
      </c>
      <c r="Q9" s="277" t="s">
        <v>2054</v>
      </c>
      <c r="R9" s="277" t="s">
        <v>2056</v>
      </c>
      <c r="S9" s="277" t="s">
        <v>2053</v>
      </c>
      <c r="T9" s="277" t="s">
        <v>1881</v>
      </c>
      <c r="U9" s="277" t="s">
        <v>1783</v>
      </c>
      <c r="V9" s="277"/>
    </row>
    <row r="10" spans="1:22" s="361" customFormat="1" ht="162" customHeight="1">
      <c r="A10" s="676"/>
      <c r="B10" s="681"/>
      <c r="C10" s="501" t="s">
        <v>1900</v>
      </c>
      <c r="D10" s="501" t="s">
        <v>1899</v>
      </c>
      <c r="E10" s="519" t="s">
        <v>2039</v>
      </c>
      <c r="F10" s="501" t="s">
        <v>2057</v>
      </c>
      <c r="G10" s="502">
        <v>1</v>
      </c>
      <c r="H10" s="359">
        <v>0</v>
      </c>
      <c r="I10" s="277">
        <v>0</v>
      </c>
      <c r="J10" s="359">
        <v>0</v>
      </c>
      <c r="K10" s="277">
        <v>0</v>
      </c>
      <c r="L10" s="359">
        <v>0</v>
      </c>
      <c r="M10" s="277">
        <v>1</v>
      </c>
      <c r="N10" s="359">
        <v>1500</v>
      </c>
      <c r="O10" s="505">
        <f t="shared" si="0"/>
        <v>2</v>
      </c>
      <c r="P10" s="394">
        <f t="shared" si="1"/>
        <v>1500</v>
      </c>
      <c r="Q10" s="277" t="s">
        <v>2058</v>
      </c>
      <c r="R10" s="277" t="s">
        <v>1902</v>
      </c>
      <c r="S10" s="277" t="s">
        <v>1901</v>
      </c>
      <c r="T10" s="277" t="s">
        <v>1646</v>
      </c>
      <c r="U10" s="277" t="s">
        <v>1783</v>
      </c>
      <c r="V10" s="277"/>
    </row>
    <row r="11" spans="1:22" s="402" customFormat="1" ht="135.75" customHeight="1">
      <c r="A11" s="676"/>
      <c r="B11" s="681"/>
      <c r="C11" s="487" t="s">
        <v>2061</v>
      </c>
      <c r="D11" s="487" t="s">
        <v>2060</v>
      </c>
      <c r="E11" s="519" t="s">
        <v>2040</v>
      </c>
      <c r="F11" s="487" t="s">
        <v>2059</v>
      </c>
      <c r="G11" s="488">
        <v>0</v>
      </c>
      <c r="H11" s="482">
        <v>0</v>
      </c>
      <c r="I11" s="488">
        <v>0</v>
      </c>
      <c r="J11" s="482">
        <v>0</v>
      </c>
      <c r="K11" s="488">
        <v>2</v>
      </c>
      <c r="L11" s="482">
        <v>0</v>
      </c>
      <c r="M11" s="488">
        <v>2</v>
      </c>
      <c r="N11" s="482">
        <v>0</v>
      </c>
      <c r="O11" s="489">
        <f>G11+I11+K11+M11</f>
        <v>4</v>
      </c>
      <c r="P11" s="394">
        <f>H11+J11+L11+N11</f>
        <v>0</v>
      </c>
      <c r="Q11" s="357" t="s">
        <v>2062</v>
      </c>
      <c r="R11" s="357" t="s">
        <v>2063</v>
      </c>
      <c r="S11" s="357" t="s">
        <v>1817</v>
      </c>
      <c r="T11" s="357" t="s">
        <v>1699</v>
      </c>
      <c r="U11" s="357" t="s">
        <v>1816</v>
      </c>
      <c r="V11" s="357" t="s">
        <v>2234</v>
      </c>
    </row>
    <row r="12" spans="1:22" s="402" customFormat="1" ht="145.5" customHeight="1">
      <c r="A12" s="676"/>
      <c r="B12" s="681"/>
      <c r="C12" s="501" t="s">
        <v>2065</v>
      </c>
      <c r="D12" s="501" t="s">
        <v>1984</v>
      </c>
      <c r="E12" s="519" t="s">
        <v>2041</v>
      </c>
      <c r="F12" s="501" t="s">
        <v>2064</v>
      </c>
      <c r="G12" s="358">
        <v>0</v>
      </c>
      <c r="H12" s="359">
        <v>0</v>
      </c>
      <c r="I12" s="277">
        <v>2</v>
      </c>
      <c r="J12" s="359">
        <v>81436.240000000005</v>
      </c>
      <c r="K12" s="277">
        <v>0</v>
      </c>
      <c r="L12" s="359">
        <v>0</v>
      </c>
      <c r="M12" s="277">
        <v>0</v>
      </c>
      <c r="N12" s="359">
        <v>0</v>
      </c>
      <c r="O12" s="505">
        <f t="shared" si="0"/>
        <v>2</v>
      </c>
      <c r="P12" s="394">
        <f t="shared" si="1"/>
        <v>81436.240000000005</v>
      </c>
      <c r="Q12" s="277" t="s">
        <v>2066</v>
      </c>
      <c r="R12" s="277" t="s">
        <v>2067</v>
      </c>
      <c r="S12" s="277" t="s">
        <v>1985</v>
      </c>
      <c r="T12" s="277" t="s">
        <v>1881</v>
      </c>
      <c r="U12" s="277" t="s">
        <v>1874</v>
      </c>
      <c r="V12" s="277" t="s">
        <v>2049</v>
      </c>
    </row>
    <row r="13" spans="1:22" s="402" customFormat="1" ht="91.5" customHeight="1">
      <c r="A13" s="676"/>
      <c r="B13" s="681"/>
      <c r="C13" s="501" t="s">
        <v>2065</v>
      </c>
      <c r="D13" s="501" t="s">
        <v>1988</v>
      </c>
      <c r="E13" s="519" t="s">
        <v>2042</v>
      </c>
      <c r="F13" s="501" t="s">
        <v>1986</v>
      </c>
      <c r="G13" s="358">
        <v>0</v>
      </c>
      <c r="H13" s="359">
        <v>0</v>
      </c>
      <c r="I13" s="515">
        <v>0.2</v>
      </c>
      <c r="J13" s="359">
        <v>0</v>
      </c>
      <c r="K13" s="515">
        <v>0.4</v>
      </c>
      <c r="L13" s="359">
        <v>66501.45</v>
      </c>
      <c r="M13" s="515">
        <v>0.4</v>
      </c>
      <c r="N13" s="359">
        <v>12000</v>
      </c>
      <c r="O13" s="486">
        <f t="shared" si="0"/>
        <v>1</v>
      </c>
      <c r="P13" s="394">
        <f>H13+J13+L13+N13</f>
        <v>78501.45</v>
      </c>
      <c r="Q13" s="277" t="s">
        <v>2054</v>
      </c>
      <c r="R13" s="277" t="s">
        <v>2068</v>
      </c>
      <c r="S13" s="277" t="s">
        <v>1987</v>
      </c>
      <c r="T13" s="277" t="s">
        <v>1881</v>
      </c>
      <c r="U13" s="277" t="s">
        <v>1874</v>
      </c>
      <c r="V13" s="277"/>
    </row>
    <row r="14" spans="1:22" s="402" customFormat="1" ht="127.5" customHeight="1">
      <c r="A14" s="676"/>
      <c r="B14" s="681"/>
      <c r="C14" s="501" t="s">
        <v>2069</v>
      </c>
      <c r="D14" s="501" t="s">
        <v>1988</v>
      </c>
      <c r="E14" s="519" t="s">
        <v>2043</v>
      </c>
      <c r="F14" s="501" t="s">
        <v>1989</v>
      </c>
      <c r="G14" s="358">
        <v>0</v>
      </c>
      <c r="H14" s="359">
        <v>0</v>
      </c>
      <c r="I14" s="515">
        <v>0.5</v>
      </c>
      <c r="J14" s="359">
        <v>42928.75</v>
      </c>
      <c r="K14" s="515">
        <v>0.5</v>
      </c>
      <c r="L14" s="359">
        <v>20000</v>
      </c>
      <c r="M14" s="515">
        <v>0</v>
      </c>
      <c r="N14" s="359">
        <v>0</v>
      </c>
      <c r="O14" s="486">
        <f t="shared" si="0"/>
        <v>1</v>
      </c>
      <c r="P14" s="394">
        <f>H14+J14+L14+N14</f>
        <v>62928.75</v>
      </c>
      <c r="Q14" s="277" t="s">
        <v>2054</v>
      </c>
      <c r="R14" s="277" t="s">
        <v>2070</v>
      </c>
      <c r="S14" s="277" t="s">
        <v>1987</v>
      </c>
      <c r="T14" s="277" t="s">
        <v>1881</v>
      </c>
      <c r="U14" s="277" t="s">
        <v>1874</v>
      </c>
      <c r="V14" s="277"/>
    </row>
    <row r="15" spans="1:22" s="402" customFormat="1" ht="93" customHeight="1">
      <c r="A15" s="676"/>
      <c r="B15" s="681"/>
      <c r="C15" s="501" t="s">
        <v>1992</v>
      </c>
      <c r="D15" s="501" t="s">
        <v>2071</v>
      </c>
      <c r="E15" s="519" t="s">
        <v>2044</v>
      </c>
      <c r="F15" s="501" t="s">
        <v>1991</v>
      </c>
      <c r="G15" s="502">
        <v>0</v>
      </c>
      <c r="H15" s="359">
        <v>0</v>
      </c>
      <c r="I15" s="502">
        <v>2</v>
      </c>
      <c r="J15" s="359">
        <v>63306.14</v>
      </c>
      <c r="K15" s="502">
        <v>0</v>
      </c>
      <c r="L15" s="359">
        <v>0</v>
      </c>
      <c r="M15" s="502">
        <v>0</v>
      </c>
      <c r="N15" s="359">
        <v>0</v>
      </c>
      <c r="O15" s="505">
        <f t="shared" si="0"/>
        <v>2</v>
      </c>
      <c r="P15" s="394">
        <f t="shared" si="1"/>
        <v>63306.14</v>
      </c>
      <c r="Q15" s="277" t="s">
        <v>2054</v>
      </c>
      <c r="R15" s="277" t="s">
        <v>1993</v>
      </c>
      <c r="S15" s="277" t="s">
        <v>1990</v>
      </c>
      <c r="T15" s="277" t="s">
        <v>1646</v>
      </c>
      <c r="U15" s="277" t="s">
        <v>1874</v>
      </c>
      <c r="V15" s="277"/>
    </row>
    <row r="16" spans="1:22" s="457" customFormat="1" ht="15.75">
      <c r="A16" s="676"/>
      <c r="B16" s="681"/>
      <c r="C16" s="277"/>
      <c r="D16" s="277"/>
      <c r="E16" s="519"/>
      <c r="F16" s="277"/>
      <c r="G16" s="358"/>
      <c r="H16" s="359"/>
      <c r="I16" s="277"/>
      <c r="J16" s="359"/>
      <c r="K16" s="277"/>
      <c r="L16" s="359"/>
      <c r="M16" s="277"/>
      <c r="N16" s="359"/>
      <c r="O16" s="393"/>
      <c r="P16" s="394"/>
      <c r="Q16" s="277"/>
      <c r="R16" s="277"/>
      <c r="S16" s="277"/>
      <c r="T16" s="277"/>
      <c r="U16" s="277"/>
      <c r="V16" s="277"/>
    </row>
    <row r="17" spans="1:22" s="361" customFormat="1" ht="15.75">
      <c r="A17" s="676"/>
      <c r="B17" s="681"/>
      <c r="C17" s="277"/>
      <c r="D17" s="277"/>
      <c r="E17" s="519"/>
      <c r="F17" s="277"/>
      <c r="G17" s="358"/>
      <c r="H17" s="359"/>
      <c r="I17" s="277"/>
      <c r="J17" s="359"/>
      <c r="K17" s="277"/>
      <c r="L17" s="359"/>
      <c r="M17" s="277"/>
      <c r="N17" s="359"/>
      <c r="O17" s="393">
        <f t="shared" si="0"/>
        <v>0</v>
      </c>
      <c r="P17" s="394">
        <f t="shared" si="1"/>
        <v>0</v>
      </c>
      <c r="Q17" s="277"/>
      <c r="R17" s="277"/>
      <c r="S17" s="277"/>
      <c r="T17" s="277"/>
      <c r="U17" s="277"/>
      <c r="V17" s="277"/>
    </row>
    <row r="18" spans="1:22" ht="15.75">
      <c r="A18" s="676"/>
      <c r="B18" s="681"/>
      <c r="C18" s="277"/>
      <c r="D18" s="277"/>
      <c r="E18" s="519"/>
      <c r="F18" s="277"/>
      <c r="G18" s="358"/>
      <c r="H18" s="359"/>
      <c r="I18" s="277"/>
      <c r="J18" s="359"/>
      <c r="K18" s="277"/>
      <c r="L18" s="359"/>
      <c r="M18" s="277"/>
      <c r="N18" s="359"/>
      <c r="O18" s="393">
        <f t="shared" si="0"/>
        <v>0</v>
      </c>
      <c r="P18" s="394">
        <f t="shared" si="1"/>
        <v>0</v>
      </c>
      <c r="Q18" s="277"/>
      <c r="R18" s="277"/>
      <c r="S18" s="277"/>
      <c r="T18" s="277"/>
      <c r="U18" s="277"/>
      <c r="V18" s="277"/>
    </row>
    <row r="19" spans="1:22" ht="89.25" customHeight="1">
      <c r="A19" s="676"/>
      <c r="B19" s="677" t="s">
        <v>1523</v>
      </c>
      <c r="C19" s="501" t="s">
        <v>1895</v>
      </c>
      <c r="D19" s="501" t="s">
        <v>2051</v>
      </c>
      <c r="E19" s="277" t="s">
        <v>2045</v>
      </c>
      <c r="F19" s="501" t="s">
        <v>1894</v>
      </c>
      <c r="G19" s="277">
        <v>2</v>
      </c>
      <c r="H19" s="359">
        <v>80008.95</v>
      </c>
      <c r="I19" s="277">
        <v>0</v>
      </c>
      <c r="J19" s="359">
        <v>0</v>
      </c>
      <c r="K19" s="277">
        <v>0</v>
      </c>
      <c r="L19" s="359">
        <v>0</v>
      </c>
      <c r="M19" s="277">
        <v>0</v>
      </c>
      <c r="N19" s="359">
        <v>0</v>
      </c>
      <c r="O19" s="505">
        <f t="shared" si="0"/>
        <v>2</v>
      </c>
      <c r="P19" s="394">
        <f t="shared" si="1"/>
        <v>80008.95</v>
      </c>
      <c r="Q19" s="277" t="s">
        <v>2054</v>
      </c>
      <c r="R19" s="277" t="s">
        <v>1898</v>
      </c>
      <c r="S19" s="277" t="s">
        <v>1896</v>
      </c>
      <c r="T19" s="277" t="s">
        <v>1897</v>
      </c>
      <c r="U19" s="277" t="s">
        <v>1874</v>
      </c>
      <c r="V19" s="277"/>
    </row>
    <row r="20" spans="1:22" ht="15.75">
      <c r="A20" s="676"/>
      <c r="B20" s="677"/>
      <c r="C20" s="277"/>
      <c r="D20" s="277"/>
      <c r="E20" s="277"/>
      <c r="F20" s="277"/>
      <c r="G20" s="358"/>
      <c r="H20" s="359"/>
      <c r="I20" s="277"/>
      <c r="J20" s="359"/>
      <c r="K20" s="277"/>
      <c r="L20" s="359"/>
      <c r="M20" s="277"/>
      <c r="N20" s="359"/>
      <c r="O20" s="393">
        <f t="shared" si="0"/>
        <v>0</v>
      </c>
      <c r="P20" s="394">
        <f t="shared" si="1"/>
        <v>0</v>
      </c>
      <c r="Q20" s="277"/>
      <c r="R20" s="277"/>
      <c r="S20" s="277"/>
      <c r="T20" s="277"/>
      <c r="U20" s="277"/>
      <c r="V20" s="277"/>
    </row>
    <row r="21" spans="1:22" s="361" customFormat="1" ht="15.75">
      <c r="A21" s="676"/>
      <c r="B21" s="677"/>
      <c r="C21" s="277"/>
      <c r="D21" s="277"/>
      <c r="E21" s="277"/>
      <c r="F21" s="277"/>
      <c r="G21" s="358"/>
      <c r="H21" s="359"/>
      <c r="I21" s="277"/>
      <c r="J21" s="359"/>
      <c r="K21" s="277"/>
      <c r="L21" s="359"/>
      <c r="M21" s="277"/>
      <c r="N21" s="359"/>
      <c r="O21" s="393">
        <f t="shared" si="0"/>
        <v>0</v>
      </c>
      <c r="P21" s="394">
        <f t="shared" si="1"/>
        <v>0</v>
      </c>
      <c r="Q21" s="277"/>
      <c r="R21" s="277"/>
      <c r="S21" s="277"/>
      <c r="T21" s="277"/>
      <c r="U21" s="277"/>
      <c r="V21" s="277"/>
    </row>
    <row r="22" spans="1:22" s="361" customFormat="1" ht="15.75">
      <c r="A22" s="676"/>
      <c r="B22" s="677"/>
      <c r="C22" s="277"/>
      <c r="D22" s="277"/>
      <c r="E22" s="277"/>
      <c r="F22" s="277"/>
      <c r="G22" s="358"/>
      <c r="H22" s="359"/>
      <c r="I22" s="277"/>
      <c r="J22" s="359"/>
      <c r="K22" s="277"/>
      <c r="L22" s="359"/>
      <c r="M22" s="277"/>
      <c r="N22" s="359"/>
      <c r="O22" s="393">
        <f t="shared" si="0"/>
        <v>0</v>
      </c>
      <c r="P22" s="394">
        <f t="shared" si="1"/>
        <v>0</v>
      </c>
      <c r="Q22" s="277"/>
      <c r="R22" s="277"/>
      <c r="S22" s="277"/>
      <c r="T22" s="277"/>
      <c r="U22" s="277"/>
      <c r="V22" s="277"/>
    </row>
    <row r="23" spans="1:22" s="361" customFormat="1" ht="15.75">
      <c r="A23" s="676"/>
      <c r="B23" s="677"/>
      <c r="C23" s="277"/>
      <c r="D23" s="277"/>
      <c r="E23" s="277"/>
      <c r="F23" s="277"/>
      <c r="G23" s="358"/>
      <c r="H23" s="359"/>
      <c r="I23" s="277"/>
      <c r="J23" s="359"/>
      <c r="K23" s="277"/>
      <c r="L23" s="359"/>
      <c r="M23" s="277"/>
      <c r="N23" s="359"/>
      <c r="O23" s="393">
        <f t="shared" si="0"/>
        <v>0</v>
      </c>
      <c r="P23" s="394">
        <f t="shared" si="1"/>
        <v>0</v>
      </c>
      <c r="Q23" s="277"/>
      <c r="R23" s="277"/>
      <c r="S23" s="277"/>
      <c r="T23" s="277"/>
      <c r="U23" s="277"/>
      <c r="V23" s="277"/>
    </row>
    <row r="24" spans="1:22" s="361" customFormat="1" ht="15.75">
      <c r="A24" s="676"/>
      <c r="B24" s="677"/>
      <c r="C24" s="277"/>
      <c r="D24" s="277"/>
      <c r="E24" s="277"/>
      <c r="F24" s="277"/>
      <c r="G24" s="358"/>
      <c r="H24" s="359"/>
      <c r="I24" s="277"/>
      <c r="J24" s="359"/>
      <c r="K24" s="277"/>
      <c r="L24" s="359"/>
      <c r="M24" s="277"/>
      <c r="N24" s="359"/>
      <c r="O24" s="393">
        <f t="shared" si="0"/>
        <v>0</v>
      </c>
      <c r="P24" s="394">
        <f t="shared" si="1"/>
        <v>0</v>
      </c>
      <c r="Q24" s="277"/>
      <c r="R24" s="277"/>
      <c r="S24" s="277"/>
      <c r="T24" s="277"/>
      <c r="U24" s="277"/>
      <c r="V24" s="277"/>
    </row>
    <row r="25" spans="1:22" s="361" customFormat="1" ht="15.75">
      <c r="A25" s="676"/>
      <c r="B25" s="677"/>
      <c r="C25" s="277"/>
      <c r="D25" s="277"/>
      <c r="E25" s="277"/>
      <c r="F25" s="277"/>
      <c r="G25" s="358"/>
      <c r="H25" s="359"/>
      <c r="I25" s="277"/>
      <c r="J25" s="359"/>
      <c r="K25" s="277"/>
      <c r="L25" s="359"/>
      <c r="M25" s="277"/>
      <c r="N25" s="359"/>
      <c r="O25" s="393">
        <f t="shared" si="0"/>
        <v>0</v>
      </c>
      <c r="P25" s="394">
        <f t="shared" si="1"/>
        <v>0</v>
      </c>
      <c r="Q25" s="277"/>
      <c r="R25" s="277"/>
      <c r="S25" s="277"/>
      <c r="T25" s="277"/>
      <c r="U25" s="277"/>
      <c r="V25" s="277"/>
    </row>
    <row r="26" spans="1:22" ht="15.75">
      <c r="A26" s="676"/>
      <c r="B26" s="677"/>
      <c r="C26" s="277"/>
      <c r="D26" s="277"/>
      <c r="E26" s="277"/>
      <c r="F26" s="277"/>
      <c r="G26" s="277"/>
      <c r="H26" s="359"/>
      <c r="I26" s="277"/>
      <c r="J26" s="359"/>
      <c r="K26" s="277"/>
      <c r="L26" s="359"/>
      <c r="M26" s="277"/>
      <c r="N26" s="359"/>
      <c r="O26" s="393">
        <f t="shared" si="0"/>
        <v>0</v>
      </c>
      <c r="P26" s="394">
        <f t="shared" si="1"/>
        <v>0</v>
      </c>
      <c r="Q26" s="277"/>
      <c r="R26" s="277"/>
      <c r="S26" s="277"/>
      <c r="T26" s="277"/>
      <c r="U26" s="355"/>
      <c r="V26" s="355"/>
    </row>
    <row r="27" spans="1:22" ht="15.75">
      <c r="A27" s="676"/>
      <c r="B27" s="677"/>
      <c r="C27" s="277"/>
      <c r="D27" s="277"/>
      <c r="E27" s="277"/>
      <c r="F27" s="277"/>
      <c r="G27" s="277"/>
      <c r="H27" s="359"/>
      <c r="I27" s="277"/>
      <c r="J27" s="359"/>
      <c r="K27" s="277"/>
      <c r="L27" s="359"/>
      <c r="M27" s="277"/>
      <c r="N27" s="359"/>
      <c r="O27" s="393">
        <f t="shared" si="0"/>
        <v>0</v>
      </c>
      <c r="P27" s="394">
        <f t="shared" si="1"/>
        <v>0</v>
      </c>
      <c r="Q27" s="277"/>
      <c r="R27" s="277"/>
      <c r="S27" s="277"/>
      <c r="T27" s="277"/>
      <c r="U27" s="355"/>
      <c r="V27" s="355"/>
    </row>
    <row r="28" spans="1:22" ht="15.75">
      <c r="A28" s="676"/>
      <c r="B28" s="677"/>
      <c r="C28" s="277"/>
      <c r="D28" s="277"/>
      <c r="E28" s="277"/>
      <c r="F28" s="277"/>
      <c r="G28" s="277"/>
      <c r="H28" s="359"/>
      <c r="I28" s="277"/>
      <c r="J28" s="359"/>
      <c r="K28" s="277"/>
      <c r="L28" s="359"/>
      <c r="M28" s="277"/>
      <c r="N28" s="359"/>
      <c r="O28" s="393">
        <f t="shared" si="0"/>
        <v>0</v>
      </c>
      <c r="P28" s="394">
        <f t="shared" si="1"/>
        <v>0</v>
      </c>
      <c r="Q28" s="277"/>
      <c r="R28" s="277"/>
      <c r="S28" s="277"/>
      <c r="T28" s="277"/>
      <c r="U28" s="355"/>
      <c r="V28" s="355"/>
    </row>
    <row r="29" spans="1:22" ht="15.75">
      <c r="A29" s="676"/>
      <c r="B29" s="677"/>
      <c r="C29" s="277"/>
      <c r="D29" s="277"/>
      <c r="E29" s="277"/>
      <c r="F29" s="277"/>
      <c r="G29" s="277"/>
      <c r="H29" s="359"/>
      <c r="I29" s="277"/>
      <c r="J29" s="359"/>
      <c r="K29" s="277"/>
      <c r="L29" s="359"/>
      <c r="M29" s="277"/>
      <c r="N29" s="359"/>
      <c r="O29" s="393">
        <f t="shared" si="0"/>
        <v>0</v>
      </c>
      <c r="P29" s="394">
        <f t="shared" si="1"/>
        <v>0</v>
      </c>
      <c r="Q29" s="277"/>
      <c r="R29" s="277"/>
      <c r="S29" s="277"/>
      <c r="T29" s="277"/>
      <c r="U29" s="355"/>
      <c r="V29" s="355"/>
    </row>
    <row r="30" spans="1:22" ht="119.25" customHeight="1">
      <c r="A30" s="676"/>
      <c r="B30" s="677" t="s">
        <v>1524</v>
      </c>
      <c r="C30" s="501" t="s">
        <v>2075</v>
      </c>
      <c r="D30" s="277" t="s">
        <v>2074</v>
      </c>
      <c r="E30" s="277" t="s">
        <v>2073</v>
      </c>
      <c r="F30" s="501" t="s">
        <v>2072</v>
      </c>
      <c r="G30" s="515">
        <v>0.25</v>
      </c>
      <c r="H30" s="359">
        <v>0</v>
      </c>
      <c r="I30" s="515">
        <v>0.25</v>
      </c>
      <c r="J30" s="359">
        <v>0</v>
      </c>
      <c r="K30" s="515">
        <v>0.25</v>
      </c>
      <c r="L30" s="359">
        <v>0</v>
      </c>
      <c r="M30" s="515">
        <v>0.25</v>
      </c>
      <c r="N30" s="359">
        <v>0</v>
      </c>
      <c r="O30" s="486">
        <f t="shared" si="0"/>
        <v>1</v>
      </c>
      <c r="P30" s="394">
        <f t="shared" si="1"/>
        <v>0</v>
      </c>
      <c r="Q30" s="277" t="s">
        <v>2076</v>
      </c>
      <c r="R30" s="277" t="s">
        <v>2080</v>
      </c>
      <c r="S30" s="277" t="s">
        <v>2079</v>
      </c>
      <c r="T30" s="277" t="s">
        <v>2078</v>
      </c>
      <c r="U30" s="355" t="s">
        <v>2077</v>
      </c>
      <c r="V30" s="355"/>
    </row>
    <row r="31" spans="1:22" ht="15.75">
      <c r="A31" s="676"/>
      <c r="B31" s="677"/>
      <c r="C31" s="573"/>
      <c r="D31" s="574"/>
      <c r="E31" s="574"/>
      <c r="F31" s="574"/>
      <c r="G31" s="277"/>
      <c r="H31" s="359"/>
      <c r="I31" s="277"/>
      <c r="J31" s="359"/>
      <c r="K31" s="277"/>
      <c r="L31" s="359"/>
      <c r="M31" s="277"/>
      <c r="N31" s="359"/>
      <c r="O31" s="393">
        <f t="shared" si="0"/>
        <v>0</v>
      </c>
      <c r="P31" s="394">
        <f t="shared" si="1"/>
        <v>0</v>
      </c>
      <c r="Q31" s="277"/>
      <c r="R31" s="277"/>
      <c r="S31" s="277"/>
      <c r="T31" s="277"/>
      <c r="U31" s="355"/>
      <c r="V31" s="355"/>
    </row>
    <row r="32" spans="1:22" s="361" customFormat="1" ht="15.75">
      <c r="A32" s="676"/>
      <c r="B32" s="677"/>
      <c r="C32" s="573"/>
      <c r="D32" s="574"/>
      <c r="E32" s="574"/>
      <c r="F32" s="574"/>
      <c r="G32" s="277"/>
      <c r="H32" s="359"/>
      <c r="I32" s="277"/>
      <c r="J32" s="359"/>
      <c r="K32" s="277"/>
      <c r="L32" s="359"/>
      <c r="M32" s="277"/>
      <c r="N32" s="359"/>
      <c r="O32" s="393">
        <f t="shared" si="0"/>
        <v>0</v>
      </c>
      <c r="P32" s="394">
        <f t="shared" si="1"/>
        <v>0</v>
      </c>
      <c r="Q32" s="277"/>
      <c r="R32" s="277"/>
      <c r="S32" s="277"/>
      <c r="T32" s="277"/>
      <c r="U32" s="355"/>
      <c r="V32" s="355"/>
    </row>
    <row r="33" spans="1:22" s="361" customFormat="1" ht="15.75">
      <c r="A33" s="676"/>
      <c r="B33" s="677"/>
      <c r="C33" s="573"/>
      <c r="D33" s="574"/>
      <c r="E33" s="574"/>
      <c r="F33" s="574"/>
      <c r="G33" s="277"/>
      <c r="H33" s="359"/>
      <c r="I33" s="277"/>
      <c r="J33" s="359"/>
      <c r="K33" s="277"/>
      <c r="L33" s="359"/>
      <c r="M33" s="277"/>
      <c r="N33" s="359"/>
      <c r="O33" s="393">
        <f t="shared" si="0"/>
        <v>0</v>
      </c>
      <c r="P33" s="394">
        <f t="shared" si="1"/>
        <v>0</v>
      </c>
      <c r="Q33" s="277"/>
      <c r="R33" s="277"/>
      <c r="S33" s="277"/>
      <c r="T33" s="277"/>
      <c r="U33" s="355"/>
      <c r="V33" s="355"/>
    </row>
    <row r="34" spans="1:22" ht="15.75">
      <c r="A34" s="676"/>
      <c r="B34" s="677"/>
      <c r="C34" s="573"/>
      <c r="D34" s="574"/>
      <c r="E34" s="575"/>
      <c r="F34" s="574"/>
      <c r="G34" s="277"/>
      <c r="H34" s="359"/>
      <c r="I34" s="277"/>
      <c r="J34" s="359"/>
      <c r="K34" s="277"/>
      <c r="L34" s="359"/>
      <c r="M34" s="277"/>
      <c r="N34" s="359"/>
      <c r="O34" s="393">
        <f t="shared" si="0"/>
        <v>0</v>
      </c>
      <c r="P34" s="394">
        <f t="shared" si="1"/>
        <v>0</v>
      </c>
      <c r="Q34" s="277"/>
      <c r="R34" s="277"/>
      <c r="S34" s="277"/>
      <c r="T34" s="277"/>
      <c r="U34" s="355"/>
      <c r="V34" s="355"/>
    </row>
    <row r="35" spans="1:22" s="361" customFormat="1" ht="15.75">
      <c r="A35" s="676"/>
      <c r="B35" s="677"/>
      <c r="C35" s="573"/>
      <c r="D35" s="574"/>
      <c r="E35" s="575"/>
      <c r="F35" s="574"/>
      <c r="G35" s="277"/>
      <c r="H35" s="359"/>
      <c r="I35" s="277"/>
      <c r="J35" s="359"/>
      <c r="K35" s="277"/>
      <c r="L35" s="359"/>
      <c r="M35" s="277"/>
      <c r="N35" s="359"/>
      <c r="O35" s="393">
        <f t="shared" si="0"/>
        <v>0</v>
      </c>
      <c r="P35" s="394">
        <f t="shared" si="1"/>
        <v>0</v>
      </c>
      <c r="Q35" s="277"/>
      <c r="R35" s="277"/>
      <c r="S35" s="277"/>
      <c r="T35" s="277"/>
      <c r="U35" s="355"/>
      <c r="V35" s="355"/>
    </row>
    <row r="36" spans="1:22" ht="15.75">
      <c r="A36" s="678" t="s">
        <v>1346</v>
      </c>
      <c r="B36" s="679"/>
      <c r="C36" s="679"/>
      <c r="D36" s="679"/>
      <c r="E36" s="679"/>
      <c r="F36" s="680"/>
      <c r="G36" s="576">
        <f t="shared" ref="G36:O36" si="2">SUM(G8:G35)</f>
        <v>3.35</v>
      </c>
      <c r="H36" s="576">
        <f t="shared" si="2"/>
        <v>80008.95</v>
      </c>
      <c r="I36" s="576">
        <f t="shared" si="2"/>
        <v>5.25</v>
      </c>
      <c r="J36" s="576">
        <f t="shared" si="2"/>
        <v>187671.13</v>
      </c>
      <c r="K36" s="576">
        <f t="shared" si="2"/>
        <v>4.3499999999999996</v>
      </c>
      <c r="L36" s="576">
        <f t="shared" si="2"/>
        <v>416563.08</v>
      </c>
      <c r="M36" s="576">
        <f t="shared" si="2"/>
        <v>4.05</v>
      </c>
      <c r="N36" s="576">
        <f t="shared" si="2"/>
        <v>113500</v>
      </c>
      <c r="O36" s="576">
        <f t="shared" si="2"/>
        <v>17</v>
      </c>
      <c r="P36" s="576">
        <f>SUM(P8:P35)</f>
        <v>797743.15999999992</v>
      </c>
      <c r="Q36" s="577"/>
      <c r="R36" s="577"/>
      <c r="S36" s="577"/>
      <c r="T36" s="577"/>
      <c r="U36" s="578"/>
      <c r="V36" s="578"/>
    </row>
  </sheetData>
  <mergeCells count="25">
    <mergeCell ref="A1:U1"/>
    <mergeCell ref="A2:U2"/>
    <mergeCell ref="T4:T6"/>
    <mergeCell ref="U4:U6"/>
    <mergeCell ref="G5:H5"/>
    <mergeCell ref="I5:J5"/>
    <mergeCell ref="K5:L5"/>
    <mergeCell ref="M5:N5"/>
    <mergeCell ref="G4:N4"/>
    <mergeCell ref="O4:P5"/>
    <mergeCell ref="S4:S6"/>
    <mergeCell ref="R4:R6"/>
    <mergeCell ref="Q4:Q6"/>
    <mergeCell ref="F4:F6"/>
    <mergeCell ref="B4:B6"/>
    <mergeCell ref="C4:C6"/>
    <mergeCell ref="V4:V6"/>
    <mergeCell ref="A4:A6"/>
    <mergeCell ref="A8:A35"/>
    <mergeCell ref="B30:B35"/>
    <mergeCell ref="A36:F36"/>
    <mergeCell ref="B19:B29"/>
    <mergeCell ref="B8:B18"/>
    <mergeCell ref="D4:D6"/>
    <mergeCell ref="E4:E6"/>
  </mergeCells>
  <dataValidations xWindow="797" yWindow="465"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V8"/>
    <dataValidation allowBlank="1" showInputMessage="1" showErrorMessage="1" promptTitle="POBLACIÓN OBJETIVO" prompt="Grupo  de personas al cual se pretende beneficiar con dicho actividad." sqref="T4:T8"/>
    <dataValidation allowBlank="1" showInputMessage="1" showErrorMessage="1" promptTitle="MEDIO DE VERIFICACIÓN" prompt="Corresponde a los elementos a través del cual se acredita y se verifican  las actividades." sqref="S4:S8"/>
    <dataValidation allowBlank="1" showInputMessage="1" showErrorMessage="1" promptTitle="JUSTIFICACIÓN" prompt="Es aquella en que se explica de forma convincente el motivo por el que y para que se va realizar dicha actividad, que beneficio va traer a la institución." sqref="R4:R8"/>
    <dataValidation allowBlank="1" showInputMessage="1" showErrorMessage="1" promptTitle="SUPUESTOS" prompt="Un  supuesto es un dato asumido como cierto a efectos de planificación este puede ser positivo como negativo." sqref="Q4:Q8"/>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sheetPr>
    <tabColor rgb="FF00B0F0"/>
  </sheetPr>
  <dimension ref="A1:AP70"/>
  <sheetViews>
    <sheetView zoomScale="60" zoomScaleNormal="60" workbookViewId="0">
      <pane ySplit="8" topLeftCell="A9" activePane="bottomLeft" state="frozen"/>
      <selection activeCell="K7" sqref="K7"/>
      <selection pane="bottomLeft" activeCell="R63" sqref="R63"/>
    </sheetView>
  </sheetViews>
  <sheetFormatPr baseColWidth="10" defaultColWidth="11.42578125" defaultRowHeight="15"/>
  <cols>
    <col min="1" max="1" width="35.7109375" style="361" customWidth="1"/>
    <col min="2" max="2" width="35.85546875" style="361" customWidth="1"/>
    <col min="3" max="6" width="27.42578125" style="361" customWidth="1"/>
    <col min="7" max="7" width="15.28515625" style="361" customWidth="1"/>
    <col min="8" max="8" width="11.42578125" style="233"/>
    <col min="9" max="9" width="15.28515625" style="361" customWidth="1"/>
    <col min="10" max="10" width="18.85546875" style="233" customWidth="1"/>
    <col min="11" max="11" width="11.42578125" style="361"/>
    <col min="12" max="12" width="11.42578125" style="233"/>
    <col min="13" max="13" width="11.42578125" style="361"/>
    <col min="14" max="14" width="11.42578125" style="233"/>
    <col min="15" max="15" width="15.28515625" style="361" customWidth="1"/>
    <col min="16" max="16" width="18.28515625" style="233" customWidth="1"/>
    <col min="17" max="17" width="14.140625" style="361" hidden="1" customWidth="1"/>
    <col min="18" max="20" width="14.140625" style="361" customWidth="1"/>
    <col min="21" max="21" width="17" style="361" customWidth="1"/>
    <col min="22" max="16384" width="11.42578125" style="361"/>
  </cols>
  <sheetData>
    <row r="1" spans="1:42" ht="24.75" customHeight="1">
      <c r="A1" s="402"/>
      <c r="B1" s="402"/>
      <c r="C1" s="402"/>
      <c r="D1" s="402"/>
      <c r="E1" s="687" t="s">
        <v>1480</v>
      </c>
      <c r="F1" s="687"/>
      <c r="G1" s="687"/>
      <c r="H1" s="687"/>
      <c r="I1" s="687"/>
      <c r="J1" s="687"/>
      <c r="K1" s="687"/>
      <c r="L1" s="687"/>
      <c r="M1" s="403"/>
      <c r="N1" s="403"/>
      <c r="O1" s="403"/>
      <c r="P1" s="403"/>
      <c r="Q1" s="403"/>
      <c r="R1" s="403"/>
      <c r="S1" s="403"/>
      <c r="T1" s="403"/>
      <c r="U1" s="403"/>
      <c r="V1" s="403"/>
      <c r="W1" s="403"/>
      <c r="X1" s="403"/>
      <c r="Y1" s="403"/>
      <c r="Z1" s="403"/>
      <c r="AA1" s="403"/>
      <c r="AB1" s="402"/>
      <c r="AC1" s="402"/>
      <c r="AD1" s="402"/>
      <c r="AE1" s="402"/>
      <c r="AF1" s="402"/>
      <c r="AG1" s="402"/>
      <c r="AH1" s="402"/>
      <c r="AI1" s="402"/>
      <c r="AJ1" s="402"/>
      <c r="AK1" s="402"/>
      <c r="AL1" s="402"/>
      <c r="AM1" s="402"/>
      <c r="AN1" s="402"/>
      <c r="AO1" s="402"/>
      <c r="AP1" s="402"/>
    </row>
    <row r="2" spans="1:42" ht="18.75">
      <c r="A2" s="401" t="s">
        <v>1355</v>
      </c>
      <c r="B2" s="402"/>
      <c r="C2" s="402"/>
      <c r="D2" s="402"/>
      <c r="E2" s="402"/>
      <c r="F2" s="402"/>
      <c r="G2" s="403"/>
      <c r="H2" s="404"/>
      <c r="I2" s="403"/>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c r="A3" s="401" t="s">
        <v>1486</v>
      </c>
      <c r="B3" s="402"/>
      <c r="C3" s="402"/>
      <c r="D3" s="402"/>
      <c r="E3" s="402"/>
      <c r="F3" s="402"/>
      <c r="G3" s="403"/>
      <c r="H3" s="404"/>
      <c r="I3" s="403"/>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c r="A4" s="401" t="s">
        <v>1497</v>
      </c>
      <c r="G4" s="403"/>
      <c r="H4" s="404"/>
      <c r="I4" s="403"/>
      <c r="J4" s="403"/>
      <c r="K4" s="403"/>
      <c r="L4" s="403"/>
      <c r="M4" s="403"/>
      <c r="N4" s="403"/>
      <c r="O4" s="403"/>
      <c r="P4" s="403"/>
      <c r="Q4" s="403"/>
      <c r="R4" s="403"/>
      <c r="S4" s="403"/>
      <c r="T4" s="403"/>
      <c r="U4" s="403"/>
      <c r="V4" s="403"/>
      <c r="W4" s="403"/>
      <c r="X4" s="403"/>
      <c r="Y4" s="403"/>
      <c r="Z4" s="403"/>
      <c r="AA4" s="403"/>
    </row>
    <row r="5" spans="1:42" s="402" customFormat="1" ht="18.75" customHeight="1">
      <c r="A5" s="405" t="s">
        <v>1487</v>
      </c>
      <c r="B5" s="406"/>
      <c r="C5" s="406"/>
      <c r="D5" s="406"/>
      <c r="E5" s="406"/>
      <c r="F5" s="406"/>
      <c r="G5" s="406"/>
      <c r="H5" s="406"/>
      <c r="I5" s="406"/>
      <c r="J5" s="406"/>
      <c r="K5" s="406"/>
      <c r="L5" s="406"/>
      <c r="M5" s="406"/>
      <c r="N5" s="406"/>
      <c r="O5" s="406"/>
      <c r="P5" s="406"/>
      <c r="Q5" s="406"/>
      <c r="R5" s="406"/>
      <c r="S5" s="406"/>
      <c r="T5" s="406"/>
      <c r="U5" s="406"/>
    </row>
    <row r="6" spans="1:42" ht="15" customHeight="1">
      <c r="A6" s="624" t="s">
        <v>97</v>
      </c>
      <c r="B6" s="623" t="s">
        <v>111</v>
      </c>
      <c r="C6" s="626" t="s">
        <v>86</v>
      </c>
      <c r="D6" s="626" t="s">
        <v>87</v>
      </c>
      <c r="E6" s="626" t="s">
        <v>392</v>
      </c>
      <c r="F6" s="626" t="s">
        <v>88</v>
      </c>
      <c r="G6" s="629" t="s">
        <v>100</v>
      </c>
      <c r="H6" s="635"/>
      <c r="I6" s="635"/>
      <c r="J6" s="635"/>
      <c r="K6" s="635"/>
      <c r="L6" s="635"/>
      <c r="M6" s="635"/>
      <c r="N6" s="630"/>
      <c r="O6" s="631" t="s">
        <v>101</v>
      </c>
      <c r="P6" s="632"/>
      <c r="Q6" s="623" t="s">
        <v>102</v>
      </c>
      <c r="R6" s="623" t="s">
        <v>103</v>
      </c>
      <c r="S6" s="623" t="s">
        <v>110</v>
      </c>
      <c r="T6" s="623" t="s">
        <v>109</v>
      </c>
      <c r="U6" s="620" t="s">
        <v>89</v>
      </c>
    </row>
    <row r="7" spans="1:42" ht="15" customHeight="1">
      <c r="A7" s="624"/>
      <c r="B7" s="624"/>
      <c r="C7" s="627"/>
      <c r="D7" s="627"/>
      <c r="E7" s="627"/>
      <c r="F7" s="627"/>
      <c r="G7" s="629" t="s">
        <v>104</v>
      </c>
      <c r="H7" s="630"/>
      <c r="I7" s="629" t="s">
        <v>105</v>
      </c>
      <c r="J7" s="630"/>
      <c r="K7" s="629" t="s">
        <v>106</v>
      </c>
      <c r="L7" s="630"/>
      <c r="M7" s="629" t="s">
        <v>107</v>
      </c>
      <c r="N7" s="630"/>
      <c r="O7" s="633"/>
      <c r="P7" s="634"/>
      <c r="Q7" s="624"/>
      <c r="R7" s="624"/>
      <c r="S7" s="624"/>
      <c r="T7" s="624"/>
      <c r="U7" s="621"/>
    </row>
    <row r="8" spans="1:42" ht="25.5">
      <c r="A8" s="625"/>
      <c r="B8" s="625"/>
      <c r="C8" s="628"/>
      <c r="D8" s="628"/>
      <c r="E8" s="628"/>
      <c r="F8" s="628"/>
      <c r="G8" s="433" t="s">
        <v>108</v>
      </c>
      <c r="H8" s="433" t="s">
        <v>12</v>
      </c>
      <c r="I8" s="433" t="s">
        <v>108</v>
      </c>
      <c r="J8" s="433" t="s">
        <v>12</v>
      </c>
      <c r="K8" s="433" t="s">
        <v>108</v>
      </c>
      <c r="L8" s="433" t="s">
        <v>12</v>
      </c>
      <c r="M8" s="433" t="s">
        <v>108</v>
      </c>
      <c r="N8" s="433" t="s">
        <v>12</v>
      </c>
      <c r="O8" s="433" t="s">
        <v>108</v>
      </c>
      <c r="P8" s="433" t="s">
        <v>12</v>
      </c>
      <c r="Q8" s="625"/>
      <c r="R8" s="625"/>
      <c r="S8" s="625"/>
      <c r="T8" s="625"/>
      <c r="U8" s="622"/>
    </row>
    <row r="9" spans="1:42" ht="15.75">
      <c r="A9" s="434"/>
      <c r="B9" s="435"/>
      <c r="C9" s="436"/>
      <c r="D9" s="436"/>
      <c r="E9" s="437"/>
      <c r="F9" s="436"/>
      <c r="G9" s="438"/>
      <c r="H9" s="438"/>
      <c r="I9" s="438"/>
      <c r="J9" s="438"/>
      <c r="K9" s="438"/>
      <c r="L9" s="438"/>
      <c r="M9" s="438"/>
      <c r="N9" s="438"/>
      <c r="O9" s="438"/>
      <c r="P9" s="438"/>
      <c r="Q9" s="439"/>
      <c r="R9" s="439"/>
      <c r="S9" s="439"/>
      <c r="T9" s="439"/>
      <c r="U9" s="440"/>
    </row>
    <row r="10" spans="1:42" ht="15.75" customHeight="1">
      <c r="A10" s="636" t="s">
        <v>1488</v>
      </c>
      <c r="B10" s="636" t="s">
        <v>1489</v>
      </c>
      <c r="C10" s="324"/>
      <c r="D10" s="324"/>
      <c r="E10" s="324"/>
      <c r="F10" s="324"/>
      <c r="G10" s="351"/>
      <c r="H10" s="352"/>
      <c r="I10" s="351"/>
      <c r="J10" s="352"/>
      <c r="K10" s="351"/>
      <c r="L10" s="352"/>
      <c r="M10" s="351"/>
      <c r="N10" s="352"/>
      <c r="O10" s="396">
        <f t="shared" ref="O10:P62" si="0">G10+I10+K10+M10</f>
        <v>0</v>
      </c>
      <c r="P10" s="394">
        <f t="shared" si="0"/>
        <v>0</v>
      </c>
      <c r="Q10" s="324"/>
      <c r="R10" s="324"/>
      <c r="S10" s="324"/>
      <c r="T10" s="324"/>
      <c r="U10" s="324"/>
    </row>
    <row r="11" spans="1:42" ht="15.75">
      <c r="A11" s="637"/>
      <c r="B11" s="637"/>
      <c r="C11" s="324"/>
      <c r="D11" s="324"/>
      <c r="E11" s="324"/>
      <c r="F11" s="324"/>
      <c r="G11" s="351"/>
      <c r="H11" s="352"/>
      <c r="I11" s="351"/>
      <c r="J11" s="352"/>
      <c r="K11" s="351"/>
      <c r="L11" s="352"/>
      <c r="M11" s="351"/>
      <c r="N11" s="352"/>
      <c r="O11" s="396">
        <f t="shared" si="0"/>
        <v>0</v>
      </c>
      <c r="P11" s="394">
        <f t="shared" si="0"/>
        <v>0</v>
      </c>
      <c r="Q11" s="324"/>
      <c r="R11" s="324"/>
      <c r="S11" s="324"/>
      <c r="T11" s="324"/>
      <c r="U11" s="324"/>
    </row>
    <row r="12" spans="1:42" ht="15.75">
      <c r="A12" s="637"/>
      <c r="B12" s="637"/>
      <c r="C12" s="324"/>
      <c r="D12" s="324"/>
      <c r="E12" s="324"/>
      <c r="F12" s="324"/>
      <c r="G12" s="351"/>
      <c r="H12" s="352"/>
      <c r="I12" s="351"/>
      <c r="J12" s="352"/>
      <c r="K12" s="351"/>
      <c r="L12" s="352"/>
      <c r="M12" s="351"/>
      <c r="N12" s="352"/>
      <c r="O12" s="396">
        <f t="shared" si="0"/>
        <v>0</v>
      </c>
      <c r="P12" s="394">
        <f t="shared" si="0"/>
        <v>0</v>
      </c>
      <c r="Q12" s="324"/>
      <c r="R12" s="324"/>
      <c r="S12" s="324"/>
      <c r="T12" s="324"/>
      <c r="U12" s="324"/>
    </row>
    <row r="13" spans="1:42" ht="15.75">
      <c r="A13" s="637"/>
      <c r="B13" s="637"/>
      <c r="C13" s="324"/>
      <c r="D13" s="324"/>
      <c r="E13" s="324"/>
      <c r="F13" s="324"/>
      <c r="G13" s="351"/>
      <c r="H13" s="352"/>
      <c r="I13" s="351"/>
      <c r="J13" s="352"/>
      <c r="K13" s="351"/>
      <c r="L13" s="352"/>
      <c r="M13" s="351"/>
      <c r="N13" s="352"/>
      <c r="O13" s="396">
        <f t="shared" ref="O13:O25" si="1">G13+I13+K13+M13</f>
        <v>0</v>
      </c>
      <c r="P13" s="394">
        <f t="shared" ref="P13:P25" si="2">H13+J13+L13+N13</f>
        <v>0</v>
      </c>
      <c r="Q13" s="324"/>
      <c r="R13" s="324"/>
      <c r="S13" s="324"/>
      <c r="T13" s="324"/>
      <c r="U13" s="324"/>
    </row>
    <row r="14" spans="1:42" ht="15.75">
      <c r="A14" s="637"/>
      <c r="B14" s="637"/>
      <c r="C14" s="324"/>
      <c r="D14" s="324"/>
      <c r="E14" s="324"/>
      <c r="F14" s="324"/>
      <c r="G14" s="351"/>
      <c r="H14" s="352"/>
      <c r="I14" s="351"/>
      <c r="J14" s="352"/>
      <c r="K14" s="351"/>
      <c r="L14" s="352"/>
      <c r="M14" s="351"/>
      <c r="N14" s="352"/>
      <c r="O14" s="396">
        <f t="shared" si="1"/>
        <v>0</v>
      </c>
      <c r="P14" s="394">
        <f t="shared" si="2"/>
        <v>0</v>
      </c>
      <c r="Q14" s="324"/>
      <c r="R14" s="324"/>
      <c r="S14" s="324"/>
      <c r="T14" s="324"/>
      <c r="U14" s="324"/>
    </row>
    <row r="15" spans="1:42" ht="15.75">
      <c r="A15" s="637"/>
      <c r="B15" s="637"/>
      <c r="C15" s="324"/>
      <c r="D15" s="324"/>
      <c r="E15" s="324"/>
      <c r="F15" s="324"/>
      <c r="G15" s="351"/>
      <c r="H15" s="352"/>
      <c r="I15" s="351"/>
      <c r="J15" s="352"/>
      <c r="K15" s="351"/>
      <c r="L15" s="352"/>
      <c r="M15" s="351"/>
      <c r="N15" s="352"/>
      <c r="O15" s="396">
        <f t="shared" si="1"/>
        <v>0</v>
      </c>
      <c r="P15" s="394">
        <f t="shared" si="2"/>
        <v>0</v>
      </c>
      <c r="Q15" s="324"/>
      <c r="R15" s="324"/>
      <c r="S15" s="324"/>
      <c r="T15" s="324"/>
      <c r="U15" s="324"/>
    </row>
    <row r="16" spans="1:42" ht="15.75">
      <c r="A16" s="637"/>
      <c r="B16" s="637"/>
      <c r="C16" s="324"/>
      <c r="D16" s="324"/>
      <c r="E16" s="324"/>
      <c r="F16" s="324"/>
      <c r="G16" s="351"/>
      <c r="H16" s="352"/>
      <c r="I16" s="351"/>
      <c r="J16" s="352"/>
      <c r="K16" s="351"/>
      <c r="L16" s="352"/>
      <c r="M16" s="351"/>
      <c r="N16" s="352"/>
      <c r="O16" s="396">
        <f t="shared" si="1"/>
        <v>0</v>
      </c>
      <c r="P16" s="394">
        <f t="shared" si="2"/>
        <v>0</v>
      </c>
      <c r="Q16" s="324"/>
      <c r="R16" s="324"/>
      <c r="S16" s="324"/>
      <c r="T16" s="324"/>
      <c r="U16" s="324"/>
    </row>
    <row r="17" spans="1:21" ht="15.75">
      <c r="A17" s="637"/>
      <c r="B17" s="638"/>
      <c r="C17" s="324"/>
      <c r="D17" s="324"/>
      <c r="E17" s="324"/>
      <c r="F17" s="324"/>
      <c r="G17" s="351"/>
      <c r="H17" s="352"/>
      <c r="I17" s="351"/>
      <c r="J17" s="352"/>
      <c r="K17" s="351"/>
      <c r="L17" s="352"/>
      <c r="M17" s="351"/>
      <c r="N17" s="352"/>
      <c r="O17" s="396">
        <f t="shared" si="1"/>
        <v>0</v>
      </c>
      <c r="P17" s="394">
        <f t="shared" si="2"/>
        <v>0</v>
      </c>
      <c r="Q17" s="324"/>
      <c r="R17" s="324"/>
      <c r="S17" s="324"/>
      <c r="T17" s="324"/>
      <c r="U17" s="324"/>
    </row>
    <row r="18" spans="1:21" ht="15.75">
      <c r="A18" s="637"/>
      <c r="B18" s="636" t="s">
        <v>1490</v>
      </c>
      <c r="C18" s="324"/>
      <c r="D18" s="324"/>
      <c r="E18" s="324"/>
      <c r="F18" s="324"/>
      <c r="G18" s="351"/>
      <c r="H18" s="352"/>
      <c r="I18" s="351"/>
      <c r="J18" s="352"/>
      <c r="K18" s="351"/>
      <c r="L18" s="352"/>
      <c r="M18" s="351"/>
      <c r="N18" s="352"/>
      <c r="O18" s="396">
        <f t="shared" si="1"/>
        <v>0</v>
      </c>
      <c r="P18" s="394">
        <f t="shared" si="2"/>
        <v>0</v>
      </c>
      <c r="Q18" s="324"/>
      <c r="R18" s="324"/>
      <c r="S18" s="324"/>
      <c r="T18" s="324"/>
      <c r="U18" s="324"/>
    </row>
    <row r="19" spans="1:21" ht="15.75">
      <c r="A19" s="637"/>
      <c r="B19" s="637"/>
      <c r="C19" s="324"/>
      <c r="D19" s="324"/>
      <c r="E19" s="324"/>
      <c r="F19" s="324"/>
      <c r="G19" s="351"/>
      <c r="H19" s="352"/>
      <c r="I19" s="351"/>
      <c r="J19" s="352"/>
      <c r="K19" s="351"/>
      <c r="L19" s="352"/>
      <c r="M19" s="351"/>
      <c r="N19" s="352"/>
      <c r="O19" s="396"/>
      <c r="P19" s="394"/>
      <c r="Q19" s="324"/>
      <c r="R19" s="324"/>
      <c r="S19" s="324"/>
      <c r="T19" s="324"/>
      <c r="U19" s="324"/>
    </row>
    <row r="20" spans="1:21" ht="15.75">
      <c r="A20" s="637"/>
      <c r="B20" s="637"/>
      <c r="C20" s="324"/>
      <c r="D20" s="324"/>
      <c r="E20" s="324"/>
      <c r="F20" s="324"/>
      <c r="G20" s="351"/>
      <c r="H20" s="352"/>
      <c r="I20" s="351"/>
      <c r="J20" s="352"/>
      <c r="K20" s="351"/>
      <c r="L20" s="352"/>
      <c r="M20" s="351"/>
      <c r="N20" s="352"/>
      <c r="O20" s="396"/>
      <c r="P20" s="394"/>
      <c r="Q20" s="324"/>
      <c r="R20" s="324"/>
      <c r="S20" s="324"/>
      <c r="T20" s="324"/>
      <c r="U20" s="324"/>
    </row>
    <row r="21" spans="1:21" ht="15.75">
      <c r="A21" s="637"/>
      <c r="B21" s="637"/>
      <c r="C21" s="324"/>
      <c r="D21" s="324"/>
      <c r="E21" s="324"/>
      <c r="F21" s="324"/>
      <c r="G21" s="351"/>
      <c r="H21" s="352"/>
      <c r="I21" s="351"/>
      <c r="J21" s="352"/>
      <c r="K21" s="351"/>
      <c r="L21" s="352"/>
      <c r="M21" s="351"/>
      <c r="N21" s="352"/>
      <c r="O21" s="396"/>
      <c r="P21" s="394"/>
      <c r="Q21" s="324"/>
      <c r="R21" s="324"/>
      <c r="S21" s="324"/>
      <c r="T21" s="324"/>
      <c r="U21" s="324"/>
    </row>
    <row r="22" spans="1:21" ht="15.75">
      <c r="A22" s="637"/>
      <c r="B22" s="637"/>
      <c r="C22" s="324"/>
      <c r="D22" s="324"/>
      <c r="E22" s="324"/>
      <c r="F22" s="324"/>
      <c r="G22" s="351"/>
      <c r="H22" s="352"/>
      <c r="I22" s="351"/>
      <c r="J22" s="352"/>
      <c r="K22" s="351"/>
      <c r="L22" s="352"/>
      <c r="M22" s="351"/>
      <c r="N22" s="352"/>
      <c r="O22" s="396"/>
      <c r="P22" s="394"/>
      <c r="Q22" s="324"/>
      <c r="R22" s="324"/>
      <c r="S22" s="324"/>
      <c r="T22" s="324"/>
      <c r="U22" s="324"/>
    </row>
    <row r="23" spans="1:21" ht="15.75">
      <c r="A23" s="637"/>
      <c r="B23" s="637"/>
      <c r="C23" s="324"/>
      <c r="D23" s="324"/>
      <c r="E23" s="324"/>
      <c r="F23" s="324"/>
      <c r="G23" s="351"/>
      <c r="H23" s="352"/>
      <c r="I23" s="351"/>
      <c r="J23" s="352"/>
      <c r="K23" s="351"/>
      <c r="L23" s="352"/>
      <c r="M23" s="351"/>
      <c r="N23" s="352"/>
      <c r="O23" s="396">
        <f t="shared" si="1"/>
        <v>0</v>
      </c>
      <c r="P23" s="394">
        <f t="shared" si="2"/>
        <v>0</v>
      </c>
      <c r="Q23" s="324"/>
      <c r="R23" s="324"/>
      <c r="S23" s="324"/>
      <c r="T23" s="324"/>
      <c r="U23" s="324"/>
    </row>
    <row r="24" spans="1:21" ht="15.75">
      <c r="A24" s="637"/>
      <c r="B24" s="638"/>
      <c r="C24" s="324"/>
      <c r="D24" s="324"/>
      <c r="E24" s="324"/>
      <c r="F24" s="324"/>
      <c r="G24" s="351"/>
      <c r="H24" s="352"/>
      <c r="I24" s="351"/>
      <c r="J24" s="352"/>
      <c r="K24" s="351"/>
      <c r="L24" s="352"/>
      <c r="M24" s="351"/>
      <c r="N24" s="352"/>
      <c r="O24" s="396">
        <f t="shared" si="1"/>
        <v>0</v>
      </c>
      <c r="P24" s="394">
        <f t="shared" si="2"/>
        <v>0</v>
      </c>
      <c r="Q24" s="324"/>
      <c r="R24" s="324"/>
      <c r="S24" s="324"/>
      <c r="T24" s="324"/>
      <c r="U24" s="324"/>
    </row>
    <row r="25" spans="1:21" ht="15.75">
      <c r="A25" s="637"/>
      <c r="B25" s="636" t="s">
        <v>1491</v>
      </c>
      <c r="C25" s="324"/>
      <c r="D25" s="324"/>
      <c r="E25" s="324"/>
      <c r="F25" s="324"/>
      <c r="G25" s="351"/>
      <c r="H25" s="352"/>
      <c r="I25" s="351"/>
      <c r="J25" s="352"/>
      <c r="K25" s="351"/>
      <c r="L25" s="352"/>
      <c r="M25" s="351"/>
      <c r="N25" s="352"/>
      <c r="O25" s="396">
        <f t="shared" si="1"/>
        <v>0</v>
      </c>
      <c r="P25" s="394">
        <f t="shared" si="2"/>
        <v>0</v>
      </c>
      <c r="Q25" s="324"/>
      <c r="R25" s="324"/>
      <c r="S25" s="324"/>
      <c r="T25" s="324"/>
      <c r="U25" s="324"/>
    </row>
    <row r="26" spans="1:21" ht="15.75">
      <c r="A26" s="637"/>
      <c r="B26" s="637"/>
      <c r="C26" s="324"/>
      <c r="D26" s="324"/>
      <c r="E26" s="324"/>
      <c r="F26" s="324"/>
      <c r="G26" s="351"/>
      <c r="H26" s="352"/>
      <c r="I26" s="351"/>
      <c r="J26" s="352"/>
      <c r="K26" s="351"/>
      <c r="L26" s="352"/>
      <c r="M26" s="351"/>
      <c r="N26" s="352"/>
      <c r="O26" s="396">
        <f t="shared" si="0"/>
        <v>0</v>
      </c>
      <c r="P26" s="394">
        <f t="shared" si="0"/>
        <v>0</v>
      </c>
      <c r="Q26" s="324"/>
      <c r="R26" s="324"/>
      <c r="S26" s="324"/>
      <c r="T26" s="324"/>
      <c r="U26" s="324"/>
    </row>
    <row r="27" spans="1:21" ht="15.75">
      <c r="A27" s="637"/>
      <c r="B27" s="637"/>
      <c r="C27" s="324"/>
      <c r="D27" s="324"/>
      <c r="E27" s="324"/>
      <c r="F27" s="324"/>
      <c r="G27" s="351"/>
      <c r="H27" s="352"/>
      <c r="I27" s="351"/>
      <c r="J27" s="352"/>
      <c r="K27" s="351"/>
      <c r="L27" s="352"/>
      <c r="M27" s="351"/>
      <c r="N27" s="352"/>
      <c r="O27" s="396">
        <f t="shared" si="0"/>
        <v>0</v>
      </c>
      <c r="P27" s="394">
        <f t="shared" si="0"/>
        <v>0</v>
      </c>
      <c r="Q27" s="324"/>
      <c r="R27" s="324"/>
      <c r="S27" s="324"/>
      <c r="T27" s="324"/>
      <c r="U27" s="324"/>
    </row>
    <row r="28" spans="1:21" ht="15.75">
      <c r="A28" s="637"/>
      <c r="B28" s="638"/>
      <c r="C28" s="324"/>
      <c r="D28" s="324"/>
      <c r="E28" s="324"/>
      <c r="F28" s="324"/>
      <c r="G28" s="351"/>
      <c r="H28" s="352"/>
      <c r="I28" s="351"/>
      <c r="J28" s="352"/>
      <c r="K28" s="351"/>
      <c r="L28" s="352"/>
      <c r="M28" s="351"/>
      <c r="N28" s="352"/>
      <c r="O28" s="396">
        <f t="shared" si="0"/>
        <v>0</v>
      </c>
      <c r="P28" s="394">
        <f t="shared" si="0"/>
        <v>0</v>
      </c>
      <c r="Q28" s="324"/>
      <c r="R28" s="324"/>
      <c r="S28" s="324"/>
      <c r="T28" s="324"/>
      <c r="U28" s="324"/>
    </row>
    <row r="29" spans="1:21" ht="15.75">
      <c r="A29" s="637"/>
      <c r="B29" s="684" t="s">
        <v>1492</v>
      </c>
      <c r="C29" s="324"/>
      <c r="D29" s="324"/>
      <c r="E29" s="324"/>
      <c r="F29" s="324"/>
      <c r="G29" s="351"/>
      <c r="H29" s="352"/>
      <c r="I29" s="351"/>
      <c r="J29" s="352"/>
      <c r="K29" s="351"/>
      <c r="L29" s="352"/>
      <c r="M29" s="351"/>
      <c r="N29" s="352"/>
      <c r="O29" s="396">
        <f t="shared" si="0"/>
        <v>0</v>
      </c>
      <c r="P29" s="394">
        <f t="shared" si="0"/>
        <v>0</v>
      </c>
      <c r="Q29" s="324"/>
      <c r="R29" s="324"/>
      <c r="S29" s="324"/>
      <c r="T29" s="324"/>
      <c r="U29" s="324"/>
    </row>
    <row r="30" spans="1:21" ht="15.75">
      <c r="A30" s="637"/>
      <c r="B30" s="685"/>
      <c r="C30" s="324"/>
      <c r="D30" s="324"/>
      <c r="E30" s="324"/>
      <c r="F30" s="324"/>
      <c r="G30" s="351"/>
      <c r="H30" s="352"/>
      <c r="I30" s="351"/>
      <c r="J30" s="352"/>
      <c r="K30" s="351"/>
      <c r="L30" s="352"/>
      <c r="M30" s="351"/>
      <c r="N30" s="352"/>
      <c r="O30" s="396">
        <f t="shared" si="0"/>
        <v>0</v>
      </c>
      <c r="P30" s="394">
        <f t="shared" si="0"/>
        <v>0</v>
      </c>
      <c r="Q30" s="324"/>
      <c r="R30" s="324"/>
      <c r="S30" s="324"/>
      <c r="T30" s="324"/>
      <c r="U30" s="324"/>
    </row>
    <row r="31" spans="1:21" ht="15.75">
      <c r="A31" s="637"/>
      <c r="B31" s="685"/>
      <c r="C31" s="324"/>
      <c r="D31" s="324"/>
      <c r="E31" s="324"/>
      <c r="F31" s="324"/>
      <c r="G31" s="351"/>
      <c r="H31" s="352"/>
      <c r="I31" s="351"/>
      <c r="J31" s="352"/>
      <c r="K31" s="351"/>
      <c r="L31" s="352"/>
      <c r="M31" s="351"/>
      <c r="N31" s="352"/>
      <c r="O31" s="396"/>
      <c r="P31" s="394"/>
      <c r="Q31" s="324"/>
      <c r="R31" s="324"/>
      <c r="S31" s="324"/>
      <c r="T31" s="324"/>
      <c r="U31" s="324"/>
    </row>
    <row r="32" spans="1:21" ht="15.75">
      <c r="A32" s="637"/>
      <c r="B32" s="685"/>
      <c r="C32" s="324"/>
      <c r="D32" s="324"/>
      <c r="E32" s="324"/>
      <c r="F32" s="324"/>
      <c r="G32" s="351"/>
      <c r="H32" s="352"/>
      <c r="I32" s="351"/>
      <c r="J32" s="352"/>
      <c r="K32" s="351"/>
      <c r="L32" s="352"/>
      <c r="M32" s="351"/>
      <c r="N32" s="352"/>
      <c r="O32" s="396"/>
      <c r="P32" s="394"/>
      <c r="Q32" s="324"/>
      <c r="R32" s="324"/>
      <c r="S32" s="324"/>
      <c r="T32" s="324"/>
      <c r="U32" s="324"/>
    </row>
    <row r="33" spans="1:21" ht="15.75">
      <c r="A33" s="637"/>
      <c r="B33" s="685"/>
      <c r="C33" s="324"/>
      <c r="D33" s="324"/>
      <c r="E33" s="324"/>
      <c r="F33" s="324"/>
      <c r="G33" s="351"/>
      <c r="H33" s="352"/>
      <c r="I33" s="351"/>
      <c r="J33" s="352"/>
      <c r="K33" s="351"/>
      <c r="L33" s="352"/>
      <c r="M33" s="351"/>
      <c r="N33" s="352"/>
      <c r="O33" s="396"/>
      <c r="P33" s="394"/>
      <c r="Q33" s="324"/>
      <c r="R33" s="324"/>
      <c r="S33" s="324"/>
      <c r="T33" s="324"/>
      <c r="U33" s="324"/>
    </row>
    <row r="34" spans="1:21" ht="15.75">
      <c r="A34" s="637"/>
      <c r="B34" s="685"/>
      <c r="C34" s="324"/>
      <c r="D34" s="324"/>
      <c r="E34" s="324"/>
      <c r="F34" s="324"/>
      <c r="G34" s="351"/>
      <c r="H34" s="352"/>
      <c r="I34" s="351"/>
      <c r="J34" s="352"/>
      <c r="K34" s="351"/>
      <c r="L34" s="352"/>
      <c r="M34" s="351"/>
      <c r="N34" s="352"/>
      <c r="O34" s="396"/>
      <c r="P34" s="394"/>
      <c r="Q34" s="324"/>
      <c r="R34" s="324"/>
      <c r="S34" s="324"/>
      <c r="T34" s="324"/>
      <c r="U34" s="324"/>
    </row>
    <row r="35" spans="1:21" ht="15.75">
      <c r="A35" s="637"/>
      <c r="B35" s="685"/>
      <c r="C35" s="324"/>
      <c r="D35" s="324"/>
      <c r="E35" s="324"/>
      <c r="F35" s="324"/>
      <c r="G35" s="351"/>
      <c r="H35" s="352"/>
      <c r="I35" s="351"/>
      <c r="J35" s="352"/>
      <c r="K35" s="351"/>
      <c r="L35" s="352"/>
      <c r="M35" s="351"/>
      <c r="N35" s="352"/>
      <c r="O35" s="396">
        <f t="shared" si="0"/>
        <v>0</v>
      </c>
      <c r="P35" s="394">
        <f t="shared" si="0"/>
        <v>0</v>
      </c>
      <c r="Q35" s="324"/>
      <c r="R35" s="324"/>
      <c r="S35" s="324"/>
      <c r="T35" s="324"/>
      <c r="U35" s="324"/>
    </row>
    <row r="36" spans="1:21" ht="15.75">
      <c r="A36" s="637"/>
      <c r="B36" s="685"/>
      <c r="C36" s="324"/>
      <c r="D36" s="324"/>
      <c r="E36" s="324"/>
      <c r="F36" s="324"/>
      <c r="G36" s="351"/>
      <c r="H36" s="352"/>
      <c r="I36" s="351"/>
      <c r="J36" s="352"/>
      <c r="K36" s="351"/>
      <c r="L36" s="352"/>
      <c r="M36" s="351"/>
      <c r="N36" s="352"/>
      <c r="O36" s="396"/>
      <c r="P36" s="394"/>
      <c r="Q36" s="324"/>
      <c r="R36" s="324"/>
      <c r="S36" s="324"/>
      <c r="T36" s="324"/>
      <c r="U36" s="324"/>
    </row>
    <row r="37" spans="1:21" ht="15.75">
      <c r="A37" s="637"/>
      <c r="B37" s="685"/>
      <c r="C37" s="324"/>
      <c r="D37" s="324"/>
      <c r="E37" s="324"/>
      <c r="F37" s="324"/>
      <c r="G37" s="351"/>
      <c r="H37" s="352"/>
      <c r="I37" s="351"/>
      <c r="J37" s="352"/>
      <c r="K37" s="351"/>
      <c r="L37" s="352"/>
      <c r="M37" s="351"/>
      <c r="N37" s="352"/>
      <c r="O37" s="396"/>
      <c r="P37" s="394"/>
      <c r="Q37" s="324"/>
      <c r="R37" s="324"/>
      <c r="S37" s="324"/>
      <c r="T37" s="324"/>
      <c r="U37" s="324"/>
    </row>
    <row r="38" spans="1:21" ht="15.75">
      <c r="A38" s="637"/>
      <c r="B38" s="685"/>
      <c r="C38" s="324"/>
      <c r="D38" s="324"/>
      <c r="E38" s="324"/>
      <c r="F38" s="324"/>
      <c r="G38" s="351"/>
      <c r="H38" s="352"/>
      <c r="I38" s="351"/>
      <c r="J38" s="352"/>
      <c r="K38" s="351"/>
      <c r="L38" s="352"/>
      <c r="M38" s="351"/>
      <c r="N38" s="352"/>
      <c r="O38" s="396"/>
      <c r="P38" s="394"/>
      <c r="Q38" s="324"/>
      <c r="R38" s="324"/>
      <c r="S38" s="324"/>
      <c r="T38" s="324"/>
      <c r="U38" s="324"/>
    </row>
    <row r="39" spans="1:21" ht="15.75">
      <c r="A39" s="637"/>
      <c r="B39" s="685"/>
      <c r="C39" s="324"/>
      <c r="D39" s="324"/>
      <c r="E39" s="324"/>
      <c r="F39" s="324"/>
      <c r="G39" s="351"/>
      <c r="H39" s="352"/>
      <c r="I39" s="351"/>
      <c r="J39" s="352"/>
      <c r="K39" s="351"/>
      <c r="L39" s="352"/>
      <c r="M39" s="351"/>
      <c r="N39" s="352"/>
      <c r="O39" s="396"/>
      <c r="P39" s="394"/>
      <c r="Q39" s="324"/>
      <c r="R39" s="324"/>
      <c r="S39" s="324"/>
      <c r="T39" s="324"/>
      <c r="U39" s="324"/>
    </row>
    <row r="40" spans="1:21" ht="15.75">
      <c r="A40" s="638"/>
      <c r="B40" s="686"/>
      <c r="C40" s="324"/>
      <c r="D40" s="324"/>
      <c r="E40" s="324"/>
      <c r="F40" s="324"/>
      <c r="G40" s="351"/>
      <c r="H40" s="352"/>
      <c r="I40" s="351"/>
      <c r="J40" s="352"/>
      <c r="K40" s="351"/>
      <c r="L40" s="352"/>
      <c r="M40" s="351"/>
      <c r="N40" s="352"/>
      <c r="O40" s="396"/>
      <c r="P40" s="394"/>
      <c r="Q40" s="324"/>
      <c r="R40" s="324"/>
      <c r="S40" s="324"/>
      <c r="T40" s="324"/>
      <c r="U40" s="324"/>
    </row>
    <row r="41" spans="1:21" ht="15.75">
      <c r="A41" s="636" t="s">
        <v>1493</v>
      </c>
      <c r="B41" s="636" t="s">
        <v>1494</v>
      </c>
      <c r="C41" s="324"/>
      <c r="D41" s="324"/>
      <c r="E41" s="324"/>
      <c r="F41" s="324"/>
      <c r="G41" s="351"/>
      <c r="H41" s="352"/>
      <c r="I41" s="351"/>
      <c r="J41" s="352"/>
      <c r="K41" s="351"/>
      <c r="L41" s="352"/>
      <c r="M41" s="351"/>
      <c r="N41" s="352"/>
      <c r="O41" s="396"/>
      <c r="P41" s="394"/>
      <c r="Q41" s="324"/>
      <c r="R41" s="324"/>
      <c r="S41" s="324"/>
      <c r="T41" s="324"/>
      <c r="U41" s="324"/>
    </row>
    <row r="42" spans="1:21" ht="15.75">
      <c r="A42" s="637"/>
      <c r="B42" s="637"/>
      <c r="C42" s="324"/>
      <c r="D42" s="324"/>
      <c r="E42" s="324"/>
      <c r="F42" s="324"/>
      <c r="G42" s="351"/>
      <c r="H42" s="352"/>
      <c r="I42" s="351"/>
      <c r="J42" s="352"/>
      <c r="K42" s="351"/>
      <c r="L42" s="352"/>
      <c r="M42" s="351"/>
      <c r="N42" s="352"/>
      <c r="O42" s="396"/>
      <c r="P42" s="394"/>
      <c r="Q42" s="324"/>
      <c r="R42" s="324"/>
      <c r="S42" s="324"/>
      <c r="T42" s="324"/>
      <c r="U42" s="324"/>
    </row>
    <row r="43" spans="1:21" ht="15.75">
      <c r="A43" s="637"/>
      <c r="B43" s="637"/>
      <c r="C43" s="324"/>
      <c r="D43" s="324"/>
      <c r="E43" s="324"/>
      <c r="F43" s="324"/>
      <c r="G43" s="351"/>
      <c r="H43" s="352"/>
      <c r="I43" s="351"/>
      <c r="J43" s="352"/>
      <c r="K43" s="351"/>
      <c r="L43" s="352"/>
      <c r="M43" s="351"/>
      <c r="N43" s="352"/>
      <c r="O43" s="396"/>
      <c r="P43" s="394"/>
      <c r="Q43" s="324"/>
      <c r="R43" s="324"/>
      <c r="S43" s="324"/>
      <c r="T43" s="324"/>
      <c r="U43" s="324"/>
    </row>
    <row r="44" spans="1:21" ht="15.75">
      <c r="A44" s="637"/>
      <c r="B44" s="637"/>
      <c r="C44" s="324"/>
      <c r="D44" s="324"/>
      <c r="E44" s="324"/>
      <c r="F44" s="324"/>
      <c r="G44" s="351"/>
      <c r="H44" s="352"/>
      <c r="I44" s="351"/>
      <c r="J44" s="352"/>
      <c r="K44" s="351"/>
      <c r="L44" s="352"/>
      <c r="M44" s="351"/>
      <c r="N44" s="352"/>
      <c r="O44" s="396"/>
      <c r="P44" s="394"/>
      <c r="Q44" s="324"/>
      <c r="R44" s="324"/>
      <c r="S44" s="324"/>
      <c r="T44" s="324"/>
      <c r="U44" s="324"/>
    </row>
    <row r="45" spans="1:21" ht="15.75">
      <c r="A45" s="637"/>
      <c r="B45" s="637"/>
      <c r="C45" s="324"/>
      <c r="D45" s="324"/>
      <c r="E45" s="324"/>
      <c r="F45" s="324"/>
      <c r="G45" s="351"/>
      <c r="H45" s="352"/>
      <c r="I45" s="351"/>
      <c r="J45" s="352"/>
      <c r="K45" s="351"/>
      <c r="L45" s="352"/>
      <c r="M45" s="351"/>
      <c r="N45" s="352"/>
      <c r="O45" s="396"/>
      <c r="P45" s="394"/>
      <c r="Q45" s="324"/>
      <c r="R45" s="324"/>
      <c r="S45" s="324"/>
      <c r="T45" s="324"/>
      <c r="U45" s="324"/>
    </row>
    <row r="46" spans="1:21" ht="15.75">
      <c r="A46" s="637"/>
      <c r="B46" s="637"/>
      <c r="C46" s="324"/>
      <c r="D46" s="324"/>
      <c r="E46" s="324"/>
      <c r="F46" s="324"/>
      <c r="G46" s="351"/>
      <c r="H46" s="352"/>
      <c r="I46" s="351"/>
      <c r="J46" s="352"/>
      <c r="K46" s="351"/>
      <c r="L46" s="352"/>
      <c r="M46" s="351"/>
      <c r="N46" s="352"/>
      <c r="O46" s="396"/>
      <c r="P46" s="394"/>
      <c r="Q46" s="324"/>
      <c r="R46" s="324"/>
      <c r="S46" s="324"/>
      <c r="T46" s="324"/>
      <c r="U46" s="324"/>
    </row>
    <row r="47" spans="1:21" ht="15.75">
      <c r="A47" s="637"/>
      <c r="B47" s="637"/>
      <c r="C47" s="324"/>
      <c r="D47" s="324"/>
      <c r="E47" s="324"/>
      <c r="F47" s="324"/>
      <c r="G47" s="351"/>
      <c r="H47" s="352"/>
      <c r="I47" s="351"/>
      <c r="J47" s="352"/>
      <c r="K47" s="351"/>
      <c r="L47" s="352"/>
      <c r="M47" s="351"/>
      <c r="N47" s="352"/>
      <c r="O47" s="396">
        <f t="shared" si="0"/>
        <v>0</v>
      </c>
      <c r="P47" s="394">
        <f t="shared" si="0"/>
        <v>0</v>
      </c>
      <c r="Q47" s="324"/>
      <c r="R47" s="324"/>
      <c r="S47" s="324"/>
      <c r="T47" s="324"/>
      <c r="U47" s="324"/>
    </row>
    <row r="48" spans="1:21" ht="15.75">
      <c r="A48" s="637"/>
      <c r="B48" s="637"/>
      <c r="C48" s="324"/>
      <c r="D48" s="324"/>
      <c r="E48" s="324"/>
      <c r="F48" s="324"/>
      <c r="G48" s="351"/>
      <c r="H48" s="352"/>
      <c r="I48" s="351"/>
      <c r="J48" s="352"/>
      <c r="K48" s="351"/>
      <c r="L48" s="352"/>
      <c r="M48" s="351"/>
      <c r="N48" s="352"/>
      <c r="O48" s="396">
        <f t="shared" si="0"/>
        <v>0</v>
      </c>
      <c r="P48" s="394">
        <f t="shared" si="0"/>
        <v>0</v>
      </c>
      <c r="Q48" s="324"/>
      <c r="R48" s="324"/>
      <c r="S48" s="324"/>
      <c r="T48" s="324"/>
      <c r="U48" s="324"/>
    </row>
    <row r="49" spans="1:21" ht="15.75">
      <c r="A49" s="637"/>
      <c r="B49" s="638"/>
      <c r="C49" s="324"/>
      <c r="D49" s="324"/>
      <c r="E49" s="324"/>
      <c r="F49" s="324"/>
      <c r="G49" s="351"/>
      <c r="H49" s="352"/>
      <c r="I49" s="351"/>
      <c r="J49" s="352"/>
      <c r="K49" s="351"/>
      <c r="L49" s="352"/>
      <c r="M49" s="351"/>
      <c r="N49" s="352"/>
      <c r="O49" s="396">
        <f t="shared" si="0"/>
        <v>0</v>
      </c>
      <c r="P49" s="394">
        <f t="shared" si="0"/>
        <v>0</v>
      </c>
      <c r="Q49" s="324"/>
      <c r="R49" s="324"/>
      <c r="S49" s="324"/>
      <c r="T49" s="324"/>
      <c r="U49" s="324"/>
    </row>
    <row r="50" spans="1:21" ht="15.75">
      <c r="A50" s="637"/>
      <c r="B50" s="684" t="s">
        <v>1495</v>
      </c>
      <c r="C50" s="324"/>
      <c r="D50" s="324"/>
      <c r="E50" s="324"/>
      <c r="F50" s="324"/>
      <c r="G50" s="351"/>
      <c r="H50" s="352"/>
      <c r="I50" s="351"/>
      <c r="J50" s="352"/>
      <c r="K50" s="351"/>
      <c r="L50" s="352"/>
      <c r="M50" s="351"/>
      <c r="N50" s="352"/>
      <c r="O50" s="396">
        <f t="shared" si="0"/>
        <v>0</v>
      </c>
      <c r="P50" s="394">
        <f t="shared" si="0"/>
        <v>0</v>
      </c>
      <c r="Q50" s="324"/>
      <c r="R50" s="324"/>
      <c r="S50" s="324"/>
      <c r="T50" s="324"/>
      <c r="U50" s="324"/>
    </row>
    <row r="51" spans="1:21" ht="15.75">
      <c r="A51" s="637"/>
      <c r="B51" s="685"/>
      <c r="C51" s="324"/>
      <c r="D51" s="324"/>
      <c r="E51" s="324"/>
      <c r="F51" s="324"/>
      <c r="G51" s="351"/>
      <c r="H51" s="352"/>
      <c r="I51" s="351"/>
      <c r="J51" s="352"/>
      <c r="K51" s="351"/>
      <c r="L51" s="352"/>
      <c r="M51" s="351"/>
      <c r="N51" s="352"/>
      <c r="O51" s="396"/>
      <c r="P51" s="394"/>
      <c r="Q51" s="324"/>
      <c r="R51" s="324"/>
      <c r="S51" s="324"/>
      <c r="T51" s="324"/>
      <c r="U51" s="324"/>
    </row>
    <row r="52" spans="1:21" ht="15.75">
      <c r="A52" s="637"/>
      <c r="B52" s="685"/>
      <c r="C52" s="324"/>
      <c r="D52" s="324"/>
      <c r="E52" s="324"/>
      <c r="F52" s="324"/>
      <c r="G52" s="351"/>
      <c r="H52" s="352"/>
      <c r="I52" s="351"/>
      <c r="J52" s="352"/>
      <c r="K52" s="351"/>
      <c r="L52" s="352"/>
      <c r="M52" s="351"/>
      <c r="N52" s="352"/>
      <c r="O52" s="396"/>
      <c r="P52" s="394"/>
      <c r="Q52" s="324"/>
      <c r="R52" s="324"/>
      <c r="S52" s="324"/>
      <c r="T52" s="324"/>
      <c r="U52" s="324"/>
    </row>
    <row r="53" spans="1:21" ht="15.75">
      <c r="A53" s="637"/>
      <c r="B53" s="685"/>
      <c r="C53" s="324"/>
      <c r="D53" s="324"/>
      <c r="E53" s="324"/>
      <c r="F53" s="324"/>
      <c r="G53" s="351"/>
      <c r="H53" s="352"/>
      <c r="I53" s="351"/>
      <c r="J53" s="352"/>
      <c r="K53" s="351"/>
      <c r="L53" s="352"/>
      <c r="M53" s="351"/>
      <c r="N53" s="352"/>
      <c r="O53" s="396"/>
      <c r="P53" s="394"/>
      <c r="Q53" s="324"/>
      <c r="R53" s="324"/>
      <c r="S53" s="324"/>
      <c r="T53" s="324"/>
      <c r="U53" s="324"/>
    </row>
    <row r="54" spans="1:21" ht="15.75">
      <c r="A54" s="637"/>
      <c r="B54" s="685"/>
      <c r="C54" s="324"/>
      <c r="D54" s="324"/>
      <c r="E54" s="324"/>
      <c r="F54" s="324"/>
      <c r="G54" s="351"/>
      <c r="H54" s="352"/>
      <c r="I54" s="351"/>
      <c r="J54" s="352"/>
      <c r="K54" s="351"/>
      <c r="L54" s="352"/>
      <c r="M54" s="351"/>
      <c r="N54" s="352"/>
      <c r="O54" s="396"/>
      <c r="P54" s="394"/>
      <c r="Q54" s="324"/>
      <c r="R54" s="324"/>
      <c r="S54" s="324"/>
      <c r="T54" s="324"/>
      <c r="U54" s="324"/>
    </row>
    <row r="55" spans="1:21" ht="15.75">
      <c r="A55" s="637"/>
      <c r="B55" s="685"/>
      <c r="C55" s="324"/>
      <c r="D55" s="324"/>
      <c r="E55" s="324"/>
      <c r="F55" s="324"/>
      <c r="G55" s="351"/>
      <c r="H55" s="352"/>
      <c r="I55" s="351"/>
      <c r="J55" s="352"/>
      <c r="K55" s="351"/>
      <c r="L55" s="352"/>
      <c r="M55" s="351"/>
      <c r="N55" s="352"/>
      <c r="O55" s="396"/>
      <c r="P55" s="394"/>
      <c r="Q55" s="324"/>
      <c r="R55" s="324"/>
      <c r="S55" s="324"/>
      <c r="T55" s="324"/>
      <c r="U55" s="324"/>
    </row>
    <row r="56" spans="1:21" ht="15.75">
      <c r="A56" s="637"/>
      <c r="B56" s="685"/>
      <c r="C56" s="324"/>
      <c r="D56" s="324"/>
      <c r="E56" s="324"/>
      <c r="F56" s="324"/>
      <c r="G56" s="351"/>
      <c r="H56" s="352"/>
      <c r="I56" s="351"/>
      <c r="J56" s="352"/>
      <c r="K56" s="351"/>
      <c r="L56" s="352"/>
      <c r="M56" s="351"/>
      <c r="N56" s="352"/>
      <c r="O56" s="396"/>
      <c r="P56" s="394"/>
      <c r="Q56" s="324"/>
      <c r="R56" s="324"/>
      <c r="S56" s="324"/>
      <c r="T56" s="324"/>
      <c r="U56" s="324"/>
    </row>
    <row r="57" spans="1:21" ht="15.75">
      <c r="A57" s="637"/>
      <c r="B57" s="685"/>
      <c r="C57" s="324"/>
      <c r="D57" s="324"/>
      <c r="E57" s="324"/>
      <c r="F57" s="324"/>
      <c r="G57" s="351"/>
      <c r="H57" s="352"/>
      <c r="I57" s="351"/>
      <c r="J57" s="352"/>
      <c r="K57" s="351"/>
      <c r="L57" s="352"/>
      <c r="M57" s="351"/>
      <c r="N57" s="352"/>
      <c r="O57" s="396"/>
      <c r="P57" s="394"/>
      <c r="Q57" s="324"/>
      <c r="R57" s="324"/>
      <c r="S57" s="324"/>
      <c r="T57" s="324"/>
      <c r="U57" s="324"/>
    </row>
    <row r="58" spans="1:21" ht="15.75">
      <c r="A58" s="637"/>
      <c r="B58" s="685"/>
      <c r="C58" s="324"/>
      <c r="D58" s="324"/>
      <c r="E58" s="324"/>
      <c r="F58" s="324"/>
      <c r="G58" s="351"/>
      <c r="H58" s="352"/>
      <c r="I58" s="351"/>
      <c r="J58" s="352"/>
      <c r="K58" s="351"/>
      <c r="L58" s="352"/>
      <c r="M58" s="351"/>
      <c r="N58" s="352"/>
      <c r="O58" s="396"/>
      <c r="P58" s="394"/>
      <c r="Q58" s="324"/>
      <c r="R58" s="324"/>
      <c r="S58" s="324"/>
      <c r="T58" s="324"/>
      <c r="U58" s="324"/>
    </row>
    <row r="59" spans="1:21" ht="15.75">
      <c r="A59" s="637"/>
      <c r="B59" s="685"/>
      <c r="C59" s="324"/>
      <c r="D59" s="324"/>
      <c r="E59" s="324"/>
      <c r="F59" s="324"/>
      <c r="G59" s="351"/>
      <c r="H59" s="352"/>
      <c r="I59" s="351"/>
      <c r="J59" s="352"/>
      <c r="K59" s="351"/>
      <c r="L59" s="352"/>
      <c r="M59" s="351"/>
      <c r="N59" s="352"/>
      <c r="O59" s="396"/>
      <c r="P59" s="394"/>
      <c r="Q59" s="324"/>
      <c r="R59" s="324"/>
      <c r="S59" s="324"/>
      <c r="T59" s="324"/>
      <c r="U59" s="324"/>
    </row>
    <row r="60" spans="1:21" ht="15.75">
      <c r="A60" s="637"/>
      <c r="B60" s="685"/>
      <c r="C60" s="324"/>
      <c r="D60" s="324"/>
      <c r="E60" s="324"/>
      <c r="F60" s="324"/>
      <c r="G60" s="351"/>
      <c r="H60" s="352"/>
      <c r="I60" s="351"/>
      <c r="J60" s="352"/>
      <c r="K60" s="351"/>
      <c r="L60" s="352"/>
      <c r="M60" s="351"/>
      <c r="N60" s="352"/>
      <c r="O60" s="396"/>
      <c r="P60" s="394"/>
      <c r="Q60" s="324"/>
      <c r="R60" s="324"/>
      <c r="S60" s="324"/>
      <c r="T60" s="324"/>
      <c r="U60" s="324"/>
    </row>
    <row r="61" spans="1:21" ht="15.75">
      <c r="A61" s="637"/>
      <c r="B61" s="685"/>
      <c r="C61" s="324"/>
      <c r="D61" s="324"/>
      <c r="E61" s="324"/>
      <c r="F61" s="324"/>
      <c r="G61" s="351"/>
      <c r="H61" s="352"/>
      <c r="I61" s="351"/>
      <c r="J61" s="352"/>
      <c r="K61" s="351"/>
      <c r="L61" s="352"/>
      <c r="M61" s="351"/>
      <c r="N61" s="352"/>
      <c r="O61" s="396"/>
      <c r="P61" s="394"/>
      <c r="Q61" s="324"/>
      <c r="R61" s="324"/>
      <c r="S61" s="324"/>
      <c r="T61" s="324"/>
      <c r="U61" s="324"/>
    </row>
    <row r="62" spans="1:21" ht="15.75">
      <c r="A62" s="638"/>
      <c r="B62" s="686"/>
      <c r="C62" s="324"/>
      <c r="D62" s="324"/>
      <c r="E62" s="324"/>
      <c r="F62" s="324"/>
      <c r="G62" s="351"/>
      <c r="H62" s="352"/>
      <c r="I62" s="351"/>
      <c r="J62" s="352"/>
      <c r="K62" s="351"/>
      <c r="L62" s="352"/>
      <c r="M62" s="351"/>
      <c r="N62" s="352"/>
      <c r="O62" s="396">
        <f t="shared" si="0"/>
        <v>0</v>
      </c>
      <c r="P62" s="394">
        <f t="shared" si="0"/>
        <v>0</v>
      </c>
      <c r="Q62" s="324"/>
      <c r="R62" s="324"/>
      <c r="S62" s="324"/>
      <c r="T62" s="324"/>
      <c r="U62" s="324"/>
    </row>
    <row r="63" spans="1:21" ht="15.75">
      <c r="A63" s="636" t="s">
        <v>1496</v>
      </c>
      <c r="B63" s="407"/>
      <c r="C63" s="324"/>
      <c r="D63" s="324"/>
      <c r="E63" s="324"/>
      <c r="F63" s="324"/>
      <c r="G63" s="351"/>
      <c r="H63" s="352"/>
      <c r="I63" s="351"/>
      <c r="J63" s="352"/>
      <c r="K63" s="351"/>
      <c r="L63" s="352"/>
      <c r="M63" s="351"/>
      <c r="N63" s="352"/>
      <c r="O63" s="396">
        <f t="shared" ref="O63:P69" si="3">G63+I63+K63+M63</f>
        <v>0</v>
      </c>
      <c r="P63" s="394">
        <f t="shared" si="3"/>
        <v>0</v>
      </c>
      <c r="Q63" s="324"/>
      <c r="R63" s="324"/>
      <c r="S63" s="324"/>
      <c r="T63" s="324"/>
      <c r="U63" s="324"/>
    </row>
    <row r="64" spans="1:21" ht="15.75">
      <c r="A64" s="637"/>
      <c r="B64" s="407"/>
      <c r="C64" s="324"/>
      <c r="D64" s="324"/>
      <c r="E64" s="324"/>
      <c r="F64" s="324"/>
      <c r="G64" s="351"/>
      <c r="H64" s="352"/>
      <c r="I64" s="351"/>
      <c r="J64" s="352"/>
      <c r="K64" s="351"/>
      <c r="L64" s="352"/>
      <c r="M64" s="351"/>
      <c r="N64" s="352"/>
      <c r="O64" s="396"/>
      <c r="P64" s="394"/>
      <c r="Q64" s="324"/>
      <c r="R64" s="324"/>
      <c r="S64" s="324"/>
      <c r="T64" s="324"/>
      <c r="U64" s="324"/>
    </row>
    <row r="65" spans="1:21" ht="15.75">
      <c r="A65" s="637"/>
      <c r="B65" s="407"/>
      <c r="C65" s="324"/>
      <c r="D65" s="324"/>
      <c r="E65" s="324"/>
      <c r="F65" s="324"/>
      <c r="G65" s="351"/>
      <c r="H65" s="352"/>
      <c r="I65" s="351"/>
      <c r="J65" s="352"/>
      <c r="K65" s="351"/>
      <c r="L65" s="352"/>
      <c r="M65" s="351"/>
      <c r="N65" s="352"/>
      <c r="O65" s="396"/>
      <c r="P65" s="394"/>
      <c r="Q65" s="324"/>
      <c r="R65" s="324"/>
      <c r="S65" s="324"/>
      <c r="T65" s="324"/>
      <c r="U65" s="324"/>
    </row>
    <row r="66" spans="1:21" ht="15.75">
      <c r="A66" s="637"/>
      <c r="B66" s="407"/>
      <c r="C66" s="324"/>
      <c r="D66" s="324"/>
      <c r="E66" s="324"/>
      <c r="F66" s="324"/>
      <c r="G66" s="351"/>
      <c r="H66" s="352"/>
      <c r="I66" s="351"/>
      <c r="J66" s="352"/>
      <c r="K66" s="351"/>
      <c r="L66" s="352"/>
      <c r="M66" s="351"/>
      <c r="N66" s="352"/>
      <c r="O66" s="396"/>
      <c r="P66" s="394"/>
      <c r="Q66" s="324"/>
      <c r="R66" s="324"/>
      <c r="S66" s="324"/>
      <c r="T66" s="324"/>
      <c r="U66" s="324"/>
    </row>
    <row r="67" spans="1:21" ht="15.75">
      <c r="A67" s="637"/>
      <c r="B67" s="407"/>
      <c r="C67" s="324"/>
      <c r="D67" s="324"/>
      <c r="E67" s="324"/>
      <c r="F67" s="324"/>
      <c r="G67" s="351"/>
      <c r="H67" s="352"/>
      <c r="I67" s="351"/>
      <c r="J67" s="352"/>
      <c r="K67" s="351"/>
      <c r="L67" s="352"/>
      <c r="M67" s="351"/>
      <c r="N67" s="352"/>
      <c r="O67" s="396"/>
      <c r="P67" s="394"/>
      <c r="Q67" s="324"/>
      <c r="R67" s="324"/>
      <c r="S67" s="324"/>
      <c r="T67" s="324"/>
      <c r="U67" s="324"/>
    </row>
    <row r="68" spans="1:21" ht="15.75">
      <c r="A68" s="637"/>
      <c r="B68" s="407"/>
      <c r="C68" s="324"/>
      <c r="D68" s="324"/>
      <c r="E68" s="324"/>
      <c r="F68" s="324"/>
      <c r="G68" s="351"/>
      <c r="H68" s="352"/>
      <c r="I68" s="351"/>
      <c r="J68" s="352"/>
      <c r="K68" s="351"/>
      <c r="L68" s="352"/>
      <c r="M68" s="351"/>
      <c r="N68" s="352"/>
      <c r="O68" s="396">
        <f t="shared" si="3"/>
        <v>0</v>
      </c>
      <c r="P68" s="394">
        <f t="shared" si="3"/>
        <v>0</v>
      </c>
      <c r="Q68" s="324"/>
      <c r="R68" s="324"/>
      <c r="S68" s="324"/>
      <c r="T68" s="324"/>
      <c r="U68" s="324"/>
    </row>
    <row r="69" spans="1:21" ht="15.75">
      <c r="A69" s="638"/>
      <c r="B69" s="407"/>
      <c r="C69" s="324"/>
      <c r="D69" s="324"/>
      <c r="E69" s="324"/>
      <c r="F69" s="324"/>
      <c r="G69" s="324"/>
      <c r="H69" s="352"/>
      <c r="I69" s="324"/>
      <c r="J69" s="352"/>
      <c r="K69" s="324"/>
      <c r="L69" s="352"/>
      <c r="M69" s="324"/>
      <c r="N69" s="352"/>
      <c r="O69" s="396">
        <f t="shared" si="3"/>
        <v>0</v>
      </c>
      <c r="P69" s="394">
        <f t="shared" si="3"/>
        <v>0</v>
      </c>
      <c r="Q69" s="324"/>
      <c r="R69" s="71"/>
      <c r="S69" s="324"/>
      <c r="T69" s="324"/>
      <c r="U69" s="324"/>
    </row>
    <row r="70" spans="1:21" ht="15.75">
      <c r="A70" s="295"/>
      <c r="B70" s="296"/>
      <c r="C70" s="296"/>
      <c r="D70" s="295" t="s">
        <v>1481</v>
      </c>
      <c r="E70" s="296"/>
      <c r="F70" s="297"/>
      <c r="G70" s="75">
        <f t="shared" ref="G70:P70" si="4">SUM(G10:G69)</f>
        <v>0</v>
      </c>
      <c r="H70" s="235">
        <f t="shared" si="4"/>
        <v>0</v>
      </c>
      <c r="I70" s="75">
        <f t="shared" si="4"/>
        <v>0</v>
      </c>
      <c r="J70" s="235">
        <f t="shared" si="4"/>
        <v>0</v>
      </c>
      <c r="K70" s="75">
        <f t="shared" si="4"/>
        <v>0</v>
      </c>
      <c r="L70" s="235">
        <f t="shared" si="4"/>
        <v>0</v>
      </c>
      <c r="M70" s="75">
        <f t="shared" si="4"/>
        <v>0</v>
      </c>
      <c r="N70" s="235">
        <f t="shared" si="4"/>
        <v>0</v>
      </c>
      <c r="O70" s="235">
        <f t="shared" si="4"/>
        <v>0</v>
      </c>
      <c r="P70" s="235">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99"/>
  <sheetViews>
    <sheetView showGridLines="0" topLeftCell="B1" zoomScale="70" zoomScaleNormal="70" workbookViewId="0">
      <pane ySplit="9" topLeftCell="A100" activePane="bottomLeft" state="frozen"/>
      <selection activeCell="K7" sqref="K7"/>
      <selection pane="bottomLeft" activeCell="C46" sqref="C46"/>
    </sheetView>
  </sheetViews>
  <sheetFormatPr baseColWidth="10" defaultColWidth="11.42578125" defaultRowHeight="15"/>
  <cols>
    <col min="1" max="1" width="35.7109375" style="457" customWidth="1"/>
    <col min="2" max="2" width="35.85546875" style="457" customWidth="1"/>
    <col min="3" max="5" width="27.42578125" style="457" customWidth="1"/>
    <col min="6" max="6" width="33.42578125" style="457" customWidth="1"/>
    <col min="7" max="7" width="15.28515625" style="457" customWidth="1"/>
    <col min="8" max="8" width="18.5703125" style="233" customWidth="1"/>
    <col min="9" max="9" width="15.28515625" style="457" customWidth="1"/>
    <col min="10" max="10" width="18.85546875" style="233" customWidth="1"/>
    <col min="11" max="11" width="11.42578125" style="457"/>
    <col min="12" max="12" width="17.5703125" style="233" customWidth="1"/>
    <col min="13" max="13" width="11.42578125" style="457"/>
    <col min="14" max="14" width="19" style="233" customWidth="1"/>
    <col min="15" max="15" width="15.28515625" style="457" customWidth="1"/>
    <col min="16" max="16" width="18.28515625" style="233" customWidth="1"/>
    <col min="17" max="17" width="24.85546875" style="457" customWidth="1"/>
    <col min="18" max="18" width="23.85546875" style="457" customWidth="1"/>
    <col min="19" max="19" width="24.85546875" style="457" customWidth="1"/>
    <col min="20" max="20" width="18.28515625" style="457" customWidth="1"/>
    <col min="21" max="22" width="31.7109375" style="457" customWidth="1"/>
    <col min="23" max="23" width="24" style="457" customWidth="1"/>
    <col min="24" max="16384" width="11.42578125" style="457"/>
  </cols>
  <sheetData>
    <row r="1" spans="1:42" ht="21">
      <c r="A1" s="402"/>
      <c r="B1" s="402"/>
      <c r="C1" s="402"/>
      <c r="D1" s="402"/>
      <c r="E1" s="687" t="s">
        <v>1515</v>
      </c>
      <c r="F1" s="687"/>
      <c r="G1" s="687"/>
      <c r="H1" s="687"/>
      <c r="I1" s="687"/>
      <c r="J1" s="687"/>
      <c r="K1" s="687"/>
      <c r="L1" s="687"/>
      <c r="M1" s="403"/>
      <c r="N1" s="403"/>
      <c r="O1" s="403"/>
      <c r="P1" s="403"/>
      <c r="Q1" s="403"/>
      <c r="R1" s="403"/>
      <c r="S1" s="403"/>
      <c r="T1" s="403"/>
      <c r="U1" s="403"/>
      <c r="V1" s="403"/>
      <c r="W1" s="403"/>
      <c r="X1" s="403"/>
      <c r="Y1" s="403"/>
      <c r="Z1" s="403"/>
      <c r="AA1" s="403"/>
      <c r="AB1" s="402"/>
      <c r="AC1" s="402"/>
      <c r="AD1" s="402"/>
      <c r="AE1" s="402"/>
      <c r="AF1" s="402"/>
      <c r="AG1" s="402"/>
      <c r="AH1" s="402"/>
      <c r="AI1" s="402"/>
      <c r="AJ1" s="402"/>
      <c r="AK1" s="402"/>
      <c r="AL1" s="402"/>
      <c r="AM1" s="402"/>
      <c r="AN1" s="402"/>
      <c r="AO1" s="402"/>
      <c r="AP1" s="402"/>
    </row>
    <row r="2" spans="1:42" ht="18.75">
      <c r="A2" s="401" t="s">
        <v>1355</v>
      </c>
      <c r="B2" s="402"/>
      <c r="C2" s="402"/>
      <c r="D2" s="402"/>
      <c r="E2" s="402"/>
      <c r="F2" s="402"/>
      <c r="G2" s="403"/>
      <c r="H2" s="404"/>
      <c r="I2" s="403"/>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c r="A3" s="401" t="s">
        <v>1511</v>
      </c>
      <c r="B3" s="402"/>
      <c r="C3" s="402"/>
      <c r="D3" s="402"/>
      <c r="E3" s="402"/>
      <c r="F3" s="402"/>
      <c r="G3" s="403"/>
      <c r="H3" s="404"/>
      <c r="I3" s="403"/>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c r="A4" s="401" t="s">
        <v>1512</v>
      </c>
      <c r="G4" s="403"/>
      <c r="H4" s="404"/>
      <c r="I4" s="403"/>
      <c r="J4" s="403"/>
      <c r="K4" s="403"/>
      <c r="L4" s="403"/>
      <c r="M4" s="403"/>
      <c r="N4" s="403"/>
      <c r="O4" s="403"/>
      <c r="P4" s="403"/>
      <c r="Q4" s="403"/>
      <c r="R4" s="403"/>
      <c r="S4" s="403"/>
      <c r="T4" s="403"/>
      <c r="U4" s="403"/>
      <c r="V4" s="403"/>
      <c r="W4" s="403"/>
      <c r="X4" s="403"/>
      <c r="Y4" s="403"/>
      <c r="Z4" s="403"/>
      <c r="AA4" s="403"/>
    </row>
    <row r="5" spans="1:42" s="402" customFormat="1" ht="18.75">
      <c r="A5" s="401" t="s">
        <v>1513</v>
      </c>
      <c r="G5" s="403"/>
      <c r="H5" s="404"/>
      <c r="I5" s="403"/>
      <c r="J5" s="403"/>
      <c r="K5" s="403"/>
      <c r="L5" s="403"/>
      <c r="M5" s="403"/>
      <c r="N5" s="403"/>
      <c r="O5" s="403"/>
      <c r="P5" s="403"/>
      <c r="Q5" s="403"/>
      <c r="R5" s="403"/>
      <c r="S5" s="403"/>
      <c r="T5" s="403"/>
      <c r="U5" s="403"/>
      <c r="V5" s="403"/>
      <c r="W5" s="403"/>
      <c r="X5" s="403"/>
      <c r="Y5" s="403"/>
      <c r="Z5" s="403"/>
      <c r="AA5" s="403"/>
    </row>
    <row r="6" spans="1:42" s="402" customFormat="1">
      <c r="A6" s="406" t="s">
        <v>1514</v>
      </c>
      <c r="B6" s="406"/>
      <c r="C6" s="406"/>
      <c r="D6" s="406"/>
      <c r="E6" s="406"/>
      <c r="F6" s="406"/>
      <c r="G6" s="406"/>
      <c r="H6" s="406"/>
      <c r="I6" s="406"/>
      <c r="J6" s="406"/>
      <c r="K6" s="406"/>
      <c r="L6" s="406"/>
      <c r="M6" s="406"/>
      <c r="N6" s="406"/>
      <c r="O6" s="406"/>
      <c r="P6" s="406"/>
      <c r="Q6" s="406"/>
      <c r="R6" s="406"/>
      <c r="S6" s="406"/>
      <c r="T6" s="406"/>
      <c r="U6" s="406"/>
      <c r="V6" s="520"/>
    </row>
    <row r="7" spans="1:42" ht="15" customHeight="1">
      <c r="A7" s="699" t="s">
        <v>97</v>
      </c>
      <c r="B7" s="698" t="s">
        <v>111</v>
      </c>
      <c r="C7" s="716" t="s">
        <v>86</v>
      </c>
      <c r="D7" s="716" t="s">
        <v>87</v>
      </c>
      <c r="E7" s="716" t="s">
        <v>392</v>
      </c>
      <c r="F7" s="716" t="s">
        <v>88</v>
      </c>
      <c r="G7" s="719" t="s">
        <v>100</v>
      </c>
      <c r="H7" s="720"/>
      <c r="I7" s="720"/>
      <c r="J7" s="720"/>
      <c r="K7" s="720"/>
      <c r="L7" s="720"/>
      <c r="M7" s="720"/>
      <c r="N7" s="721"/>
      <c r="O7" s="694" t="s">
        <v>101</v>
      </c>
      <c r="P7" s="695"/>
      <c r="Q7" s="698" t="s">
        <v>102</v>
      </c>
      <c r="R7" s="698" t="s">
        <v>103</v>
      </c>
      <c r="S7" s="698" t="s">
        <v>110</v>
      </c>
      <c r="T7" s="698" t="s">
        <v>109</v>
      </c>
      <c r="U7" s="688" t="s">
        <v>89</v>
      </c>
      <c r="V7" s="688" t="s">
        <v>2036</v>
      </c>
    </row>
    <row r="8" spans="1:42" ht="15" customHeight="1">
      <c r="A8" s="699"/>
      <c r="B8" s="699"/>
      <c r="C8" s="717"/>
      <c r="D8" s="717"/>
      <c r="E8" s="717"/>
      <c r="F8" s="717"/>
      <c r="G8" s="719" t="s">
        <v>104</v>
      </c>
      <c r="H8" s="721"/>
      <c r="I8" s="719" t="s">
        <v>105</v>
      </c>
      <c r="J8" s="721"/>
      <c r="K8" s="719" t="s">
        <v>106</v>
      </c>
      <c r="L8" s="721"/>
      <c r="M8" s="719" t="s">
        <v>107</v>
      </c>
      <c r="N8" s="721"/>
      <c r="O8" s="696"/>
      <c r="P8" s="697"/>
      <c r="Q8" s="699"/>
      <c r="R8" s="699"/>
      <c r="S8" s="699"/>
      <c r="T8" s="699"/>
      <c r="U8" s="689"/>
      <c r="V8" s="689"/>
    </row>
    <row r="9" spans="1:42" ht="25.5">
      <c r="A9" s="700"/>
      <c r="B9" s="700"/>
      <c r="C9" s="718"/>
      <c r="D9" s="718"/>
      <c r="E9" s="718"/>
      <c r="F9" s="718"/>
      <c r="G9" s="509" t="s">
        <v>108</v>
      </c>
      <c r="H9" s="509" t="s">
        <v>12</v>
      </c>
      <c r="I9" s="509" t="s">
        <v>108</v>
      </c>
      <c r="J9" s="509" t="s">
        <v>12</v>
      </c>
      <c r="K9" s="509" t="s">
        <v>108</v>
      </c>
      <c r="L9" s="509" t="s">
        <v>12</v>
      </c>
      <c r="M9" s="509" t="s">
        <v>108</v>
      </c>
      <c r="N9" s="509" t="s">
        <v>12</v>
      </c>
      <c r="O9" s="509" t="s">
        <v>108</v>
      </c>
      <c r="P9" s="509" t="s">
        <v>12</v>
      </c>
      <c r="Q9" s="700"/>
      <c r="R9" s="700"/>
      <c r="S9" s="700"/>
      <c r="T9" s="700"/>
      <c r="U9" s="690"/>
      <c r="V9" s="690"/>
    </row>
    <row r="10" spans="1:42" ht="15.75">
      <c r="A10" s="484"/>
      <c r="B10" s="485"/>
      <c r="C10" s="436"/>
      <c r="D10" s="436"/>
      <c r="E10" s="437"/>
      <c r="F10" s="436"/>
      <c r="G10" s="438"/>
      <c r="H10" s="438"/>
      <c r="I10" s="438"/>
      <c r="J10" s="438"/>
      <c r="K10" s="438"/>
      <c r="L10" s="438"/>
      <c r="M10" s="438"/>
      <c r="N10" s="438"/>
      <c r="O10" s="438"/>
      <c r="P10" s="438"/>
      <c r="Q10" s="439"/>
      <c r="R10" s="439"/>
      <c r="S10" s="439"/>
      <c r="T10" s="439"/>
      <c r="U10" s="440"/>
      <c r="V10" s="440"/>
    </row>
    <row r="11" spans="1:42" s="483" customFormat="1" ht="107.25" customHeight="1">
      <c r="A11" s="642" t="s">
        <v>1511</v>
      </c>
      <c r="B11" s="723" t="s">
        <v>1525</v>
      </c>
      <c r="C11" s="555" t="s">
        <v>1543</v>
      </c>
      <c r="D11" s="555" t="s">
        <v>1555</v>
      </c>
      <c r="E11" s="495" t="s">
        <v>2092</v>
      </c>
      <c r="F11" s="555" t="s">
        <v>1539</v>
      </c>
      <c r="G11" s="556">
        <v>0.5</v>
      </c>
      <c r="H11" s="557">
        <v>0</v>
      </c>
      <c r="I11" s="556">
        <v>0.5</v>
      </c>
      <c r="J11" s="557">
        <v>0</v>
      </c>
      <c r="K11" s="556">
        <v>0</v>
      </c>
      <c r="L11" s="557">
        <v>0</v>
      </c>
      <c r="M11" s="556">
        <v>0</v>
      </c>
      <c r="N11" s="557">
        <v>0</v>
      </c>
      <c r="O11" s="558">
        <f t="shared" ref="O11:P26" si="0">G11+I11+K11+M11</f>
        <v>1</v>
      </c>
      <c r="P11" s="383">
        <f t="shared" si="0"/>
        <v>0</v>
      </c>
      <c r="Q11" s="493" t="s">
        <v>1544</v>
      </c>
      <c r="R11" s="493" t="s">
        <v>2099</v>
      </c>
      <c r="S11" s="493" t="s">
        <v>1540</v>
      </c>
      <c r="T11" s="494" t="s">
        <v>1541</v>
      </c>
      <c r="U11" s="495" t="s">
        <v>1542</v>
      </c>
      <c r="V11" s="495"/>
    </row>
    <row r="12" spans="1:42" s="483" customFormat="1" ht="89.25" customHeight="1">
      <c r="A12" s="643"/>
      <c r="B12" s="724"/>
      <c r="C12" s="555" t="s">
        <v>1546</v>
      </c>
      <c r="D12" s="555" t="s">
        <v>1556</v>
      </c>
      <c r="E12" s="495" t="s">
        <v>2093</v>
      </c>
      <c r="F12" s="555" t="s">
        <v>1545</v>
      </c>
      <c r="G12" s="559">
        <v>3</v>
      </c>
      <c r="H12" s="557">
        <v>500</v>
      </c>
      <c r="I12" s="559">
        <v>3</v>
      </c>
      <c r="J12" s="557">
        <v>300</v>
      </c>
      <c r="K12" s="559">
        <v>3</v>
      </c>
      <c r="L12" s="557">
        <v>300</v>
      </c>
      <c r="M12" s="559">
        <v>3</v>
      </c>
      <c r="N12" s="557">
        <v>400</v>
      </c>
      <c r="O12" s="560">
        <f t="shared" si="0"/>
        <v>12</v>
      </c>
      <c r="P12" s="383">
        <f t="shared" si="0"/>
        <v>1500</v>
      </c>
      <c r="Q12" s="493" t="s">
        <v>2097</v>
      </c>
      <c r="R12" s="493" t="s">
        <v>1548</v>
      </c>
      <c r="S12" s="493" t="s">
        <v>1547</v>
      </c>
      <c r="T12" s="494" t="s">
        <v>1541</v>
      </c>
      <c r="U12" s="495" t="s">
        <v>1542</v>
      </c>
      <c r="V12" s="495"/>
    </row>
    <row r="13" spans="1:42" s="483" customFormat="1" ht="115.5" customHeight="1">
      <c r="A13" s="643"/>
      <c r="B13" s="724"/>
      <c r="C13" s="555" t="s">
        <v>1825</v>
      </c>
      <c r="D13" s="555" t="s">
        <v>1824</v>
      </c>
      <c r="E13" s="561" t="s">
        <v>2094</v>
      </c>
      <c r="F13" s="555" t="s">
        <v>1823</v>
      </c>
      <c r="G13" s="559">
        <v>7</v>
      </c>
      <c r="H13" s="557">
        <v>29999.88</v>
      </c>
      <c r="I13" s="559">
        <v>7</v>
      </c>
      <c r="J13" s="557">
        <v>30000</v>
      </c>
      <c r="K13" s="559">
        <v>12</v>
      </c>
      <c r="L13" s="557">
        <v>60000</v>
      </c>
      <c r="M13" s="559">
        <v>2</v>
      </c>
      <c r="N13" s="557">
        <v>0</v>
      </c>
      <c r="O13" s="560">
        <f t="shared" si="0"/>
        <v>28</v>
      </c>
      <c r="P13" s="383">
        <f t="shared" si="0"/>
        <v>119999.88</v>
      </c>
      <c r="Q13" s="494" t="s">
        <v>2098</v>
      </c>
      <c r="R13" s="493" t="s">
        <v>2100</v>
      </c>
      <c r="S13" s="494" t="s">
        <v>1827</v>
      </c>
      <c r="T13" s="494" t="s">
        <v>1541</v>
      </c>
      <c r="U13" s="561" t="s">
        <v>2096</v>
      </c>
      <c r="V13" s="561"/>
      <c r="W13" s="498"/>
    </row>
    <row r="14" spans="1:42" s="483" customFormat="1" ht="93" customHeight="1">
      <c r="A14" s="643"/>
      <c r="B14" s="724"/>
      <c r="C14" s="555" t="s">
        <v>1549</v>
      </c>
      <c r="D14" s="555" t="s">
        <v>1554</v>
      </c>
      <c r="E14" s="561" t="s">
        <v>2095</v>
      </c>
      <c r="F14" s="555" t="s">
        <v>1550</v>
      </c>
      <c r="G14" s="559">
        <v>3</v>
      </c>
      <c r="H14" s="557">
        <v>0</v>
      </c>
      <c r="I14" s="559">
        <v>3</v>
      </c>
      <c r="J14" s="557">
        <v>0</v>
      </c>
      <c r="K14" s="559">
        <v>3</v>
      </c>
      <c r="L14" s="557">
        <v>0</v>
      </c>
      <c r="M14" s="559">
        <v>3</v>
      </c>
      <c r="N14" s="557">
        <v>0</v>
      </c>
      <c r="O14" s="560">
        <f t="shared" si="0"/>
        <v>12</v>
      </c>
      <c r="P14" s="383">
        <f t="shared" si="0"/>
        <v>0</v>
      </c>
      <c r="Q14" s="494" t="s">
        <v>2101</v>
      </c>
      <c r="R14" s="493" t="s">
        <v>1552</v>
      </c>
      <c r="S14" s="494" t="s">
        <v>1551</v>
      </c>
      <c r="T14" s="494" t="s">
        <v>1541</v>
      </c>
      <c r="U14" s="495" t="s">
        <v>1542</v>
      </c>
      <c r="V14" s="495"/>
    </row>
    <row r="15" spans="1:42" s="483" customFormat="1" ht="115.5" customHeight="1">
      <c r="A15" s="643"/>
      <c r="B15" s="724"/>
      <c r="C15" s="555" t="s">
        <v>1830</v>
      </c>
      <c r="D15" s="555" t="s">
        <v>1831</v>
      </c>
      <c r="E15" s="561" t="s">
        <v>2102</v>
      </c>
      <c r="F15" s="555" t="s">
        <v>1829</v>
      </c>
      <c r="G15" s="559">
        <v>0</v>
      </c>
      <c r="H15" s="557">
        <v>0</v>
      </c>
      <c r="I15" s="559">
        <v>1</v>
      </c>
      <c r="J15" s="557">
        <v>0</v>
      </c>
      <c r="K15" s="559">
        <v>1</v>
      </c>
      <c r="L15" s="557">
        <v>0</v>
      </c>
      <c r="M15" s="559">
        <v>1</v>
      </c>
      <c r="N15" s="557">
        <v>0</v>
      </c>
      <c r="O15" s="560">
        <f t="shared" si="0"/>
        <v>3</v>
      </c>
      <c r="P15" s="383">
        <f t="shared" si="0"/>
        <v>0</v>
      </c>
      <c r="Q15" s="494" t="s">
        <v>2103</v>
      </c>
      <c r="R15" s="493" t="s">
        <v>2104</v>
      </c>
      <c r="S15" s="494" t="s">
        <v>1832</v>
      </c>
      <c r="T15" s="494" t="s">
        <v>1683</v>
      </c>
      <c r="U15" s="495" t="s">
        <v>1826</v>
      </c>
      <c r="V15" s="495"/>
    </row>
    <row r="16" spans="1:42" s="483" customFormat="1" ht="93" customHeight="1">
      <c r="A16" s="643"/>
      <c r="B16" s="724"/>
      <c r="C16" s="555" t="s">
        <v>1559</v>
      </c>
      <c r="D16" s="555" t="s">
        <v>1553</v>
      </c>
      <c r="E16" s="561" t="s">
        <v>2105</v>
      </c>
      <c r="F16" s="555" t="s">
        <v>1557</v>
      </c>
      <c r="G16" s="559">
        <v>1</v>
      </c>
      <c r="H16" s="557">
        <v>0</v>
      </c>
      <c r="I16" s="559">
        <v>0</v>
      </c>
      <c r="J16" s="557">
        <v>0</v>
      </c>
      <c r="K16" s="559">
        <v>0</v>
      </c>
      <c r="L16" s="557">
        <v>0</v>
      </c>
      <c r="M16" s="559">
        <v>0</v>
      </c>
      <c r="N16" s="557">
        <v>0</v>
      </c>
      <c r="O16" s="560">
        <f t="shared" si="0"/>
        <v>1</v>
      </c>
      <c r="P16" s="383">
        <f t="shared" si="0"/>
        <v>0</v>
      </c>
      <c r="Q16" s="494" t="s">
        <v>2106</v>
      </c>
      <c r="R16" s="493" t="s">
        <v>1560</v>
      </c>
      <c r="S16" s="494" t="s">
        <v>1558</v>
      </c>
      <c r="T16" s="494" t="s">
        <v>1541</v>
      </c>
      <c r="U16" s="495" t="s">
        <v>1542</v>
      </c>
      <c r="V16" s="495"/>
    </row>
    <row r="17" spans="1:22" s="483" customFormat="1" ht="176.25" customHeight="1">
      <c r="A17" s="643"/>
      <c r="B17" s="724"/>
      <c r="C17" s="555" t="s">
        <v>1562</v>
      </c>
      <c r="D17" s="555" t="s">
        <v>1567</v>
      </c>
      <c r="E17" s="561" t="s">
        <v>2107</v>
      </c>
      <c r="F17" s="555" t="s">
        <v>1561</v>
      </c>
      <c r="G17" s="562">
        <v>0</v>
      </c>
      <c r="H17" s="557">
        <v>0</v>
      </c>
      <c r="I17" s="562">
        <v>0</v>
      </c>
      <c r="J17" s="557">
        <v>0</v>
      </c>
      <c r="K17" s="562">
        <v>0.5</v>
      </c>
      <c r="L17" s="557">
        <v>0</v>
      </c>
      <c r="M17" s="562">
        <v>0.5</v>
      </c>
      <c r="N17" s="557">
        <v>0</v>
      </c>
      <c r="O17" s="558">
        <v>1</v>
      </c>
      <c r="P17" s="383">
        <f t="shared" si="0"/>
        <v>0</v>
      </c>
      <c r="Q17" s="494" t="s">
        <v>2108</v>
      </c>
      <c r="R17" s="493" t="s">
        <v>1564</v>
      </c>
      <c r="S17" s="494" t="s">
        <v>1563</v>
      </c>
      <c r="T17" s="494" t="s">
        <v>1565</v>
      </c>
      <c r="U17" s="495" t="s">
        <v>1542</v>
      </c>
      <c r="V17" s="495" t="s">
        <v>2234</v>
      </c>
    </row>
    <row r="18" spans="1:22" s="483" customFormat="1" ht="112.5" customHeight="1">
      <c r="A18" s="643"/>
      <c r="B18" s="724"/>
      <c r="C18" s="555" t="s">
        <v>1566</v>
      </c>
      <c r="D18" s="555" t="s">
        <v>1569</v>
      </c>
      <c r="E18" s="561" t="s">
        <v>2109</v>
      </c>
      <c r="F18" s="555" t="s">
        <v>1568</v>
      </c>
      <c r="G18" s="556">
        <v>0</v>
      </c>
      <c r="H18" s="557">
        <v>0</v>
      </c>
      <c r="I18" s="556">
        <v>0</v>
      </c>
      <c r="J18" s="557">
        <v>0</v>
      </c>
      <c r="K18" s="556">
        <v>0.25</v>
      </c>
      <c r="L18" s="557">
        <v>0</v>
      </c>
      <c r="M18" s="556">
        <v>0.75</v>
      </c>
      <c r="N18" s="557">
        <v>0</v>
      </c>
      <c r="O18" s="558">
        <f t="shared" ref="O18:O22" si="1">G18+I18+K18+M18</f>
        <v>1</v>
      </c>
      <c r="P18" s="383">
        <f t="shared" si="0"/>
        <v>0</v>
      </c>
      <c r="Q18" s="494" t="s">
        <v>1571</v>
      </c>
      <c r="R18" s="494" t="s">
        <v>2110</v>
      </c>
      <c r="S18" s="494" t="s">
        <v>2112</v>
      </c>
      <c r="T18" s="494" t="s">
        <v>1570</v>
      </c>
      <c r="U18" s="495" t="s">
        <v>1542</v>
      </c>
      <c r="V18" s="495"/>
    </row>
    <row r="19" spans="1:22" s="483" customFormat="1" ht="90.75" customHeight="1">
      <c r="A19" s="643"/>
      <c r="B19" s="724"/>
      <c r="C19" s="555" t="s">
        <v>1572</v>
      </c>
      <c r="D19" s="555" t="s">
        <v>1573</v>
      </c>
      <c r="E19" s="561" t="s">
        <v>2113</v>
      </c>
      <c r="F19" s="555" t="s">
        <v>1574</v>
      </c>
      <c r="G19" s="559">
        <v>8</v>
      </c>
      <c r="H19" s="557">
        <v>0</v>
      </c>
      <c r="I19" s="559">
        <v>12</v>
      </c>
      <c r="J19" s="557">
        <v>0</v>
      </c>
      <c r="K19" s="559">
        <v>7</v>
      </c>
      <c r="L19" s="557">
        <v>0</v>
      </c>
      <c r="M19" s="559">
        <v>8</v>
      </c>
      <c r="N19" s="557">
        <v>0</v>
      </c>
      <c r="O19" s="560">
        <f t="shared" si="1"/>
        <v>35</v>
      </c>
      <c r="P19" s="383">
        <f t="shared" si="0"/>
        <v>0</v>
      </c>
      <c r="Q19" s="494" t="s">
        <v>1576</v>
      </c>
      <c r="R19" s="494" t="s">
        <v>2114</v>
      </c>
      <c r="S19" s="494" t="s">
        <v>2112</v>
      </c>
      <c r="T19" s="494" t="s">
        <v>1575</v>
      </c>
      <c r="U19" s="495" t="s">
        <v>2111</v>
      </c>
      <c r="V19" s="495"/>
    </row>
    <row r="20" spans="1:22" s="483" customFormat="1" ht="90.75" customHeight="1">
      <c r="A20" s="643"/>
      <c r="B20" s="724"/>
      <c r="C20" s="555" t="s">
        <v>1578</v>
      </c>
      <c r="D20" s="555" t="s">
        <v>1579</v>
      </c>
      <c r="E20" s="561" t="s">
        <v>2115</v>
      </c>
      <c r="F20" s="555" t="s">
        <v>1577</v>
      </c>
      <c r="G20" s="559">
        <v>0</v>
      </c>
      <c r="H20" s="557">
        <v>0</v>
      </c>
      <c r="I20" s="559">
        <v>1</v>
      </c>
      <c r="J20" s="557">
        <v>0</v>
      </c>
      <c r="K20" s="559">
        <v>1</v>
      </c>
      <c r="L20" s="557">
        <v>0</v>
      </c>
      <c r="M20" s="559">
        <v>1</v>
      </c>
      <c r="N20" s="557">
        <v>0</v>
      </c>
      <c r="O20" s="560">
        <f t="shared" si="1"/>
        <v>3</v>
      </c>
      <c r="P20" s="383">
        <f t="shared" si="0"/>
        <v>0</v>
      </c>
      <c r="Q20" s="494" t="s">
        <v>2116</v>
      </c>
      <c r="R20" s="494" t="s">
        <v>2117</v>
      </c>
      <c r="S20" s="494" t="s">
        <v>1580</v>
      </c>
      <c r="T20" s="494" t="s">
        <v>1541</v>
      </c>
      <c r="U20" s="495" t="s">
        <v>1542</v>
      </c>
      <c r="V20" s="495"/>
    </row>
    <row r="21" spans="1:22" s="483" customFormat="1" ht="90.75" customHeight="1">
      <c r="A21" s="643"/>
      <c r="B21" s="724"/>
      <c r="C21" s="555" t="s">
        <v>1583</v>
      </c>
      <c r="D21" s="555" t="s">
        <v>1582</v>
      </c>
      <c r="E21" s="561" t="s">
        <v>2118</v>
      </c>
      <c r="F21" s="555" t="s">
        <v>1581</v>
      </c>
      <c r="G21" s="562">
        <v>0.25</v>
      </c>
      <c r="H21" s="557">
        <v>0</v>
      </c>
      <c r="I21" s="562">
        <v>0.25</v>
      </c>
      <c r="J21" s="557">
        <v>0</v>
      </c>
      <c r="K21" s="559">
        <v>0</v>
      </c>
      <c r="L21" s="557">
        <v>0</v>
      </c>
      <c r="M21" s="562">
        <v>0.5</v>
      </c>
      <c r="N21" s="557">
        <v>0</v>
      </c>
      <c r="O21" s="558">
        <f t="shared" si="1"/>
        <v>1</v>
      </c>
      <c r="P21" s="383">
        <f t="shared" si="0"/>
        <v>0</v>
      </c>
      <c r="Q21" s="494" t="s">
        <v>2116</v>
      </c>
      <c r="R21" s="494" t="s">
        <v>2186</v>
      </c>
      <c r="S21" s="494" t="s">
        <v>1584</v>
      </c>
      <c r="T21" s="494" t="s">
        <v>1541</v>
      </c>
      <c r="U21" s="495" t="s">
        <v>1542</v>
      </c>
      <c r="V21" s="495"/>
    </row>
    <row r="22" spans="1:22" s="483" customFormat="1" ht="121.5" customHeight="1">
      <c r="A22" s="643"/>
      <c r="B22" s="724"/>
      <c r="C22" s="555" t="s">
        <v>1587</v>
      </c>
      <c r="D22" s="555" t="s">
        <v>1586</v>
      </c>
      <c r="E22" s="561" t="s">
        <v>2170</v>
      </c>
      <c r="F22" s="555" t="s">
        <v>1585</v>
      </c>
      <c r="G22" s="562">
        <v>0.5</v>
      </c>
      <c r="H22" s="557">
        <v>0</v>
      </c>
      <c r="I22" s="562">
        <v>0.25</v>
      </c>
      <c r="J22" s="557">
        <v>0</v>
      </c>
      <c r="K22" s="562">
        <v>0.25</v>
      </c>
      <c r="L22" s="557">
        <v>0</v>
      </c>
      <c r="M22" s="562">
        <v>0</v>
      </c>
      <c r="N22" s="557">
        <v>0</v>
      </c>
      <c r="O22" s="558">
        <f t="shared" si="1"/>
        <v>1</v>
      </c>
      <c r="P22" s="383">
        <f t="shared" si="0"/>
        <v>0</v>
      </c>
      <c r="Q22" s="494" t="s">
        <v>2187</v>
      </c>
      <c r="R22" s="494" t="s">
        <v>1590</v>
      </c>
      <c r="S22" s="494" t="s">
        <v>1589</v>
      </c>
      <c r="T22" s="494" t="s">
        <v>1588</v>
      </c>
      <c r="U22" s="495" t="s">
        <v>1542</v>
      </c>
      <c r="V22" s="495"/>
    </row>
    <row r="23" spans="1:22" s="483" customFormat="1" ht="110.25" customHeight="1">
      <c r="A23" s="643"/>
      <c r="B23" s="724"/>
      <c r="C23" s="555" t="s">
        <v>1592</v>
      </c>
      <c r="D23" s="555" t="s">
        <v>1591</v>
      </c>
      <c r="E23" s="561" t="s">
        <v>2171</v>
      </c>
      <c r="F23" s="555" t="s">
        <v>2185</v>
      </c>
      <c r="G23" s="562">
        <v>0.1</v>
      </c>
      <c r="H23" s="557"/>
      <c r="I23" s="562">
        <v>0.3</v>
      </c>
      <c r="J23" s="557"/>
      <c r="K23" s="562">
        <v>0.3</v>
      </c>
      <c r="L23" s="557">
        <v>0</v>
      </c>
      <c r="M23" s="562">
        <v>0.3</v>
      </c>
      <c r="N23" s="557">
        <v>0</v>
      </c>
      <c r="O23" s="558">
        <f t="shared" ref="O23:P39" si="2">G23+I23+K23+M23</f>
        <v>1</v>
      </c>
      <c r="P23" s="383">
        <f t="shared" si="0"/>
        <v>0</v>
      </c>
      <c r="Q23" s="494" t="s">
        <v>2188</v>
      </c>
      <c r="R23" s="494" t="s">
        <v>2189</v>
      </c>
      <c r="S23" s="494" t="s">
        <v>1593</v>
      </c>
      <c r="T23" s="494" t="s">
        <v>1541</v>
      </c>
      <c r="U23" s="495" t="s">
        <v>2111</v>
      </c>
      <c r="V23" s="495"/>
    </row>
    <row r="24" spans="1:22" s="483" customFormat="1" ht="155.25" customHeight="1">
      <c r="A24" s="643"/>
      <c r="B24" s="724"/>
      <c r="C24" s="555" t="s">
        <v>1595</v>
      </c>
      <c r="D24" s="555" t="s">
        <v>1586</v>
      </c>
      <c r="E24" s="561" t="s">
        <v>2172</v>
      </c>
      <c r="F24" s="555" t="s">
        <v>1594</v>
      </c>
      <c r="G24" s="562">
        <v>0.5</v>
      </c>
      <c r="H24" s="557">
        <v>0</v>
      </c>
      <c r="I24" s="562">
        <v>0.25</v>
      </c>
      <c r="J24" s="557">
        <v>0</v>
      </c>
      <c r="K24" s="562">
        <v>0.25</v>
      </c>
      <c r="L24" s="557">
        <v>0</v>
      </c>
      <c r="M24" s="562">
        <v>0</v>
      </c>
      <c r="N24" s="557">
        <v>0</v>
      </c>
      <c r="O24" s="558">
        <f t="shared" si="2"/>
        <v>1</v>
      </c>
      <c r="P24" s="383">
        <f t="shared" si="0"/>
        <v>0</v>
      </c>
      <c r="Q24" s="494" t="s">
        <v>1596</v>
      </c>
      <c r="R24" s="494" t="s">
        <v>1598</v>
      </c>
      <c r="S24" s="494" t="s">
        <v>1599</v>
      </c>
      <c r="T24" s="494" t="s">
        <v>1541</v>
      </c>
      <c r="U24" s="495" t="s">
        <v>1597</v>
      </c>
      <c r="V24" s="495"/>
    </row>
    <row r="25" spans="1:22" s="483" customFormat="1" ht="160.5" customHeight="1">
      <c r="A25" s="643"/>
      <c r="B25" s="724"/>
      <c r="C25" s="555" t="s">
        <v>1602</v>
      </c>
      <c r="D25" s="555" t="s">
        <v>1600</v>
      </c>
      <c r="E25" s="561" t="s">
        <v>2173</v>
      </c>
      <c r="F25" s="555" t="s">
        <v>1601</v>
      </c>
      <c r="G25" s="562">
        <v>0.25</v>
      </c>
      <c r="H25" s="557">
        <v>0</v>
      </c>
      <c r="I25" s="562">
        <v>0.25</v>
      </c>
      <c r="J25" s="557">
        <v>0</v>
      </c>
      <c r="K25" s="562">
        <v>0.25</v>
      </c>
      <c r="L25" s="557">
        <v>0</v>
      </c>
      <c r="M25" s="562">
        <v>0.25</v>
      </c>
      <c r="N25" s="557">
        <v>0</v>
      </c>
      <c r="O25" s="558">
        <f t="shared" si="2"/>
        <v>1</v>
      </c>
      <c r="P25" s="383">
        <f t="shared" si="0"/>
        <v>0</v>
      </c>
      <c r="Q25" s="494" t="s">
        <v>1605</v>
      </c>
      <c r="R25" s="494" t="s">
        <v>1604</v>
      </c>
      <c r="S25" s="494" t="s">
        <v>1603</v>
      </c>
      <c r="T25" s="494" t="s">
        <v>1541</v>
      </c>
      <c r="U25" s="495" t="s">
        <v>1542</v>
      </c>
      <c r="V25" s="495" t="s">
        <v>2234</v>
      </c>
    </row>
    <row r="26" spans="1:22" s="483" customFormat="1" ht="110.25" customHeight="1">
      <c r="A26" s="643"/>
      <c r="B26" s="724"/>
      <c r="C26" s="555" t="s">
        <v>1607</v>
      </c>
      <c r="D26" s="555" t="s">
        <v>1606</v>
      </c>
      <c r="E26" s="561" t="s">
        <v>2174</v>
      </c>
      <c r="F26" s="555" t="s">
        <v>1845</v>
      </c>
      <c r="G26" s="559">
        <v>0</v>
      </c>
      <c r="H26" s="557">
        <v>0</v>
      </c>
      <c r="I26" s="559">
        <v>1</v>
      </c>
      <c r="J26" s="557">
        <v>0</v>
      </c>
      <c r="K26" s="563">
        <v>1</v>
      </c>
      <c r="L26" s="557">
        <v>0</v>
      </c>
      <c r="M26" s="563">
        <v>1</v>
      </c>
      <c r="N26" s="557">
        <v>0</v>
      </c>
      <c r="O26" s="564">
        <f t="shared" si="2"/>
        <v>3</v>
      </c>
      <c r="P26" s="383">
        <f t="shared" si="0"/>
        <v>0</v>
      </c>
      <c r="Q26" s="494" t="s">
        <v>2190</v>
      </c>
      <c r="R26" s="494" t="s">
        <v>2191</v>
      </c>
      <c r="S26" s="494" t="s">
        <v>1608</v>
      </c>
      <c r="T26" s="494" t="s">
        <v>1541</v>
      </c>
      <c r="U26" s="495" t="s">
        <v>1542</v>
      </c>
      <c r="V26" s="495"/>
    </row>
    <row r="27" spans="1:22" s="483" customFormat="1" ht="141.75" customHeight="1">
      <c r="A27" s="643"/>
      <c r="B27" s="724"/>
      <c r="C27" s="598" t="s">
        <v>1619</v>
      </c>
      <c r="D27" s="598" t="s">
        <v>1620</v>
      </c>
      <c r="E27" s="561" t="s">
        <v>2175</v>
      </c>
      <c r="F27" s="555" t="s">
        <v>1618</v>
      </c>
      <c r="G27" s="562"/>
      <c r="H27" s="557"/>
      <c r="I27" s="562"/>
      <c r="J27" s="557"/>
      <c r="K27" s="562">
        <v>0.5</v>
      </c>
      <c r="L27" s="557">
        <v>0</v>
      </c>
      <c r="M27" s="562">
        <v>0.5</v>
      </c>
      <c r="N27" s="557">
        <v>0</v>
      </c>
      <c r="O27" s="558">
        <f t="shared" si="2"/>
        <v>1</v>
      </c>
      <c r="P27" s="383">
        <f t="shared" si="2"/>
        <v>0</v>
      </c>
      <c r="Q27" s="494" t="s">
        <v>2192</v>
      </c>
      <c r="R27" s="494" t="s">
        <v>1621</v>
      </c>
      <c r="S27" s="494" t="s">
        <v>1622</v>
      </c>
      <c r="T27" s="494" t="s">
        <v>1623</v>
      </c>
      <c r="U27" s="561" t="s">
        <v>1542</v>
      </c>
      <c r="V27" s="561" t="s">
        <v>2234</v>
      </c>
    </row>
    <row r="28" spans="1:22" s="483" customFormat="1" ht="141.75" customHeight="1">
      <c r="A28" s="643"/>
      <c r="B28" s="724"/>
      <c r="C28" s="555" t="s">
        <v>1847</v>
      </c>
      <c r="D28" s="555" t="s">
        <v>1846</v>
      </c>
      <c r="E28" s="561" t="s">
        <v>2176</v>
      </c>
      <c r="F28" s="555" t="s">
        <v>2193</v>
      </c>
      <c r="G28" s="563">
        <v>0</v>
      </c>
      <c r="H28" s="557">
        <v>0</v>
      </c>
      <c r="I28" s="563">
        <v>0</v>
      </c>
      <c r="J28" s="557">
        <v>0</v>
      </c>
      <c r="K28" s="563">
        <v>1</v>
      </c>
      <c r="L28" s="557">
        <v>0</v>
      </c>
      <c r="M28" s="563">
        <v>1</v>
      </c>
      <c r="N28" s="557">
        <v>0</v>
      </c>
      <c r="O28" s="564">
        <f t="shared" si="2"/>
        <v>2</v>
      </c>
      <c r="P28" s="383">
        <f t="shared" si="2"/>
        <v>0</v>
      </c>
      <c r="Q28" s="494" t="s">
        <v>2195</v>
      </c>
      <c r="R28" s="494" t="s">
        <v>2194</v>
      </c>
      <c r="S28" s="494" t="s">
        <v>1849</v>
      </c>
      <c r="T28" s="494" t="s">
        <v>1848</v>
      </c>
      <c r="U28" s="561" t="s">
        <v>1826</v>
      </c>
      <c r="V28" s="561"/>
    </row>
    <row r="29" spans="1:22" s="483" customFormat="1" ht="141.75" customHeight="1">
      <c r="A29" s="643"/>
      <c r="B29" s="724"/>
      <c r="C29" s="555" t="s">
        <v>1624</v>
      </c>
      <c r="D29" s="555" t="s">
        <v>1625</v>
      </c>
      <c r="E29" s="561" t="s">
        <v>2177</v>
      </c>
      <c r="F29" s="555" t="s">
        <v>1828</v>
      </c>
      <c r="G29" s="562">
        <v>0.25</v>
      </c>
      <c r="H29" s="557">
        <v>0</v>
      </c>
      <c r="I29" s="562">
        <v>0.25</v>
      </c>
      <c r="J29" s="557">
        <v>0</v>
      </c>
      <c r="K29" s="562">
        <v>0.25</v>
      </c>
      <c r="L29" s="557">
        <v>0</v>
      </c>
      <c r="M29" s="562">
        <v>0.25</v>
      </c>
      <c r="N29" s="557">
        <v>0</v>
      </c>
      <c r="O29" s="558">
        <f t="shared" si="2"/>
        <v>1</v>
      </c>
      <c r="P29" s="383">
        <f t="shared" si="2"/>
        <v>0</v>
      </c>
      <c r="Q29" s="494" t="s">
        <v>2196</v>
      </c>
      <c r="R29" s="494" t="s">
        <v>1628</v>
      </c>
      <c r="S29" s="494" t="s">
        <v>1627</v>
      </c>
      <c r="T29" s="494" t="s">
        <v>1626</v>
      </c>
      <c r="U29" s="495" t="s">
        <v>1542</v>
      </c>
      <c r="V29" s="495"/>
    </row>
    <row r="30" spans="1:22" s="483" customFormat="1" ht="141.75" customHeight="1">
      <c r="A30" s="643"/>
      <c r="B30" s="724"/>
      <c r="C30" s="555" t="s">
        <v>1636</v>
      </c>
      <c r="D30" s="555" t="s">
        <v>1635</v>
      </c>
      <c r="E30" s="561" t="s">
        <v>2178</v>
      </c>
      <c r="F30" s="555" t="s">
        <v>1637</v>
      </c>
      <c r="G30" s="563">
        <v>0</v>
      </c>
      <c r="H30" s="557">
        <v>0</v>
      </c>
      <c r="I30" s="563">
        <v>1</v>
      </c>
      <c r="J30" s="557">
        <v>0</v>
      </c>
      <c r="K30" s="563">
        <v>0</v>
      </c>
      <c r="L30" s="557">
        <v>0</v>
      </c>
      <c r="M30" s="563">
        <v>1</v>
      </c>
      <c r="N30" s="557">
        <v>0</v>
      </c>
      <c r="O30" s="564">
        <f t="shared" si="2"/>
        <v>2</v>
      </c>
      <c r="P30" s="383">
        <f t="shared" si="2"/>
        <v>0</v>
      </c>
      <c r="Q30" s="494" t="s">
        <v>2216</v>
      </c>
      <c r="R30" s="494" t="s">
        <v>1639</v>
      </c>
      <c r="S30" s="494" t="s">
        <v>1638</v>
      </c>
      <c r="T30" s="494" t="s">
        <v>1616</v>
      </c>
      <c r="U30" s="495" t="s">
        <v>1542</v>
      </c>
      <c r="V30" s="495"/>
    </row>
    <row r="31" spans="1:22" s="483" customFormat="1" ht="141.75" customHeight="1">
      <c r="A31" s="643"/>
      <c r="B31" s="724"/>
      <c r="C31" s="555" t="s">
        <v>1641</v>
      </c>
      <c r="D31" s="555" t="s">
        <v>1642</v>
      </c>
      <c r="E31" s="561" t="s">
        <v>2179</v>
      </c>
      <c r="F31" s="555" t="s">
        <v>1640</v>
      </c>
      <c r="G31" s="562">
        <v>0.5</v>
      </c>
      <c r="H31" s="557">
        <v>0</v>
      </c>
      <c r="I31" s="562">
        <v>0.25</v>
      </c>
      <c r="J31" s="557">
        <v>0</v>
      </c>
      <c r="K31" s="562">
        <v>0.25</v>
      </c>
      <c r="L31" s="557">
        <v>0</v>
      </c>
      <c r="M31" s="562">
        <v>0</v>
      </c>
      <c r="N31" s="557">
        <v>0</v>
      </c>
      <c r="O31" s="558">
        <f t="shared" si="2"/>
        <v>1</v>
      </c>
      <c r="P31" s="383">
        <f t="shared" si="2"/>
        <v>0</v>
      </c>
      <c r="Q31" s="494" t="s">
        <v>2098</v>
      </c>
      <c r="R31" s="494" t="s">
        <v>2214</v>
      </c>
      <c r="S31" s="494" t="s">
        <v>1643</v>
      </c>
      <c r="T31" s="494" t="s">
        <v>1541</v>
      </c>
      <c r="U31" s="561" t="s">
        <v>1542</v>
      </c>
      <c r="V31" s="561" t="s">
        <v>2049</v>
      </c>
    </row>
    <row r="32" spans="1:22" s="483" customFormat="1" ht="141.75" customHeight="1">
      <c r="A32" s="643"/>
      <c r="B32" s="724"/>
      <c r="C32" s="555" t="s">
        <v>1644</v>
      </c>
      <c r="D32" s="555" t="s">
        <v>1645</v>
      </c>
      <c r="E32" s="561" t="s">
        <v>2180</v>
      </c>
      <c r="F32" s="555" t="s">
        <v>1914</v>
      </c>
      <c r="G32" s="562">
        <v>0.25</v>
      </c>
      <c r="H32" s="557">
        <v>0</v>
      </c>
      <c r="I32" s="562">
        <v>0.25</v>
      </c>
      <c r="J32" s="557">
        <v>0</v>
      </c>
      <c r="K32" s="562">
        <v>0.25</v>
      </c>
      <c r="L32" s="557">
        <v>0</v>
      </c>
      <c r="M32" s="562">
        <v>0.25</v>
      </c>
      <c r="N32" s="557">
        <v>0</v>
      </c>
      <c r="O32" s="558">
        <f t="shared" si="2"/>
        <v>1</v>
      </c>
      <c r="P32" s="383">
        <f t="shared" si="2"/>
        <v>0</v>
      </c>
      <c r="Q32" s="494"/>
      <c r="R32" s="494" t="s">
        <v>1648</v>
      </c>
      <c r="S32" s="494" t="s">
        <v>1647</v>
      </c>
      <c r="T32" s="494" t="s">
        <v>1646</v>
      </c>
      <c r="U32" s="561" t="s">
        <v>2215</v>
      </c>
      <c r="V32" s="561" t="s">
        <v>2049</v>
      </c>
    </row>
    <row r="33" spans="1:22" s="483" customFormat="1" ht="141.75" customHeight="1">
      <c r="A33" s="643"/>
      <c r="B33" s="724"/>
      <c r="C33" s="555" t="s">
        <v>1763</v>
      </c>
      <c r="D33" s="555" t="s">
        <v>1762</v>
      </c>
      <c r="E33" s="561" t="s">
        <v>2181</v>
      </c>
      <c r="F33" s="555" t="s">
        <v>1761</v>
      </c>
      <c r="G33" s="563">
        <v>20</v>
      </c>
      <c r="H33" s="557">
        <v>0</v>
      </c>
      <c r="I33" s="563">
        <v>30</v>
      </c>
      <c r="J33" s="557">
        <v>0</v>
      </c>
      <c r="K33" s="563">
        <v>30</v>
      </c>
      <c r="L33" s="557">
        <v>0</v>
      </c>
      <c r="M33" s="563">
        <v>20</v>
      </c>
      <c r="N33" s="557">
        <v>0</v>
      </c>
      <c r="O33" s="564">
        <f t="shared" si="2"/>
        <v>100</v>
      </c>
      <c r="P33" s="383">
        <f t="shared" si="2"/>
        <v>0</v>
      </c>
      <c r="Q33" s="494" t="s">
        <v>2217</v>
      </c>
      <c r="R33" s="494" t="s">
        <v>1766</v>
      </c>
      <c r="S33" s="494" t="s">
        <v>1765</v>
      </c>
      <c r="T33" s="494" t="s">
        <v>1646</v>
      </c>
      <c r="U33" s="561" t="s">
        <v>1783</v>
      </c>
      <c r="V33" s="561"/>
    </row>
    <row r="34" spans="1:22" s="483" customFormat="1" ht="141.75" customHeight="1">
      <c r="A34" s="643"/>
      <c r="B34" s="724"/>
      <c r="C34" s="555" t="s">
        <v>1769</v>
      </c>
      <c r="D34" s="555" t="s">
        <v>1768</v>
      </c>
      <c r="E34" s="561" t="s">
        <v>2182</v>
      </c>
      <c r="F34" s="555" t="s">
        <v>1767</v>
      </c>
      <c r="G34" s="562">
        <v>0.5</v>
      </c>
      <c r="H34" s="557">
        <v>0</v>
      </c>
      <c r="I34" s="562">
        <v>0</v>
      </c>
      <c r="J34" s="557">
        <v>0</v>
      </c>
      <c r="K34" s="562">
        <v>0.5</v>
      </c>
      <c r="L34" s="557">
        <v>0</v>
      </c>
      <c r="M34" s="562">
        <v>0</v>
      </c>
      <c r="N34" s="557">
        <v>0</v>
      </c>
      <c r="O34" s="558">
        <f t="shared" si="2"/>
        <v>1</v>
      </c>
      <c r="P34" s="383">
        <f t="shared" si="2"/>
        <v>0</v>
      </c>
      <c r="Q34" s="494" t="s">
        <v>2218</v>
      </c>
      <c r="R34" s="494" t="s">
        <v>1771</v>
      </c>
      <c r="S34" s="494" t="s">
        <v>1770</v>
      </c>
      <c r="T34" s="494" t="s">
        <v>1646</v>
      </c>
      <c r="U34" s="561" t="s">
        <v>1783</v>
      </c>
      <c r="V34" s="561"/>
    </row>
    <row r="35" spans="1:22" s="483" customFormat="1" ht="141.75" customHeight="1">
      <c r="A35" s="643"/>
      <c r="B35" s="724"/>
      <c r="C35" s="555" t="s">
        <v>1773</v>
      </c>
      <c r="D35" s="555" t="s">
        <v>1774</v>
      </c>
      <c r="E35" s="561" t="s">
        <v>2183</v>
      </c>
      <c r="F35" s="555" t="s">
        <v>1772</v>
      </c>
      <c r="G35" s="563">
        <v>2</v>
      </c>
      <c r="H35" s="557">
        <v>0</v>
      </c>
      <c r="I35" s="563">
        <v>10</v>
      </c>
      <c r="J35" s="557">
        <v>0</v>
      </c>
      <c r="K35" s="563">
        <v>10</v>
      </c>
      <c r="L35" s="557">
        <v>0</v>
      </c>
      <c r="M35" s="563">
        <v>2</v>
      </c>
      <c r="N35" s="557">
        <v>0</v>
      </c>
      <c r="O35" s="564">
        <f t="shared" si="2"/>
        <v>24</v>
      </c>
      <c r="P35" s="383">
        <f t="shared" si="2"/>
        <v>0</v>
      </c>
      <c r="Q35" s="494"/>
      <c r="R35" s="494" t="s">
        <v>1777</v>
      </c>
      <c r="S35" s="494" t="s">
        <v>1776</v>
      </c>
      <c r="T35" s="494" t="s">
        <v>1775</v>
      </c>
      <c r="U35" s="561" t="s">
        <v>1764</v>
      </c>
      <c r="V35" s="561"/>
    </row>
    <row r="36" spans="1:22" s="483" customFormat="1" ht="141.75" customHeight="1">
      <c r="A36" s="643"/>
      <c r="B36" s="724"/>
      <c r="C36" s="555" t="s">
        <v>1820</v>
      </c>
      <c r="D36" s="555" t="s">
        <v>1819</v>
      </c>
      <c r="E36" s="561" t="s">
        <v>2184</v>
      </c>
      <c r="F36" s="555" t="s">
        <v>1818</v>
      </c>
      <c r="G36" s="563">
        <v>0</v>
      </c>
      <c r="H36" s="557">
        <v>0</v>
      </c>
      <c r="I36" s="563">
        <v>5</v>
      </c>
      <c r="J36" s="557">
        <v>105000</v>
      </c>
      <c r="K36" s="563">
        <v>0</v>
      </c>
      <c r="L36" s="557">
        <v>0</v>
      </c>
      <c r="M36" s="563">
        <v>0</v>
      </c>
      <c r="N36" s="557">
        <v>0</v>
      </c>
      <c r="O36" s="564">
        <f t="shared" si="2"/>
        <v>5</v>
      </c>
      <c r="P36" s="383">
        <f t="shared" si="2"/>
        <v>105000</v>
      </c>
      <c r="Q36" s="494" t="s">
        <v>2220</v>
      </c>
      <c r="R36" s="494" t="s">
        <v>2219</v>
      </c>
      <c r="S36" s="494" t="s">
        <v>1822</v>
      </c>
      <c r="T36" s="494" t="s">
        <v>1626</v>
      </c>
      <c r="U36" s="561" t="s">
        <v>1821</v>
      </c>
      <c r="V36" s="561" t="s">
        <v>2234</v>
      </c>
    </row>
    <row r="37" spans="1:22" ht="97.5" customHeight="1">
      <c r="A37" s="643"/>
      <c r="B37" s="706" t="s">
        <v>1526</v>
      </c>
      <c r="C37" s="555" t="s">
        <v>1782</v>
      </c>
      <c r="D37" s="555" t="s">
        <v>1781</v>
      </c>
      <c r="E37" s="272" t="s">
        <v>2168</v>
      </c>
      <c r="F37" s="555" t="s">
        <v>1780</v>
      </c>
      <c r="G37" s="556">
        <v>0.1</v>
      </c>
      <c r="H37" s="557">
        <v>0</v>
      </c>
      <c r="I37" s="556">
        <v>0.35</v>
      </c>
      <c r="J37" s="557">
        <v>0</v>
      </c>
      <c r="K37" s="556">
        <v>0.35</v>
      </c>
      <c r="L37" s="557">
        <v>0</v>
      </c>
      <c r="M37" s="556">
        <v>0.2</v>
      </c>
      <c r="N37" s="557">
        <v>0</v>
      </c>
      <c r="O37" s="558">
        <f t="shared" si="2"/>
        <v>1</v>
      </c>
      <c r="P37" s="383">
        <f t="shared" si="2"/>
        <v>0</v>
      </c>
      <c r="Q37" s="272"/>
      <c r="R37" s="272" t="s">
        <v>1785</v>
      </c>
      <c r="S37" s="272" t="s">
        <v>1784</v>
      </c>
      <c r="T37" s="272" t="s">
        <v>1646</v>
      </c>
      <c r="U37" s="272" t="s">
        <v>1783</v>
      </c>
      <c r="V37" s="272"/>
    </row>
    <row r="38" spans="1:22" ht="94.5" customHeight="1">
      <c r="A38" s="643"/>
      <c r="B38" s="707"/>
      <c r="C38" s="555" t="s">
        <v>1864</v>
      </c>
      <c r="D38" s="555" t="s">
        <v>1865</v>
      </c>
      <c r="E38" s="691" t="s">
        <v>2169</v>
      </c>
      <c r="F38" s="691" t="s">
        <v>1863</v>
      </c>
      <c r="G38" s="559">
        <v>2</v>
      </c>
      <c r="H38" s="557">
        <v>0</v>
      </c>
      <c r="I38" s="559">
        <v>2</v>
      </c>
      <c r="J38" s="557">
        <v>0</v>
      </c>
      <c r="K38" s="559">
        <v>2</v>
      </c>
      <c r="L38" s="557">
        <v>0</v>
      </c>
      <c r="M38" s="559">
        <v>2</v>
      </c>
      <c r="N38" s="557">
        <v>0</v>
      </c>
      <c r="O38" s="564">
        <f t="shared" si="2"/>
        <v>8</v>
      </c>
      <c r="P38" s="383">
        <f t="shared" si="2"/>
        <v>0</v>
      </c>
      <c r="Q38" s="272"/>
      <c r="R38" s="272" t="s">
        <v>2221</v>
      </c>
      <c r="S38" s="272" t="s">
        <v>1868</v>
      </c>
      <c r="T38" s="272" t="s">
        <v>1646</v>
      </c>
      <c r="U38" s="272" t="s">
        <v>1821</v>
      </c>
      <c r="V38" s="272"/>
    </row>
    <row r="39" spans="1:22" ht="83.25" customHeight="1">
      <c r="A39" s="643"/>
      <c r="B39" s="707"/>
      <c r="C39" s="555" t="s">
        <v>1866</v>
      </c>
      <c r="D39" s="555" t="s">
        <v>1867</v>
      </c>
      <c r="E39" s="693"/>
      <c r="F39" s="693"/>
      <c r="G39" s="559">
        <v>1</v>
      </c>
      <c r="H39" s="557">
        <v>0</v>
      </c>
      <c r="I39" s="559">
        <v>2</v>
      </c>
      <c r="J39" s="557">
        <v>0</v>
      </c>
      <c r="K39" s="559">
        <v>4</v>
      </c>
      <c r="L39" s="557">
        <v>0</v>
      </c>
      <c r="M39" s="559">
        <v>1</v>
      </c>
      <c r="N39" s="557">
        <v>0</v>
      </c>
      <c r="O39" s="564">
        <f t="shared" si="2"/>
        <v>8</v>
      </c>
      <c r="P39" s="383">
        <f t="shared" si="2"/>
        <v>0</v>
      </c>
      <c r="Q39" s="272"/>
      <c r="R39" s="272"/>
      <c r="S39" s="272" t="s">
        <v>1869</v>
      </c>
      <c r="T39" s="272" t="s">
        <v>1683</v>
      </c>
      <c r="U39" s="272" t="s">
        <v>1821</v>
      </c>
      <c r="V39" s="272"/>
    </row>
    <row r="40" spans="1:22" ht="112.5" customHeight="1">
      <c r="A40" s="643"/>
      <c r="B40" s="714" t="s">
        <v>1527</v>
      </c>
      <c r="C40" s="555" t="s">
        <v>1698</v>
      </c>
      <c r="D40" s="555" t="s">
        <v>1697</v>
      </c>
      <c r="E40" s="272" t="s">
        <v>2163</v>
      </c>
      <c r="F40" s="555" t="s">
        <v>1696</v>
      </c>
      <c r="G40" s="559">
        <v>0</v>
      </c>
      <c r="H40" s="557">
        <v>0</v>
      </c>
      <c r="I40" s="559">
        <v>0</v>
      </c>
      <c r="J40" s="557">
        <v>0</v>
      </c>
      <c r="K40" s="559">
        <v>1</v>
      </c>
      <c r="L40" s="557">
        <v>0</v>
      </c>
      <c r="M40" s="559">
        <v>1</v>
      </c>
      <c r="N40" s="557">
        <v>0</v>
      </c>
      <c r="O40" s="560">
        <f t="shared" ref="O40:P54" si="3">G40+I40+K40+M40</f>
        <v>2</v>
      </c>
      <c r="P40" s="383">
        <f t="shared" si="3"/>
        <v>0</v>
      </c>
      <c r="Q40" s="272" t="s">
        <v>2223</v>
      </c>
      <c r="R40" s="272" t="s">
        <v>2222</v>
      </c>
      <c r="S40" s="272" t="s">
        <v>1700</v>
      </c>
      <c r="T40" s="272" t="s">
        <v>1699</v>
      </c>
      <c r="U40" s="272" t="s">
        <v>1657</v>
      </c>
      <c r="V40" s="272"/>
    </row>
    <row r="41" spans="1:22" ht="147.75" customHeight="1">
      <c r="A41" s="643"/>
      <c r="B41" s="722"/>
      <c r="C41" s="555" t="s">
        <v>1720</v>
      </c>
      <c r="D41" s="555" t="s">
        <v>1721</v>
      </c>
      <c r="E41" s="272" t="s">
        <v>2164</v>
      </c>
      <c r="F41" s="555" t="s">
        <v>1719</v>
      </c>
      <c r="G41" s="559">
        <v>0</v>
      </c>
      <c r="H41" s="557">
        <v>0</v>
      </c>
      <c r="I41" s="559">
        <v>10</v>
      </c>
      <c r="J41" s="557">
        <v>0</v>
      </c>
      <c r="K41" s="559">
        <v>30</v>
      </c>
      <c r="L41" s="557">
        <v>0</v>
      </c>
      <c r="M41" s="559">
        <v>10</v>
      </c>
      <c r="N41" s="557">
        <v>0</v>
      </c>
      <c r="O41" s="560">
        <f t="shared" ref="O41:O44" si="4">G41+I41+K41+M41</f>
        <v>50</v>
      </c>
      <c r="P41" s="383">
        <f t="shared" si="3"/>
        <v>0</v>
      </c>
      <c r="Q41" s="272" t="s">
        <v>2224</v>
      </c>
      <c r="R41" s="272" t="s">
        <v>1724</v>
      </c>
      <c r="S41" s="272" t="s">
        <v>1722</v>
      </c>
      <c r="T41" s="272" t="s">
        <v>1646</v>
      </c>
      <c r="U41" s="272" t="s">
        <v>1723</v>
      </c>
      <c r="V41" s="272"/>
    </row>
    <row r="42" spans="1:22" ht="105.75" customHeight="1">
      <c r="A42" s="643"/>
      <c r="B42" s="722"/>
      <c r="C42" s="555" t="s">
        <v>1787</v>
      </c>
      <c r="D42" s="555" t="s">
        <v>1788</v>
      </c>
      <c r="E42" s="272" t="s">
        <v>2165</v>
      </c>
      <c r="F42" s="555" t="s">
        <v>1786</v>
      </c>
      <c r="G42" s="559">
        <v>0</v>
      </c>
      <c r="H42" s="557">
        <v>0</v>
      </c>
      <c r="I42" s="559">
        <v>2</v>
      </c>
      <c r="J42" s="557">
        <v>0</v>
      </c>
      <c r="K42" s="559">
        <v>3</v>
      </c>
      <c r="L42" s="557">
        <v>0</v>
      </c>
      <c r="M42" s="559">
        <v>1</v>
      </c>
      <c r="N42" s="557">
        <v>0</v>
      </c>
      <c r="O42" s="560">
        <f t="shared" si="4"/>
        <v>6</v>
      </c>
      <c r="P42" s="383">
        <f t="shared" si="3"/>
        <v>0</v>
      </c>
      <c r="Q42" s="272" t="s">
        <v>2226</v>
      </c>
      <c r="R42" s="272" t="s">
        <v>1791</v>
      </c>
      <c r="S42" s="272" t="s">
        <v>1790</v>
      </c>
      <c r="T42" s="272" t="s">
        <v>1789</v>
      </c>
      <c r="U42" s="272" t="s">
        <v>1783</v>
      </c>
      <c r="V42" s="272"/>
    </row>
    <row r="43" spans="1:22" ht="108" customHeight="1">
      <c r="A43" s="643"/>
      <c r="B43" s="722"/>
      <c r="C43" s="555" t="s">
        <v>1876</v>
      </c>
      <c r="D43" s="555" t="s">
        <v>1762</v>
      </c>
      <c r="E43" s="272" t="s">
        <v>2166</v>
      </c>
      <c r="F43" s="555" t="s">
        <v>1877</v>
      </c>
      <c r="G43" s="559">
        <v>0</v>
      </c>
      <c r="H43" s="557">
        <v>0</v>
      </c>
      <c r="I43" s="559">
        <v>1</v>
      </c>
      <c r="J43" s="557">
        <v>3500</v>
      </c>
      <c r="K43" s="559">
        <v>1</v>
      </c>
      <c r="L43" s="557">
        <v>4000</v>
      </c>
      <c r="M43" s="559">
        <v>0</v>
      </c>
      <c r="N43" s="557">
        <v>0</v>
      </c>
      <c r="O43" s="560">
        <f t="shared" si="4"/>
        <v>2</v>
      </c>
      <c r="P43" s="383">
        <f t="shared" si="3"/>
        <v>7500</v>
      </c>
      <c r="Q43" s="272" t="s">
        <v>2225</v>
      </c>
      <c r="R43" s="272" t="s">
        <v>1879</v>
      </c>
      <c r="S43" s="272" t="s">
        <v>1878</v>
      </c>
      <c r="T43" s="272" t="s">
        <v>1789</v>
      </c>
      <c r="U43" s="272" t="s">
        <v>1874</v>
      </c>
      <c r="V43" s="272"/>
    </row>
    <row r="44" spans="1:22" ht="108" customHeight="1">
      <c r="A44" s="643"/>
      <c r="B44" s="722"/>
      <c r="C44" s="555" t="s">
        <v>1905</v>
      </c>
      <c r="D44" s="555" t="s">
        <v>1904</v>
      </c>
      <c r="E44" s="272" t="s">
        <v>2167</v>
      </c>
      <c r="F44" s="555" t="s">
        <v>1903</v>
      </c>
      <c r="G44" s="562">
        <v>0.25</v>
      </c>
      <c r="H44" s="557">
        <v>0</v>
      </c>
      <c r="I44" s="562">
        <v>0.25</v>
      </c>
      <c r="J44" s="557">
        <v>0</v>
      </c>
      <c r="K44" s="562">
        <v>0.25</v>
      </c>
      <c r="L44" s="557">
        <v>0</v>
      </c>
      <c r="M44" s="562">
        <v>0.25</v>
      </c>
      <c r="N44" s="557">
        <v>0</v>
      </c>
      <c r="O44" s="558">
        <f t="shared" si="4"/>
        <v>1</v>
      </c>
      <c r="P44" s="383">
        <f t="shared" si="3"/>
        <v>0</v>
      </c>
      <c r="Q44" s="272" t="s">
        <v>2227</v>
      </c>
      <c r="R44" s="272" t="s">
        <v>1907</v>
      </c>
      <c r="S44" s="272" t="s">
        <v>1906</v>
      </c>
      <c r="T44" s="272" t="s">
        <v>1541</v>
      </c>
      <c r="U44" s="272" t="s">
        <v>1874</v>
      </c>
      <c r="V44" s="272" t="s">
        <v>2049</v>
      </c>
    </row>
    <row r="45" spans="1:22" ht="105.75" customHeight="1">
      <c r="A45" s="643"/>
      <c r="B45" s="565" t="s">
        <v>1528</v>
      </c>
      <c r="C45" s="555" t="s">
        <v>1650</v>
      </c>
      <c r="D45" s="555" t="s">
        <v>1651</v>
      </c>
      <c r="E45" s="561" t="s">
        <v>2162</v>
      </c>
      <c r="F45" s="555" t="s">
        <v>1649</v>
      </c>
      <c r="G45" s="562">
        <v>0.25</v>
      </c>
      <c r="H45" s="557">
        <v>0</v>
      </c>
      <c r="I45" s="562">
        <v>0</v>
      </c>
      <c r="J45" s="557">
        <v>0</v>
      </c>
      <c r="K45" s="562">
        <v>0.25</v>
      </c>
      <c r="L45" s="557">
        <v>0</v>
      </c>
      <c r="M45" s="562">
        <v>0.5</v>
      </c>
      <c r="N45" s="557">
        <v>0</v>
      </c>
      <c r="O45" s="558">
        <f t="shared" ref="O45:P70" si="5">G45+I45+K45+M45</f>
        <v>1</v>
      </c>
      <c r="P45" s="383">
        <f t="shared" si="3"/>
        <v>0</v>
      </c>
      <c r="Q45" s="494"/>
      <c r="R45" s="494" t="s">
        <v>2229</v>
      </c>
      <c r="S45" s="494" t="s">
        <v>1653</v>
      </c>
      <c r="T45" s="494" t="s">
        <v>1652</v>
      </c>
      <c r="U45" s="561" t="s">
        <v>1542</v>
      </c>
      <c r="V45" s="561"/>
    </row>
    <row r="46" spans="1:22" ht="87.75" customHeight="1">
      <c r="A46" s="643"/>
      <c r="B46" s="714" t="s">
        <v>1529</v>
      </c>
      <c r="C46" s="596" t="s">
        <v>1793</v>
      </c>
      <c r="D46" s="555" t="s">
        <v>1794</v>
      </c>
      <c r="E46" s="272" t="s">
        <v>2153</v>
      </c>
      <c r="F46" s="555" t="s">
        <v>1792</v>
      </c>
      <c r="G46" s="556">
        <v>0.1</v>
      </c>
      <c r="H46" s="557">
        <v>0</v>
      </c>
      <c r="I46" s="556">
        <v>0.35</v>
      </c>
      <c r="J46" s="557">
        <v>0</v>
      </c>
      <c r="K46" s="556">
        <v>0.35</v>
      </c>
      <c r="L46" s="557">
        <v>0</v>
      </c>
      <c r="M46" s="556">
        <v>0.2</v>
      </c>
      <c r="N46" s="557">
        <v>0</v>
      </c>
      <c r="O46" s="558">
        <f t="shared" si="5"/>
        <v>1</v>
      </c>
      <c r="P46" s="383">
        <f t="shared" si="3"/>
        <v>0</v>
      </c>
      <c r="Q46" s="272"/>
      <c r="R46" s="272" t="s">
        <v>2230</v>
      </c>
      <c r="S46" s="272" t="s">
        <v>1795</v>
      </c>
      <c r="T46" s="272" t="s">
        <v>1652</v>
      </c>
      <c r="U46" s="272" t="s">
        <v>1783</v>
      </c>
      <c r="V46" s="272"/>
    </row>
    <row r="47" spans="1:22" ht="69.75" customHeight="1">
      <c r="A47" s="643"/>
      <c r="B47" s="722"/>
      <c r="C47" s="555" t="s">
        <v>1804</v>
      </c>
      <c r="D47" s="555" t="s">
        <v>1797</v>
      </c>
      <c r="E47" s="272" t="s">
        <v>2154</v>
      </c>
      <c r="F47" s="555" t="s">
        <v>1796</v>
      </c>
      <c r="G47" s="559">
        <v>0</v>
      </c>
      <c r="H47" s="557">
        <v>0</v>
      </c>
      <c r="I47" s="559">
        <v>800</v>
      </c>
      <c r="J47" s="557">
        <v>2499994.5</v>
      </c>
      <c r="K47" s="559">
        <v>850</v>
      </c>
      <c r="L47" s="557">
        <v>3000000</v>
      </c>
      <c r="M47" s="559">
        <v>0</v>
      </c>
      <c r="N47" s="557">
        <v>0</v>
      </c>
      <c r="O47" s="566">
        <f t="shared" si="5"/>
        <v>1650</v>
      </c>
      <c r="P47" s="383">
        <f t="shared" si="3"/>
        <v>5499994.5</v>
      </c>
      <c r="Q47" s="691" t="s">
        <v>2233</v>
      </c>
      <c r="R47" s="691" t="s">
        <v>2231</v>
      </c>
      <c r="S47" s="272" t="s">
        <v>1798</v>
      </c>
      <c r="T47" s="272" t="s">
        <v>1652</v>
      </c>
      <c r="U47" s="272" t="s">
        <v>1783</v>
      </c>
      <c r="V47" s="272" t="s">
        <v>2234</v>
      </c>
    </row>
    <row r="48" spans="1:22" ht="63">
      <c r="A48" s="643"/>
      <c r="B48" s="722"/>
      <c r="C48" s="555" t="s">
        <v>1803</v>
      </c>
      <c r="D48" s="555" t="s">
        <v>1802</v>
      </c>
      <c r="E48" s="272" t="s">
        <v>2155</v>
      </c>
      <c r="F48" s="555" t="s">
        <v>1801</v>
      </c>
      <c r="G48" s="559">
        <v>4</v>
      </c>
      <c r="H48" s="557">
        <v>3500000</v>
      </c>
      <c r="I48" s="559">
        <v>0</v>
      </c>
      <c r="J48" s="557">
        <v>0</v>
      </c>
      <c r="K48" s="559">
        <v>0</v>
      </c>
      <c r="L48" s="557">
        <v>0</v>
      </c>
      <c r="M48" s="559">
        <v>0</v>
      </c>
      <c r="N48" s="557">
        <v>0</v>
      </c>
      <c r="O48" s="560">
        <f t="shared" si="5"/>
        <v>4</v>
      </c>
      <c r="P48" s="383">
        <f t="shared" si="3"/>
        <v>3500000</v>
      </c>
      <c r="Q48" s="693"/>
      <c r="R48" s="692"/>
      <c r="S48" s="272" t="s">
        <v>1799</v>
      </c>
      <c r="T48" s="272" t="s">
        <v>1652</v>
      </c>
      <c r="U48" s="272" t="s">
        <v>1783</v>
      </c>
      <c r="V48" s="272" t="s">
        <v>2234</v>
      </c>
    </row>
    <row r="49" spans="1:22" ht="105" customHeight="1">
      <c r="A49" s="643"/>
      <c r="B49" s="722"/>
      <c r="C49" s="555" t="s">
        <v>1807</v>
      </c>
      <c r="D49" s="555" t="s">
        <v>1806</v>
      </c>
      <c r="E49" s="272" t="s">
        <v>2156</v>
      </c>
      <c r="F49" s="555" t="s">
        <v>1805</v>
      </c>
      <c r="G49" s="559">
        <v>250</v>
      </c>
      <c r="H49" s="557">
        <v>0</v>
      </c>
      <c r="I49" s="559">
        <v>500</v>
      </c>
      <c r="J49" s="557">
        <v>0</v>
      </c>
      <c r="K49" s="559">
        <v>600</v>
      </c>
      <c r="L49" s="557">
        <v>0</v>
      </c>
      <c r="M49" s="559">
        <v>300</v>
      </c>
      <c r="N49" s="557">
        <v>0</v>
      </c>
      <c r="O49" s="566">
        <f t="shared" si="5"/>
        <v>1650</v>
      </c>
      <c r="P49" s="383">
        <f t="shared" si="3"/>
        <v>0</v>
      </c>
      <c r="Q49" s="272"/>
      <c r="R49" s="272" t="s">
        <v>2232</v>
      </c>
      <c r="S49" s="272" t="s">
        <v>1800</v>
      </c>
      <c r="T49" s="272" t="s">
        <v>1652</v>
      </c>
      <c r="U49" s="272" t="s">
        <v>1783</v>
      </c>
      <c r="V49" s="272"/>
    </row>
    <row r="50" spans="1:22" ht="105" customHeight="1">
      <c r="A50" s="643"/>
      <c r="B50" s="722"/>
      <c r="C50" s="703" t="s">
        <v>1925</v>
      </c>
      <c r="D50" s="555" t="s">
        <v>1922</v>
      </c>
      <c r="E50" s="691" t="s">
        <v>2157</v>
      </c>
      <c r="F50" s="703" t="s">
        <v>1921</v>
      </c>
      <c r="G50" s="559">
        <v>100</v>
      </c>
      <c r="H50" s="557">
        <v>0</v>
      </c>
      <c r="I50" s="559">
        <v>100</v>
      </c>
      <c r="J50" s="557">
        <v>0</v>
      </c>
      <c r="K50" s="559">
        <v>200</v>
      </c>
      <c r="L50" s="557"/>
      <c r="M50" s="559">
        <v>100</v>
      </c>
      <c r="N50" s="557">
        <v>0</v>
      </c>
      <c r="O50" s="566">
        <f t="shared" si="5"/>
        <v>500</v>
      </c>
      <c r="P50" s="383">
        <f t="shared" si="3"/>
        <v>0</v>
      </c>
      <c r="Q50" s="272"/>
      <c r="R50" s="691" t="s">
        <v>1926</v>
      </c>
      <c r="S50" s="691" t="s">
        <v>1927</v>
      </c>
      <c r="T50" s="691" t="s">
        <v>1840</v>
      </c>
      <c r="U50" s="691" t="s">
        <v>1821</v>
      </c>
      <c r="V50" s="691" t="s">
        <v>2049</v>
      </c>
    </row>
    <row r="51" spans="1:22" ht="105" customHeight="1">
      <c r="A51" s="643"/>
      <c r="B51" s="722"/>
      <c r="C51" s="705"/>
      <c r="D51" s="555" t="s">
        <v>1923</v>
      </c>
      <c r="E51" s="692"/>
      <c r="F51" s="705"/>
      <c r="G51" s="559">
        <v>25</v>
      </c>
      <c r="H51" s="557">
        <v>0</v>
      </c>
      <c r="I51" s="559">
        <v>25</v>
      </c>
      <c r="J51" s="557">
        <v>0</v>
      </c>
      <c r="K51" s="559">
        <v>25</v>
      </c>
      <c r="L51" s="557"/>
      <c r="M51" s="559">
        <v>25</v>
      </c>
      <c r="N51" s="557">
        <v>0</v>
      </c>
      <c r="O51" s="566">
        <f t="shared" si="5"/>
        <v>100</v>
      </c>
      <c r="P51" s="383">
        <f t="shared" si="3"/>
        <v>0</v>
      </c>
      <c r="Q51" s="272"/>
      <c r="R51" s="692"/>
      <c r="S51" s="692"/>
      <c r="T51" s="692"/>
      <c r="U51" s="692"/>
      <c r="V51" s="692"/>
    </row>
    <row r="52" spans="1:22" ht="80.25" customHeight="1">
      <c r="A52" s="643"/>
      <c r="B52" s="722"/>
      <c r="C52" s="704"/>
      <c r="D52" s="555" t="s">
        <v>1924</v>
      </c>
      <c r="E52" s="693"/>
      <c r="F52" s="704"/>
      <c r="G52" s="559">
        <v>0</v>
      </c>
      <c r="H52" s="557">
        <v>0</v>
      </c>
      <c r="I52" s="559">
        <v>25</v>
      </c>
      <c r="J52" s="557">
        <v>0</v>
      </c>
      <c r="K52" s="559">
        <v>0</v>
      </c>
      <c r="L52" s="557"/>
      <c r="M52" s="559">
        <v>25</v>
      </c>
      <c r="N52" s="557">
        <v>0</v>
      </c>
      <c r="O52" s="566">
        <f t="shared" si="5"/>
        <v>50</v>
      </c>
      <c r="P52" s="383">
        <f t="shared" si="3"/>
        <v>0</v>
      </c>
      <c r="Q52" s="272"/>
      <c r="R52" s="693"/>
      <c r="S52" s="693"/>
      <c r="T52" s="693"/>
      <c r="U52" s="693"/>
      <c r="V52" s="693"/>
    </row>
    <row r="53" spans="1:22" ht="105" customHeight="1">
      <c r="A53" s="643"/>
      <c r="B53" s="722"/>
      <c r="C53" s="567" t="s">
        <v>1930</v>
      </c>
      <c r="D53" s="555" t="s">
        <v>1929</v>
      </c>
      <c r="E53" s="568" t="s">
        <v>2158</v>
      </c>
      <c r="F53" s="567" t="s">
        <v>1928</v>
      </c>
      <c r="G53" s="562">
        <v>0.1</v>
      </c>
      <c r="H53" s="557">
        <v>0</v>
      </c>
      <c r="I53" s="562">
        <v>0.2</v>
      </c>
      <c r="J53" s="557">
        <v>0</v>
      </c>
      <c r="K53" s="562">
        <v>0.2</v>
      </c>
      <c r="L53" s="557">
        <v>0</v>
      </c>
      <c r="M53" s="562">
        <v>0.5</v>
      </c>
      <c r="N53" s="557">
        <v>0</v>
      </c>
      <c r="O53" s="558">
        <f t="shared" si="5"/>
        <v>1</v>
      </c>
      <c r="P53" s="383">
        <f t="shared" si="3"/>
        <v>0</v>
      </c>
      <c r="Q53" s="272"/>
      <c r="R53" s="568" t="s">
        <v>1926</v>
      </c>
      <c r="S53" s="568" t="s">
        <v>1931</v>
      </c>
      <c r="T53" s="568" t="s">
        <v>1840</v>
      </c>
      <c r="U53" s="568" t="s">
        <v>1821</v>
      </c>
      <c r="V53" s="568"/>
    </row>
    <row r="54" spans="1:22" ht="105" customHeight="1">
      <c r="A54" s="643"/>
      <c r="B54" s="715"/>
      <c r="C54" s="555" t="s">
        <v>1810</v>
      </c>
      <c r="D54" s="555" t="s">
        <v>1809</v>
      </c>
      <c r="E54" s="568" t="s">
        <v>2159</v>
      </c>
      <c r="F54" s="555" t="s">
        <v>1808</v>
      </c>
      <c r="G54" s="559">
        <v>0</v>
      </c>
      <c r="H54" s="557">
        <v>0</v>
      </c>
      <c r="I54" s="559">
        <v>2</v>
      </c>
      <c r="J54" s="557">
        <v>0</v>
      </c>
      <c r="K54" s="559">
        <v>2</v>
      </c>
      <c r="L54" s="557">
        <v>0</v>
      </c>
      <c r="M54" s="559">
        <v>1</v>
      </c>
      <c r="N54" s="557">
        <v>0</v>
      </c>
      <c r="O54" s="560">
        <f t="shared" si="5"/>
        <v>5</v>
      </c>
      <c r="P54" s="383">
        <f t="shared" si="3"/>
        <v>0</v>
      </c>
      <c r="Q54" s="272"/>
      <c r="R54" s="272" t="s">
        <v>1812</v>
      </c>
      <c r="S54" s="272" t="s">
        <v>1811</v>
      </c>
      <c r="T54" s="272" t="s">
        <v>1652</v>
      </c>
      <c r="U54" s="272" t="s">
        <v>1783</v>
      </c>
      <c r="V54" s="272" t="s">
        <v>2234</v>
      </c>
    </row>
    <row r="55" spans="1:22" ht="78.75">
      <c r="A55" s="643"/>
      <c r="B55" s="707" t="s">
        <v>2089</v>
      </c>
      <c r="C55" s="555" t="s">
        <v>1871</v>
      </c>
      <c r="D55" s="555" t="s">
        <v>1813</v>
      </c>
      <c r="E55" s="272" t="s">
        <v>2160</v>
      </c>
      <c r="F55" s="555" t="s">
        <v>1870</v>
      </c>
      <c r="G55" s="559">
        <v>1200</v>
      </c>
      <c r="H55" s="557">
        <v>0</v>
      </c>
      <c r="I55" s="559">
        <v>1300</v>
      </c>
      <c r="J55" s="557">
        <v>0</v>
      </c>
      <c r="K55" s="559">
        <v>1300</v>
      </c>
      <c r="L55" s="557">
        <v>0</v>
      </c>
      <c r="M55" s="559">
        <v>1200</v>
      </c>
      <c r="N55" s="557">
        <v>0</v>
      </c>
      <c r="O55" s="566">
        <f t="shared" si="5"/>
        <v>5000</v>
      </c>
      <c r="P55" s="383">
        <f t="shared" si="5"/>
        <v>0</v>
      </c>
      <c r="Q55" s="272"/>
      <c r="R55" s="272" t="s">
        <v>1815</v>
      </c>
      <c r="S55" s="272" t="s">
        <v>1814</v>
      </c>
      <c r="T55" s="272" t="s">
        <v>1652</v>
      </c>
      <c r="U55" s="272" t="s">
        <v>1783</v>
      </c>
      <c r="V55" s="272"/>
    </row>
    <row r="56" spans="1:22" ht="102" customHeight="1">
      <c r="A56" s="643"/>
      <c r="B56" s="707"/>
      <c r="C56" s="555" t="s">
        <v>1834</v>
      </c>
      <c r="D56" s="555" t="s">
        <v>1836</v>
      </c>
      <c r="E56" s="691" t="s">
        <v>2161</v>
      </c>
      <c r="F56" s="703" t="s">
        <v>1833</v>
      </c>
      <c r="G56" s="559">
        <v>50</v>
      </c>
      <c r="H56" s="557">
        <v>0</v>
      </c>
      <c r="I56" s="559">
        <v>50</v>
      </c>
      <c r="J56" s="557">
        <v>0</v>
      </c>
      <c r="K56" s="559">
        <v>50</v>
      </c>
      <c r="L56" s="557">
        <v>0</v>
      </c>
      <c r="M56" s="559">
        <v>50</v>
      </c>
      <c r="N56" s="557">
        <v>0</v>
      </c>
      <c r="O56" s="560">
        <f t="shared" si="5"/>
        <v>200</v>
      </c>
      <c r="P56" s="383">
        <f t="shared" si="5"/>
        <v>0</v>
      </c>
      <c r="Q56" s="272" t="s">
        <v>2236</v>
      </c>
      <c r="R56" s="691" t="s">
        <v>2235</v>
      </c>
      <c r="S56" s="272" t="s">
        <v>1842</v>
      </c>
      <c r="T56" s="272" t="s">
        <v>1840</v>
      </c>
      <c r="U56" s="272" t="s">
        <v>1821</v>
      </c>
      <c r="V56" s="272"/>
    </row>
    <row r="57" spans="1:22" ht="74.25" customHeight="1">
      <c r="A57" s="643"/>
      <c r="B57" s="707"/>
      <c r="C57" s="555" t="s">
        <v>1835</v>
      </c>
      <c r="D57" s="555" t="s">
        <v>1837</v>
      </c>
      <c r="E57" s="692"/>
      <c r="F57" s="705"/>
      <c r="G57" s="559">
        <v>0</v>
      </c>
      <c r="H57" s="557">
        <v>0</v>
      </c>
      <c r="I57" s="559">
        <v>1</v>
      </c>
      <c r="J57" s="557">
        <v>0</v>
      </c>
      <c r="K57" s="559">
        <v>1</v>
      </c>
      <c r="L57" s="557">
        <v>0</v>
      </c>
      <c r="M57" s="559">
        <v>1</v>
      </c>
      <c r="N57" s="557">
        <v>0</v>
      </c>
      <c r="O57" s="560">
        <f t="shared" si="5"/>
        <v>3</v>
      </c>
      <c r="P57" s="383">
        <f t="shared" si="5"/>
        <v>0</v>
      </c>
      <c r="Q57" s="272"/>
      <c r="R57" s="692"/>
      <c r="S57" s="272" t="s">
        <v>1843</v>
      </c>
      <c r="T57" s="272" t="s">
        <v>1841</v>
      </c>
      <c r="U57" s="272" t="s">
        <v>1821</v>
      </c>
      <c r="V57" s="272"/>
    </row>
    <row r="58" spans="1:22" ht="53.25" customHeight="1">
      <c r="A58" s="643"/>
      <c r="B58" s="707"/>
      <c r="C58" s="555" t="s">
        <v>1839</v>
      </c>
      <c r="D58" s="555" t="s">
        <v>1838</v>
      </c>
      <c r="E58" s="693"/>
      <c r="F58" s="704"/>
      <c r="G58" s="559">
        <v>0</v>
      </c>
      <c r="H58" s="557">
        <v>0</v>
      </c>
      <c r="I58" s="559">
        <v>0</v>
      </c>
      <c r="J58" s="557">
        <v>0</v>
      </c>
      <c r="K58" s="559">
        <v>0</v>
      </c>
      <c r="L58" s="557">
        <v>0</v>
      </c>
      <c r="M58" s="559">
        <v>2</v>
      </c>
      <c r="N58" s="557">
        <v>0</v>
      </c>
      <c r="O58" s="560">
        <f t="shared" si="5"/>
        <v>2</v>
      </c>
      <c r="P58" s="383">
        <f t="shared" si="5"/>
        <v>0</v>
      </c>
      <c r="Q58" s="272" t="s">
        <v>2237</v>
      </c>
      <c r="R58" s="693"/>
      <c r="S58" s="272" t="s">
        <v>1844</v>
      </c>
      <c r="T58" s="272" t="s">
        <v>1841</v>
      </c>
      <c r="U58" s="272" t="s">
        <v>1821</v>
      </c>
      <c r="V58" s="272"/>
    </row>
    <row r="59" spans="1:22" ht="123.75" customHeight="1">
      <c r="A59" s="709" t="s">
        <v>1512</v>
      </c>
      <c r="B59" s="565" t="s">
        <v>1530</v>
      </c>
      <c r="C59" s="555" t="s">
        <v>1933</v>
      </c>
      <c r="D59" s="555" t="s">
        <v>1932</v>
      </c>
      <c r="E59" s="272" t="s">
        <v>2152</v>
      </c>
      <c r="F59" s="555" t="s">
        <v>2239</v>
      </c>
      <c r="G59" s="559">
        <v>0</v>
      </c>
      <c r="H59" s="557">
        <v>0</v>
      </c>
      <c r="I59" s="559">
        <v>1</v>
      </c>
      <c r="J59" s="557">
        <v>0</v>
      </c>
      <c r="K59" s="559">
        <v>1</v>
      </c>
      <c r="L59" s="557">
        <v>0</v>
      </c>
      <c r="M59" s="559">
        <v>0</v>
      </c>
      <c r="N59" s="557"/>
      <c r="O59" s="560">
        <f t="shared" si="5"/>
        <v>2</v>
      </c>
      <c r="P59" s="383">
        <f t="shared" si="5"/>
        <v>0</v>
      </c>
      <c r="Q59" s="272"/>
      <c r="R59" s="272" t="s">
        <v>2240</v>
      </c>
      <c r="S59" s="272" t="s">
        <v>1934</v>
      </c>
      <c r="T59" s="272" t="s">
        <v>2238</v>
      </c>
      <c r="U59" s="272" t="s">
        <v>1821</v>
      </c>
      <c r="V59" s="272"/>
    </row>
    <row r="60" spans="1:22" ht="85.5" customHeight="1">
      <c r="A60" s="709"/>
      <c r="B60" s="565" t="s">
        <v>1531</v>
      </c>
      <c r="C60" s="272"/>
      <c r="D60" s="272"/>
      <c r="E60" s="272" t="s">
        <v>2270</v>
      </c>
      <c r="F60" s="272"/>
      <c r="G60" s="556"/>
      <c r="H60" s="557"/>
      <c r="I60" s="556"/>
      <c r="J60" s="557"/>
      <c r="K60" s="556"/>
      <c r="L60" s="557"/>
      <c r="M60" s="556"/>
      <c r="N60" s="557"/>
      <c r="O60" s="566">
        <f t="shared" si="5"/>
        <v>0</v>
      </c>
      <c r="P60" s="383">
        <f t="shared" si="5"/>
        <v>0</v>
      </c>
      <c r="Q60" s="272"/>
      <c r="R60" s="272"/>
      <c r="S60" s="272"/>
      <c r="T60" s="272"/>
      <c r="U60" s="272"/>
      <c r="V60" s="272"/>
    </row>
    <row r="61" spans="1:22" ht="122.25" customHeight="1">
      <c r="A61" s="710" t="s">
        <v>1513</v>
      </c>
      <c r="B61" s="714" t="s">
        <v>1532</v>
      </c>
      <c r="C61" s="555" t="s">
        <v>1706</v>
      </c>
      <c r="D61" s="555" t="s">
        <v>1707</v>
      </c>
      <c r="E61" s="272" t="s">
        <v>2138</v>
      </c>
      <c r="F61" s="555" t="s">
        <v>1705</v>
      </c>
      <c r="G61" s="559">
        <v>25</v>
      </c>
      <c r="H61" s="557">
        <v>0</v>
      </c>
      <c r="I61" s="559">
        <v>25</v>
      </c>
      <c r="J61" s="557">
        <v>0</v>
      </c>
      <c r="K61" s="559">
        <v>25</v>
      </c>
      <c r="L61" s="557">
        <v>0</v>
      </c>
      <c r="M61" s="559">
        <v>25</v>
      </c>
      <c r="N61" s="557">
        <v>0</v>
      </c>
      <c r="O61" s="560">
        <f t="shared" si="5"/>
        <v>100</v>
      </c>
      <c r="P61" s="383">
        <f t="shared" si="5"/>
        <v>0</v>
      </c>
      <c r="Q61" s="272"/>
      <c r="R61" s="272" t="s">
        <v>1709</v>
      </c>
      <c r="S61" s="272" t="s">
        <v>1708</v>
      </c>
      <c r="T61" s="272" t="s">
        <v>1683</v>
      </c>
      <c r="U61" s="272" t="s">
        <v>1657</v>
      </c>
      <c r="V61" s="272"/>
    </row>
    <row r="62" spans="1:22" ht="105.75" customHeight="1">
      <c r="A62" s="711"/>
      <c r="B62" s="722"/>
      <c r="C62" s="555" t="s">
        <v>1725</v>
      </c>
      <c r="D62" s="555" t="s">
        <v>1726</v>
      </c>
      <c r="E62" s="272" t="s">
        <v>2139</v>
      </c>
      <c r="F62" s="555" t="s">
        <v>1727</v>
      </c>
      <c r="G62" s="562">
        <v>0.1</v>
      </c>
      <c r="H62" s="557">
        <v>0</v>
      </c>
      <c r="I62" s="562">
        <v>0.15</v>
      </c>
      <c r="J62" s="557">
        <v>0</v>
      </c>
      <c r="K62" s="562">
        <v>0.5</v>
      </c>
      <c r="L62" s="557">
        <v>0</v>
      </c>
      <c r="M62" s="562">
        <v>0.25</v>
      </c>
      <c r="N62" s="557">
        <v>0</v>
      </c>
      <c r="O62" s="558">
        <f t="shared" si="5"/>
        <v>1</v>
      </c>
      <c r="P62" s="383">
        <f t="shared" si="5"/>
        <v>0</v>
      </c>
      <c r="Q62" s="272"/>
      <c r="R62" s="272" t="s">
        <v>1730</v>
      </c>
      <c r="S62" s="272" t="s">
        <v>1729</v>
      </c>
      <c r="T62" s="272" t="s">
        <v>1728</v>
      </c>
      <c r="U62" s="272" t="s">
        <v>1739</v>
      </c>
      <c r="V62" s="272" t="s">
        <v>2234</v>
      </c>
    </row>
    <row r="63" spans="1:22" ht="99" customHeight="1">
      <c r="A63" s="711"/>
      <c r="B63" s="722"/>
      <c r="C63" s="555" t="s">
        <v>1733</v>
      </c>
      <c r="D63" s="555" t="s">
        <v>1732</v>
      </c>
      <c r="E63" s="272" t="s">
        <v>2140</v>
      </c>
      <c r="F63" s="555" t="s">
        <v>1731</v>
      </c>
      <c r="G63" s="556">
        <v>0.3</v>
      </c>
      <c r="H63" s="557">
        <v>0</v>
      </c>
      <c r="I63" s="556">
        <v>0.5</v>
      </c>
      <c r="J63" s="557">
        <v>0</v>
      </c>
      <c r="K63" s="556">
        <v>0.1</v>
      </c>
      <c r="L63" s="557">
        <v>0</v>
      </c>
      <c r="M63" s="556">
        <v>0.1</v>
      </c>
      <c r="N63" s="557">
        <v>0</v>
      </c>
      <c r="O63" s="558">
        <f t="shared" si="5"/>
        <v>1</v>
      </c>
      <c r="P63" s="383">
        <f t="shared" si="5"/>
        <v>0</v>
      </c>
      <c r="Q63" s="272"/>
      <c r="R63" s="272" t="s">
        <v>2241</v>
      </c>
      <c r="S63" s="272" t="s">
        <v>1734</v>
      </c>
      <c r="T63" s="272" t="s">
        <v>1652</v>
      </c>
      <c r="U63" s="272" t="s">
        <v>1657</v>
      </c>
      <c r="V63" s="272" t="s">
        <v>2234</v>
      </c>
    </row>
    <row r="64" spans="1:22" ht="126.75" customHeight="1">
      <c r="A64" s="711"/>
      <c r="B64" s="722"/>
      <c r="C64" s="555" t="s">
        <v>1741</v>
      </c>
      <c r="D64" s="555" t="s">
        <v>1645</v>
      </c>
      <c r="E64" s="272" t="s">
        <v>2141</v>
      </c>
      <c r="F64" s="555" t="s">
        <v>1740</v>
      </c>
      <c r="G64" s="556">
        <v>0.3</v>
      </c>
      <c r="H64" s="557">
        <v>0</v>
      </c>
      <c r="I64" s="556">
        <v>0.5</v>
      </c>
      <c r="J64" s="557">
        <v>0</v>
      </c>
      <c r="K64" s="556">
        <v>0.1</v>
      </c>
      <c r="L64" s="557">
        <v>0</v>
      </c>
      <c r="M64" s="556">
        <v>0.1</v>
      </c>
      <c r="N64" s="557">
        <v>700000</v>
      </c>
      <c r="O64" s="558">
        <f t="shared" si="5"/>
        <v>1</v>
      </c>
      <c r="P64" s="383">
        <f t="shared" si="5"/>
        <v>700000</v>
      </c>
      <c r="Q64" s="272"/>
      <c r="R64" s="272" t="s">
        <v>1743</v>
      </c>
      <c r="S64" s="272" t="s">
        <v>1742</v>
      </c>
      <c r="T64" s="272" t="s">
        <v>1652</v>
      </c>
      <c r="U64" s="272" t="s">
        <v>1737</v>
      </c>
      <c r="V64" s="272" t="s">
        <v>2234</v>
      </c>
    </row>
    <row r="65" spans="1:22" ht="78" customHeight="1">
      <c r="A65" s="711"/>
      <c r="B65" s="722"/>
      <c r="C65" s="555" t="s">
        <v>1745</v>
      </c>
      <c r="D65" s="555" t="s">
        <v>1746</v>
      </c>
      <c r="E65" s="272" t="s">
        <v>2142</v>
      </c>
      <c r="F65" s="555" t="s">
        <v>1744</v>
      </c>
      <c r="G65" s="559">
        <v>10</v>
      </c>
      <c r="H65" s="557">
        <v>45000</v>
      </c>
      <c r="I65" s="559">
        <v>10</v>
      </c>
      <c r="J65" s="557">
        <v>45000</v>
      </c>
      <c r="K65" s="559">
        <v>20</v>
      </c>
      <c r="L65" s="557">
        <v>90000</v>
      </c>
      <c r="M65" s="559">
        <v>10</v>
      </c>
      <c r="N65" s="557">
        <v>45000</v>
      </c>
      <c r="O65" s="564">
        <f t="shared" si="5"/>
        <v>50</v>
      </c>
      <c r="P65" s="383">
        <f t="shared" si="5"/>
        <v>225000</v>
      </c>
      <c r="Q65" s="272" t="s">
        <v>2098</v>
      </c>
      <c r="R65" s="272" t="s">
        <v>1748</v>
      </c>
      <c r="S65" s="272" t="s">
        <v>1747</v>
      </c>
      <c r="T65" s="272" t="s">
        <v>1652</v>
      </c>
      <c r="U65" s="272" t="s">
        <v>1737</v>
      </c>
      <c r="V65" s="272" t="s">
        <v>2049</v>
      </c>
    </row>
    <row r="66" spans="1:22" ht="99" customHeight="1">
      <c r="A66" s="711"/>
      <c r="B66" s="722"/>
      <c r="C66" s="555" t="s">
        <v>1750</v>
      </c>
      <c r="D66" s="555" t="s">
        <v>1749</v>
      </c>
      <c r="E66" s="272" t="s">
        <v>2143</v>
      </c>
      <c r="F66" s="555" t="s">
        <v>1948</v>
      </c>
      <c r="G66" s="556">
        <v>0.2</v>
      </c>
      <c r="H66" s="557">
        <v>0</v>
      </c>
      <c r="I66" s="556">
        <v>0.3</v>
      </c>
      <c r="J66" s="557">
        <v>0</v>
      </c>
      <c r="K66" s="556">
        <v>0.3</v>
      </c>
      <c r="L66" s="557">
        <v>0</v>
      </c>
      <c r="M66" s="556">
        <v>0.2</v>
      </c>
      <c r="N66" s="557">
        <v>0</v>
      </c>
      <c r="O66" s="558">
        <f t="shared" si="5"/>
        <v>1</v>
      </c>
      <c r="P66" s="383">
        <f t="shared" si="5"/>
        <v>0</v>
      </c>
      <c r="Q66" s="272"/>
      <c r="R66" s="272" t="s">
        <v>1752</v>
      </c>
      <c r="S66" s="272" t="s">
        <v>1751</v>
      </c>
      <c r="T66" s="272" t="s">
        <v>1652</v>
      </c>
      <c r="U66" s="272" t="s">
        <v>1737</v>
      </c>
      <c r="V66" s="272" t="s">
        <v>2049</v>
      </c>
    </row>
    <row r="67" spans="1:22" ht="99" customHeight="1">
      <c r="A67" s="711"/>
      <c r="B67" s="722"/>
      <c r="C67" s="555" t="s">
        <v>1754</v>
      </c>
      <c r="D67" s="555" t="s">
        <v>1755</v>
      </c>
      <c r="E67" s="272" t="s">
        <v>2144</v>
      </c>
      <c r="F67" s="555" t="s">
        <v>1753</v>
      </c>
      <c r="G67" s="559">
        <v>30</v>
      </c>
      <c r="H67" s="557">
        <v>0</v>
      </c>
      <c r="I67" s="559">
        <v>19</v>
      </c>
      <c r="J67" s="557"/>
      <c r="K67" s="559">
        <v>27</v>
      </c>
      <c r="L67" s="557"/>
      <c r="M67" s="559">
        <v>29</v>
      </c>
      <c r="N67" s="557"/>
      <c r="O67" s="564">
        <f t="shared" si="5"/>
        <v>105</v>
      </c>
      <c r="P67" s="383">
        <f t="shared" si="5"/>
        <v>0</v>
      </c>
      <c r="Q67" s="272" t="s">
        <v>2098</v>
      </c>
      <c r="R67" s="272" t="s">
        <v>2242</v>
      </c>
      <c r="S67" s="272" t="s">
        <v>1756</v>
      </c>
      <c r="T67" s="272" t="s">
        <v>1652</v>
      </c>
      <c r="U67" s="272" t="s">
        <v>1737</v>
      </c>
      <c r="V67" s="272" t="s">
        <v>2049</v>
      </c>
    </row>
    <row r="68" spans="1:22" ht="144" customHeight="1">
      <c r="A68" s="711"/>
      <c r="B68" s="722"/>
      <c r="C68" s="555" t="s">
        <v>1759</v>
      </c>
      <c r="D68" s="555" t="s">
        <v>1758</v>
      </c>
      <c r="E68" s="272" t="s">
        <v>2145</v>
      </c>
      <c r="F68" s="555" t="s">
        <v>1757</v>
      </c>
      <c r="G68" s="559">
        <v>1</v>
      </c>
      <c r="H68" s="557">
        <v>0</v>
      </c>
      <c r="I68" s="559">
        <v>4</v>
      </c>
      <c r="J68" s="557">
        <v>0</v>
      </c>
      <c r="K68" s="559">
        <v>2</v>
      </c>
      <c r="L68" s="557">
        <v>0</v>
      </c>
      <c r="M68" s="559">
        <v>2</v>
      </c>
      <c r="N68" s="557">
        <v>0</v>
      </c>
      <c r="O68" s="564">
        <f t="shared" si="5"/>
        <v>9</v>
      </c>
      <c r="P68" s="383">
        <f t="shared" si="5"/>
        <v>0</v>
      </c>
      <c r="Q68" s="272"/>
      <c r="R68" s="272" t="s">
        <v>2243</v>
      </c>
      <c r="S68" s="272" t="s">
        <v>1760</v>
      </c>
      <c r="T68" s="272" t="s">
        <v>1652</v>
      </c>
      <c r="U68" s="272" t="s">
        <v>1737</v>
      </c>
      <c r="V68" s="272" t="s">
        <v>2234</v>
      </c>
    </row>
    <row r="69" spans="1:22" ht="144" customHeight="1">
      <c r="A69" s="711"/>
      <c r="B69" s="722"/>
      <c r="C69" s="555" t="s">
        <v>1961</v>
      </c>
      <c r="D69" s="555" t="s">
        <v>1960</v>
      </c>
      <c r="E69" s="272" t="s">
        <v>2146</v>
      </c>
      <c r="F69" s="555" t="s">
        <v>2244</v>
      </c>
      <c r="G69" s="562">
        <v>0.5</v>
      </c>
      <c r="H69" s="557">
        <v>0</v>
      </c>
      <c r="I69" s="562">
        <v>0.5</v>
      </c>
      <c r="J69" s="557">
        <v>0</v>
      </c>
      <c r="K69" s="562">
        <v>0</v>
      </c>
      <c r="L69" s="557">
        <v>0</v>
      </c>
      <c r="M69" s="562">
        <v>0</v>
      </c>
      <c r="N69" s="557">
        <v>0</v>
      </c>
      <c r="O69" s="558">
        <f t="shared" si="5"/>
        <v>1</v>
      </c>
      <c r="P69" s="383">
        <f t="shared" si="5"/>
        <v>0</v>
      </c>
      <c r="Q69" s="272"/>
      <c r="R69" s="272" t="s">
        <v>1962</v>
      </c>
      <c r="S69" s="272" t="s">
        <v>2245</v>
      </c>
      <c r="T69" s="272" t="s">
        <v>1953</v>
      </c>
      <c r="U69" s="272" t="s">
        <v>1952</v>
      </c>
      <c r="V69" s="272"/>
    </row>
    <row r="70" spans="1:22" ht="144" customHeight="1">
      <c r="A70" s="711"/>
      <c r="B70" s="722"/>
      <c r="C70" s="555" t="s">
        <v>1963</v>
      </c>
      <c r="D70" s="555" t="s">
        <v>1966</v>
      </c>
      <c r="E70" s="272" t="s">
        <v>2147</v>
      </c>
      <c r="F70" s="555" t="s">
        <v>1977</v>
      </c>
      <c r="G70" s="563">
        <v>0</v>
      </c>
      <c r="H70" s="557">
        <v>0</v>
      </c>
      <c r="I70" s="563">
        <v>1</v>
      </c>
      <c r="J70" s="557"/>
      <c r="K70" s="563">
        <v>0</v>
      </c>
      <c r="L70" s="557"/>
      <c r="M70" s="563">
        <v>1</v>
      </c>
      <c r="N70" s="557"/>
      <c r="O70" s="564">
        <f t="shared" si="5"/>
        <v>2</v>
      </c>
      <c r="P70" s="383">
        <f t="shared" si="5"/>
        <v>0</v>
      </c>
      <c r="Q70" s="272" t="s">
        <v>2098</v>
      </c>
      <c r="R70" s="272" t="s">
        <v>2246</v>
      </c>
      <c r="S70" s="272" t="s">
        <v>1965</v>
      </c>
      <c r="T70" s="272" t="s">
        <v>1683</v>
      </c>
      <c r="U70" s="272" t="s">
        <v>1964</v>
      </c>
      <c r="V70" s="272" t="s">
        <v>2049</v>
      </c>
    </row>
    <row r="71" spans="1:22" ht="144" customHeight="1">
      <c r="A71" s="711"/>
      <c r="B71" s="722"/>
      <c r="C71" s="555" t="s">
        <v>1975</v>
      </c>
      <c r="D71" s="555" t="s">
        <v>1973</v>
      </c>
      <c r="E71" s="272" t="s">
        <v>2148</v>
      </c>
      <c r="F71" s="555" t="s">
        <v>1974</v>
      </c>
      <c r="G71" s="562">
        <v>0.5</v>
      </c>
      <c r="H71" s="557">
        <v>0</v>
      </c>
      <c r="I71" s="562">
        <v>0.5</v>
      </c>
      <c r="J71" s="557">
        <v>0</v>
      </c>
      <c r="K71" s="563"/>
      <c r="L71" s="557">
        <v>0</v>
      </c>
      <c r="M71" s="563"/>
      <c r="N71" s="557">
        <v>0</v>
      </c>
      <c r="O71" s="564"/>
      <c r="P71" s="383">
        <f t="shared" ref="P71:P98" si="6">H71+J71+L71+N71</f>
        <v>0</v>
      </c>
      <c r="Q71" s="272" t="s">
        <v>2247</v>
      </c>
      <c r="R71" s="272" t="s">
        <v>2248</v>
      </c>
      <c r="S71" s="272" t="s">
        <v>1976</v>
      </c>
      <c r="T71" s="272" t="s">
        <v>1953</v>
      </c>
      <c r="U71" s="272" t="s">
        <v>1952</v>
      </c>
      <c r="V71" s="272" t="s">
        <v>2234</v>
      </c>
    </row>
    <row r="72" spans="1:22" s="402" customFormat="1" ht="144" customHeight="1">
      <c r="A72" s="711"/>
      <c r="B72" s="722"/>
      <c r="C72" s="487" t="s">
        <v>1958</v>
      </c>
      <c r="D72" s="487" t="s">
        <v>1957</v>
      </c>
      <c r="E72" s="357" t="s">
        <v>2149</v>
      </c>
      <c r="F72" s="487" t="s">
        <v>1956</v>
      </c>
      <c r="G72" s="488">
        <v>100</v>
      </c>
      <c r="H72" s="482">
        <v>0</v>
      </c>
      <c r="I72" s="488">
        <v>100</v>
      </c>
      <c r="J72" s="482">
        <v>0</v>
      </c>
      <c r="K72" s="488">
        <v>100</v>
      </c>
      <c r="L72" s="482">
        <v>0</v>
      </c>
      <c r="M72" s="488">
        <v>100</v>
      </c>
      <c r="N72" s="482">
        <v>0</v>
      </c>
      <c r="O72" s="492">
        <f>G72+I72+K72+M72</f>
        <v>400</v>
      </c>
      <c r="P72" s="383">
        <f t="shared" si="6"/>
        <v>0</v>
      </c>
      <c r="Q72" s="357"/>
      <c r="R72" s="357" t="s">
        <v>2249</v>
      </c>
      <c r="S72" s="357" t="s">
        <v>1959</v>
      </c>
      <c r="T72" s="357" t="s">
        <v>1683</v>
      </c>
      <c r="U72" s="357" t="s">
        <v>1952</v>
      </c>
      <c r="V72" s="357"/>
    </row>
    <row r="73" spans="1:22" s="402" customFormat="1" ht="144" customHeight="1">
      <c r="A73" s="711"/>
      <c r="B73" s="722"/>
      <c r="C73" s="487" t="s">
        <v>1969</v>
      </c>
      <c r="D73" s="487" t="s">
        <v>1967</v>
      </c>
      <c r="E73" s="357" t="s">
        <v>2150</v>
      </c>
      <c r="F73" s="487" t="s">
        <v>1968</v>
      </c>
      <c r="G73" s="488">
        <v>0</v>
      </c>
      <c r="H73" s="482">
        <v>0</v>
      </c>
      <c r="I73" s="488">
        <v>4</v>
      </c>
      <c r="J73" s="482">
        <v>0</v>
      </c>
      <c r="K73" s="488">
        <v>4</v>
      </c>
      <c r="L73" s="482">
        <v>0</v>
      </c>
      <c r="M73" s="488">
        <v>0</v>
      </c>
      <c r="N73" s="482">
        <v>0</v>
      </c>
      <c r="O73" s="492">
        <f>G73+I73+K73+M73</f>
        <v>8</v>
      </c>
      <c r="P73" s="383">
        <f t="shared" si="6"/>
        <v>0</v>
      </c>
      <c r="Q73" s="357" t="s">
        <v>1978</v>
      </c>
      <c r="R73" s="357" t="s">
        <v>1970</v>
      </c>
      <c r="S73" s="357" t="s">
        <v>1972</v>
      </c>
      <c r="T73" s="357" t="s">
        <v>1971</v>
      </c>
      <c r="U73" s="357" t="s">
        <v>1952</v>
      </c>
      <c r="V73" s="357" t="s">
        <v>2049</v>
      </c>
    </row>
    <row r="74" spans="1:22" s="402" customFormat="1" ht="144" customHeight="1">
      <c r="A74" s="711"/>
      <c r="B74" s="722"/>
      <c r="C74" s="701" t="s">
        <v>2250</v>
      </c>
      <c r="D74" s="487" t="s">
        <v>2251</v>
      </c>
      <c r="E74" s="701" t="s">
        <v>2151</v>
      </c>
      <c r="F74" s="701" t="s">
        <v>2252</v>
      </c>
      <c r="G74" s="488">
        <v>0</v>
      </c>
      <c r="H74" s="482">
        <v>0</v>
      </c>
      <c r="I74" s="488">
        <v>0</v>
      </c>
      <c r="J74" s="482">
        <v>0</v>
      </c>
      <c r="K74" s="488">
        <v>5</v>
      </c>
      <c r="L74" s="482">
        <v>2025000</v>
      </c>
      <c r="M74" s="488">
        <v>5</v>
      </c>
      <c r="N74" s="482">
        <v>2025000</v>
      </c>
      <c r="O74" s="492">
        <f>G74+I74+K74+M74</f>
        <v>10</v>
      </c>
      <c r="P74" s="383">
        <f t="shared" si="6"/>
        <v>4050000</v>
      </c>
      <c r="Q74" s="357" t="s">
        <v>2054</v>
      </c>
      <c r="R74" s="357"/>
      <c r="S74" s="357" t="s">
        <v>2253</v>
      </c>
      <c r="T74" s="357" t="s">
        <v>1953</v>
      </c>
      <c r="U74" s="357" t="s">
        <v>2254</v>
      </c>
      <c r="V74" s="357" t="s">
        <v>2234</v>
      </c>
    </row>
    <row r="75" spans="1:22" s="402" customFormat="1" ht="144" customHeight="1">
      <c r="A75" s="711"/>
      <c r="B75" s="722"/>
      <c r="C75" s="702"/>
      <c r="D75" s="487" t="s">
        <v>2255</v>
      </c>
      <c r="E75" s="702"/>
      <c r="F75" s="702"/>
      <c r="G75" s="488">
        <v>0</v>
      </c>
      <c r="H75" s="482">
        <v>0</v>
      </c>
      <c r="I75" s="488">
        <v>2</v>
      </c>
      <c r="J75" s="482"/>
      <c r="K75" s="488">
        <v>3</v>
      </c>
      <c r="L75" s="482"/>
      <c r="M75" s="488">
        <v>3</v>
      </c>
      <c r="N75" s="482"/>
      <c r="O75" s="492">
        <f>G75+I75+K75+M75</f>
        <v>8</v>
      </c>
      <c r="P75" s="383">
        <f t="shared" si="6"/>
        <v>0</v>
      </c>
      <c r="Q75" s="357" t="s">
        <v>2256</v>
      </c>
      <c r="R75" s="357"/>
      <c r="S75" s="357" t="s">
        <v>2257</v>
      </c>
      <c r="T75" s="357" t="s">
        <v>1953</v>
      </c>
      <c r="U75" s="357" t="s">
        <v>2254</v>
      </c>
      <c r="V75" s="357" t="s">
        <v>2234</v>
      </c>
    </row>
    <row r="76" spans="1:22" s="402" customFormat="1" ht="144" customHeight="1">
      <c r="A76" s="711"/>
      <c r="B76" s="715"/>
      <c r="C76" s="487" t="s">
        <v>1951</v>
      </c>
      <c r="D76" s="487" t="s">
        <v>1950</v>
      </c>
      <c r="E76" s="357" t="s">
        <v>2269</v>
      </c>
      <c r="F76" s="487" t="s">
        <v>1949</v>
      </c>
      <c r="G76" s="490">
        <v>0.25</v>
      </c>
      <c r="H76" s="482"/>
      <c r="I76" s="490">
        <v>0.25</v>
      </c>
      <c r="J76" s="482"/>
      <c r="K76" s="490">
        <v>0.25</v>
      </c>
      <c r="L76" s="482"/>
      <c r="M76" s="490">
        <v>0.25</v>
      </c>
      <c r="N76" s="482"/>
      <c r="O76" s="486">
        <f>G76+I76+K76+M76</f>
        <v>1</v>
      </c>
      <c r="P76" s="383">
        <f t="shared" si="6"/>
        <v>0</v>
      </c>
      <c r="Q76" s="357"/>
      <c r="R76" s="357" t="s">
        <v>1955</v>
      </c>
      <c r="S76" s="357" t="s">
        <v>1954</v>
      </c>
      <c r="T76" s="357" t="s">
        <v>1953</v>
      </c>
      <c r="U76" s="357" t="s">
        <v>1952</v>
      </c>
      <c r="V76" s="357" t="s">
        <v>2234</v>
      </c>
    </row>
    <row r="77" spans="1:22" ht="88.5" customHeight="1">
      <c r="A77" s="711"/>
      <c r="B77" s="713" t="s">
        <v>1533</v>
      </c>
      <c r="C77" s="555" t="s">
        <v>1656</v>
      </c>
      <c r="D77" s="555" t="s">
        <v>1655</v>
      </c>
      <c r="E77" s="272" t="s">
        <v>2132</v>
      </c>
      <c r="F77" s="555" t="s">
        <v>1654</v>
      </c>
      <c r="G77" s="556">
        <v>0.3</v>
      </c>
      <c r="H77" s="557">
        <v>0</v>
      </c>
      <c r="I77" s="556">
        <v>0.5</v>
      </c>
      <c r="J77" s="557">
        <v>0</v>
      </c>
      <c r="K77" s="556">
        <v>0.1</v>
      </c>
      <c r="L77" s="557">
        <v>0</v>
      </c>
      <c r="M77" s="556">
        <v>0.1</v>
      </c>
      <c r="N77" s="557">
        <v>0</v>
      </c>
      <c r="O77" s="558">
        <f t="shared" ref="O77:O95" si="7">G77+I77+K77+M77</f>
        <v>1</v>
      </c>
      <c r="P77" s="383">
        <f t="shared" si="6"/>
        <v>0</v>
      </c>
      <c r="Q77" s="272"/>
      <c r="R77" s="272" t="s">
        <v>1659</v>
      </c>
      <c r="S77" s="272" t="s">
        <v>1658</v>
      </c>
      <c r="T77" s="272" t="s">
        <v>1646</v>
      </c>
      <c r="U77" s="272" t="s">
        <v>1657</v>
      </c>
      <c r="V77" s="272" t="s">
        <v>2049</v>
      </c>
    </row>
    <row r="78" spans="1:22" ht="169.5" customHeight="1">
      <c r="A78" s="711"/>
      <c r="B78" s="713"/>
      <c r="C78" s="555" t="s">
        <v>1662</v>
      </c>
      <c r="D78" s="555" t="s">
        <v>1661</v>
      </c>
      <c r="E78" s="272" t="s">
        <v>2133</v>
      </c>
      <c r="F78" s="272" t="s">
        <v>1660</v>
      </c>
      <c r="G78" s="559">
        <v>2</v>
      </c>
      <c r="H78" s="557">
        <v>0</v>
      </c>
      <c r="I78" s="559">
        <v>2</v>
      </c>
      <c r="J78" s="557">
        <v>0</v>
      </c>
      <c r="K78" s="559">
        <v>2</v>
      </c>
      <c r="L78" s="557">
        <v>100000</v>
      </c>
      <c r="M78" s="559">
        <v>3</v>
      </c>
      <c r="N78" s="557">
        <v>100000</v>
      </c>
      <c r="O78" s="569">
        <f t="shared" si="7"/>
        <v>9</v>
      </c>
      <c r="P78" s="383">
        <f t="shared" si="6"/>
        <v>200000</v>
      </c>
      <c r="Q78" s="272" t="s">
        <v>2054</v>
      </c>
      <c r="R78" s="272" t="s">
        <v>1664</v>
      </c>
      <c r="S78" s="272" t="s">
        <v>1663</v>
      </c>
      <c r="T78" s="272" t="s">
        <v>1646</v>
      </c>
      <c r="U78" s="272" t="s">
        <v>1657</v>
      </c>
      <c r="V78" s="272" t="s">
        <v>2049</v>
      </c>
    </row>
    <row r="79" spans="1:22" ht="102.75" customHeight="1">
      <c r="A79" s="711"/>
      <c r="B79" s="713"/>
      <c r="C79" s="555" t="s">
        <v>1667</v>
      </c>
      <c r="D79" s="555" t="s">
        <v>1665</v>
      </c>
      <c r="E79" s="272" t="s">
        <v>2134</v>
      </c>
      <c r="F79" s="555" t="s">
        <v>1666</v>
      </c>
      <c r="G79" s="556">
        <v>1</v>
      </c>
      <c r="H79" s="557">
        <v>24000000</v>
      </c>
      <c r="I79" s="556">
        <v>0</v>
      </c>
      <c r="J79" s="557">
        <v>0</v>
      </c>
      <c r="K79" s="556">
        <v>0</v>
      </c>
      <c r="L79" s="557">
        <v>0</v>
      </c>
      <c r="M79" s="556">
        <v>0</v>
      </c>
      <c r="N79" s="557">
        <v>0</v>
      </c>
      <c r="O79" s="570">
        <f t="shared" si="7"/>
        <v>1</v>
      </c>
      <c r="P79" s="383">
        <f t="shared" si="6"/>
        <v>24000000</v>
      </c>
      <c r="Q79" s="272" t="s">
        <v>2258</v>
      </c>
      <c r="R79" s="272" t="s">
        <v>1669</v>
      </c>
      <c r="S79" s="272" t="s">
        <v>1668</v>
      </c>
      <c r="T79" s="272" t="s">
        <v>1646</v>
      </c>
      <c r="U79" s="272" t="s">
        <v>1657</v>
      </c>
      <c r="V79" s="272" t="s">
        <v>2234</v>
      </c>
    </row>
    <row r="80" spans="1:22" ht="137.25" customHeight="1">
      <c r="A80" s="711"/>
      <c r="B80" s="713"/>
      <c r="C80" s="555" t="s">
        <v>1672</v>
      </c>
      <c r="D80" s="555" t="s">
        <v>1671</v>
      </c>
      <c r="E80" s="272" t="s">
        <v>2135</v>
      </c>
      <c r="F80" s="555" t="s">
        <v>1670</v>
      </c>
      <c r="G80" s="556">
        <v>0.25</v>
      </c>
      <c r="H80" s="557">
        <v>0</v>
      </c>
      <c r="I80" s="556">
        <v>0.75</v>
      </c>
      <c r="J80" s="557">
        <v>10000000</v>
      </c>
      <c r="K80" s="556">
        <v>0</v>
      </c>
      <c r="L80" s="557">
        <v>0</v>
      </c>
      <c r="M80" s="556">
        <v>0</v>
      </c>
      <c r="N80" s="557">
        <v>0</v>
      </c>
      <c r="O80" s="570">
        <f t="shared" si="7"/>
        <v>1</v>
      </c>
      <c r="P80" s="383">
        <f t="shared" si="6"/>
        <v>10000000</v>
      </c>
      <c r="Q80" s="272"/>
      <c r="R80" s="272" t="s">
        <v>1674</v>
      </c>
      <c r="S80" s="272" t="s">
        <v>1673</v>
      </c>
      <c r="T80" s="272" t="s">
        <v>1646</v>
      </c>
      <c r="U80" s="272" t="s">
        <v>1657</v>
      </c>
      <c r="V80" s="272" t="s">
        <v>2234</v>
      </c>
    </row>
    <row r="81" spans="1:22" ht="105.75" customHeight="1">
      <c r="A81" s="711"/>
      <c r="B81" s="713"/>
      <c r="C81" s="555" t="s">
        <v>1677</v>
      </c>
      <c r="D81" s="555" t="s">
        <v>1676</v>
      </c>
      <c r="E81" s="272" t="s">
        <v>2136</v>
      </c>
      <c r="F81" s="555" t="s">
        <v>1675</v>
      </c>
      <c r="G81" s="556">
        <v>0</v>
      </c>
      <c r="H81" s="557">
        <v>0</v>
      </c>
      <c r="I81" s="556">
        <v>0</v>
      </c>
      <c r="J81" s="557">
        <v>0</v>
      </c>
      <c r="K81" s="556">
        <v>0.25</v>
      </c>
      <c r="L81" s="557">
        <v>0</v>
      </c>
      <c r="M81" s="556">
        <v>0.75</v>
      </c>
      <c r="N81" s="557">
        <v>0</v>
      </c>
      <c r="O81" s="571">
        <f t="shared" si="7"/>
        <v>1</v>
      </c>
      <c r="P81" s="383">
        <f t="shared" si="6"/>
        <v>0</v>
      </c>
      <c r="Q81" s="272"/>
      <c r="R81" s="272" t="s">
        <v>1679</v>
      </c>
      <c r="S81" s="272" t="s">
        <v>1678</v>
      </c>
      <c r="T81" s="272" t="s">
        <v>1646</v>
      </c>
      <c r="U81" s="272" t="s">
        <v>1657</v>
      </c>
      <c r="V81" s="272" t="s">
        <v>2234</v>
      </c>
    </row>
    <row r="82" spans="1:22" ht="90.75" customHeight="1">
      <c r="A82" s="711"/>
      <c r="B82" s="713"/>
      <c r="C82" s="555" t="s">
        <v>1717</v>
      </c>
      <c r="D82" s="555" t="s">
        <v>1716</v>
      </c>
      <c r="E82" s="272" t="s">
        <v>2137</v>
      </c>
      <c r="F82" s="555" t="s">
        <v>1715</v>
      </c>
      <c r="G82" s="559">
        <v>500</v>
      </c>
      <c r="H82" s="557">
        <v>0</v>
      </c>
      <c r="I82" s="559">
        <v>500</v>
      </c>
      <c r="J82" s="557">
        <v>0</v>
      </c>
      <c r="K82" s="559">
        <v>500</v>
      </c>
      <c r="L82" s="557">
        <v>0</v>
      </c>
      <c r="M82" s="559">
        <v>500</v>
      </c>
      <c r="N82" s="557"/>
      <c r="O82" s="560">
        <f t="shared" si="7"/>
        <v>2000</v>
      </c>
      <c r="P82" s="383">
        <f t="shared" si="6"/>
        <v>0</v>
      </c>
      <c r="Q82" s="272"/>
      <c r="R82" s="272"/>
      <c r="S82" s="272" t="s">
        <v>1718</v>
      </c>
      <c r="T82" s="272" t="s">
        <v>1646</v>
      </c>
      <c r="U82" s="272" t="s">
        <v>1657</v>
      </c>
      <c r="V82" s="272"/>
    </row>
    <row r="83" spans="1:22" ht="103.5" customHeight="1">
      <c r="A83" s="711"/>
      <c r="B83" s="706" t="s">
        <v>1534</v>
      </c>
      <c r="C83" s="555" t="s">
        <v>1682</v>
      </c>
      <c r="D83" s="555" t="s">
        <v>1681</v>
      </c>
      <c r="E83" s="272" t="s">
        <v>2128</v>
      </c>
      <c r="F83" s="555" t="s">
        <v>1680</v>
      </c>
      <c r="G83" s="559">
        <v>0</v>
      </c>
      <c r="H83" s="557">
        <v>0</v>
      </c>
      <c r="I83" s="559">
        <v>100</v>
      </c>
      <c r="J83" s="557">
        <v>0</v>
      </c>
      <c r="K83" s="559">
        <v>100</v>
      </c>
      <c r="L83" s="557">
        <v>0</v>
      </c>
      <c r="M83" s="559">
        <v>20</v>
      </c>
      <c r="N83" s="557">
        <v>0</v>
      </c>
      <c r="O83" s="560">
        <f t="shared" si="7"/>
        <v>220</v>
      </c>
      <c r="P83" s="383">
        <f t="shared" si="6"/>
        <v>0</v>
      </c>
      <c r="Q83" s="272"/>
      <c r="R83" s="272" t="s">
        <v>1685</v>
      </c>
      <c r="S83" s="272" t="s">
        <v>1684</v>
      </c>
      <c r="T83" s="272" t="s">
        <v>1683</v>
      </c>
      <c r="U83" s="272" t="s">
        <v>1657</v>
      </c>
      <c r="V83" s="272" t="s">
        <v>2234</v>
      </c>
    </row>
    <row r="84" spans="1:22" ht="87" customHeight="1">
      <c r="A84" s="711"/>
      <c r="B84" s="707"/>
      <c r="C84" s="555" t="s">
        <v>1712</v>
      </c>
      <c r="D84" s="555" t="s">
        <v>1711</v>
      </c>
      <c r="E84" s="272" t="s">
        <v>2129</v>
      </c>
      <c r="F84" s="555" t="s">
        <v>1710</v>
      </c>
      <c r="G84" s="559">
        <v>250</v>
      </c>
      <c r="H84" s="557">
        <v>0</v>
      </c>
      <c r="I84" s="559">
        <v>250</v>
      </c>
      <c r="J84" s="557">
        <v>0</v>
      </c>
      <c r="K84" s="559">
        <v>250</v>
      </c>
      <c r="L84" s="557">
        <v>0</v>
      </c>
      <c r="M84" s="559">
        <v>250</v>
      </c>
      <c r="N84" s="557">
        <v>0</v>
      </c>
      <c r="O84" s="560">
        <f t="shared" si="7"/>
        <v>1000</v>
      </c>
      <c r="P84" s="383">
        <f t="shared" si="6"/>
        <v>0</v>
      </c>
      <c r="Q84" s="272"/>
      <c r="R84" s="272" t="s">
        <v>1714</v>
      </c>
      <c r="S84" s="272" t="s">
        <v>1713</v>
      </c>
      <c r="T84" s="272" t="s">
        <v>1683</v>
      </c>
      <c r="U84" s="272" t="s">
        <v>1657</v>
      </c>
      <c r="V84" s="272"/>
    </row>
    <row r="85" spans="1:22" ht="69.75" customHeight="1">
      <c r="A85" s="711"/>
      <c r="B85" s="707"/>
      <c r="C85" s="596" t="s">
        <v>1911</v>
      </c>
      <c r="D85" s="596" t="s">
        <v>1620</v>
      </c>
      <c r="E85" s="597" t="s">
        <v>2130</v>
      </c>
      <c r="F85" s="596" t="s">
        <v>1910</v>
      </c>
      <c r="G85" s="556">
        <v>0.5</v>
      </c>
      <c r="H85" s="557">
        <v>0</v>
      </c>
      <c r="I85" s="556">
        <v>0.5</v>
      </c>
      <c r="J85" s="557">
        <v>0</v>
      </c>
      <c r="K85" s="556">
        <v>0</v>
      </c>
      <c r="L85" s="557">
        <v>0</v>
      </c>
      <c r="M85" s="556">
        <v>0</v>
      </c>
      <c r="N85" s="557">
        <v>0</v>
      </c>
      <c r="O85" s="558">
        <f t="shared" si="7"/>
        <v>1</v>
      </c>
      <c r="P85" s="383">
        <f t="shared" si="6"/>
        <v>0</v>
      </c>
      <c r="Q85" s="272"/>
      <c r="R85" s="272" t="s">
        <v>1913</v>
      </c>
      <c r="S85" s="272" t="s">
        <v>1912</v>
      </c>
      <c r="T85" s="272" t="s">
        <v>1683</v>
      </c>
      <c r="U85" s="272" t="s">
        <v>1657</v>
      </c>
      <c r="V85" s="272"/>
    </row>
    <row r="86" spans="1:22" ht="79.5" customHeight="1">
      <c r="A86" s="712"/>
      <c r="B86" s="708"/>
      <c r="C86" s="555" t="s">
        <v>1936</v>
      </c>
      <c r="D86" s="555" t="s">
        <v>1645</v>
      </c>
      <c r="E86" s="272" t="s">
        <v>2131</v>
      </c>
      <c r="F86" s="555" t="s">
        <v>1935</v>
      </c>
      <c r="G86" s="556">
        <v>0</v>
      </c>
      <c r="H86" s="557">
        <v>0</v>
      </c>
      <c r="I86" s="556">
        <v>0.5</v>
      </c>
      <c r="J86" s="557">
        <v>0</v>
      </c>
      <c r="K86" s="556">
        <v>0.5</v>
      </c>
      <c r="L86" s="557">
        <v>0</v>
      </c>
      <c r="M86" s="556">
        <v>0</v>
      </c>
      <c r="N86" s="557">
        <v>0</v>
      </c>
      <c r="O86" s="558">
        <f t="shared" si="7"/>
        <v>1</v>
      </c>
      <c r="P86" s="383">
        <f t="shared" si="6"/>
        <v>0</v>
      </c>
      <c r="Q86" s="272"/>
      <c r="R86" s="272"/>
      <c r="S86" s="272" t="s">
        <v>1937</v>
      </c>
      <c r="T86" s="272" t="s">
        <v>1541</v>
      </c>
      <c r="U86" s="272" t="s">
        <v>1826</v>
      </c>
      <c r="V86" s="272" t="s">
        <v>2234</v>
      </c>
    </row>
    <row r="87" spans="1:22" ht="112.5" customHeight="1">
      <c r="A87" s="710" t="s">
        <v>1514</v>
      </c>
      <c r="B87" s="706" t="s">
        <v>1535</v>
      </c>
      <c r="C87" s="555" t="s">
        <v>1688</v>
      </c>
      <c r="D87" s="555" t="s">
        <v>1687</v>
      </c>
      <c r="E87" s="272" t="s">
        <v>2125</v>
      </c>
      <c r="F87" s="555" t="s">
        <v>1686</v>
      </c>
      <c r="G87" s="559">
        <v>0</v>
      </c>
      <c r="H87" s="557">
        <v>0</v>
      </c>
      <c r="I87" s="559">
        <v>1</v>
      </c>
      <c r="J87" s="557">
        <v>0</v>
      </c>
      <c r="K87" s="559">
        <v>1</v>
      </c>
      <c r="L87" s="557">
        <v>0</v>
      </c>
      <c r="M87" s="559">
        <v>1</v>
      </c>
      <c r="N87" s="557">
        <v>0</v>
      </c>
      <c r="O87" s="560">
        <f t="shared" si="7"/>
        <v>3</v>
      </c>
      <c r="P87" s="383">
        <f t="shared" si="6"/>
        <v>0</v>
      </c>
      <c r="Q87" s="272"/>
      <c r="R87" s="272" t="s">
        <v>1690</v>
      </c>
      <c r="S87" s="272" t="s">
        <v>1689</v>
      </c>
      <c r="T87" s="272" t="s">
        <v>1683</v>
      </c>
      <c r="U87" s="272" t="s">
        <v>1657</v>
      </c>
      <c r="V87" s="272"/>
    </row>
    <row r="88" spans="1:22" ht="47.25">
      <c r="A88" s="711"/>
      <c r="B88" s="707"/>
      <c r="C88" s="555" t="s">
        <v>1693</v>
      </c>
      <c r="D88" s="555" t="s">
        <v>1692</v>
      </c>
      <c r="E88" s="272" t="s">
        <v>2126</v>
      </c>
      <c r="F88" s="555" t="s">
        <v>1691</v>
      </c>
      <c r="G88" s="559">
        <v>0</v>
      </c>
      <c r="H88" s="557">
        <v>0</v>
      </c>
      <c r="I88" s="559">
        <v>1</v>
      </c>
      <c r="J88" s="557">
        <v>0</v>
      </c>
      <c r="K88" s="559">
        <v>0</v>
      </c>
      <c r="L88" s="557">
        <v>0</v>
      </c>
      <c r="M88" s="559">
        <v>1</v>
      </c>
      <c r="N88" s="557">
        <v>0</v>
      </c>
      <c r="O88" s="560">
        <f t="shared" si="7"/>
        <v>2</v>
      </c>
      <c r="P88" s="383">
        <f t="shared" si="6"/>
        <v>0</v>
      </c>
      <c r="Q88" s="272"/>
      <c r="R88" s="272"/>
      <c r="S88" s="272" t="s">
        <v>1695</v>
      </c>
      <c r="T88" s="272" t="s">
        <v>1694</v>
      </c>
      <c r="U88" s="272" t="s">
        <v>1657</v>
      </c>
      <c r="V88" s="272"/>
    </row>
    <row r="89" spans="1:22" ht="73.5" customHeight="1">
      <c r="A89" s="711"/>
      <c r="B89" s="707"/>
      <c r="C89" s="703" t="s">
        <v>1939</v>
      </c>
      <c r="D89" s="555" t="s">
        <v>1940</v>
      </c>
      <c r="E89" s="691" t="s">
        <v>2127</v>
      </c>
      <c r="F89" s="703" t="s">
        <v>1938</v>
      </c>
      <c r="G89" s="559">
        <v>0</v>
      </c>
      <c r="H89" s="557">
        <v>0</v>
      </c>
      <c r="I89" s="559">
        <v>1</v>
      </c>
      <c r="J89" s="557">
        <v>0</v>
      </c>
      <c r="K89" s="559">
        <v>1</v>
      </c>
      <c r="L89" s="557">
        <v>0</v>
      </c>
      <c r="M89" s="559">
        <v>1</v>
      </c>
      <c r="N89" s="557">
        <v>0</v>
      </c>
      <c r="O89" s="560">
        <f t="shared" si="7"/>
        <v>3</v>
      </c>
      <c r="P89" s="383">
        <f t="shared" si="6"/>
        <v>0</v>
      </c>
      <c r="Q89" s="272"/>
      <c r="R89" s="272"/>
      <c r="S89" s="272" t="s">
        <v>1942</v>
      </c>
      <c r="T89" s="691" t="s">
        <v>1683</v>
      </c>
      <c r="U89" s="691" t="s">
        <v>1821</v>
      </c>
      <c r="V89" s="691"/>
    </row>
    <row r="90" spans="1:22" ht="114" customHeight="1">
      <c r="A90" s="711"/>
      <c r="B90" s="707"/>
      <c r="C90" s="704"/>
      <c r="D90" s="555" t="s">
        <v>1941</v>
      </c>
      <c r="E90" s="693"/>
      <c r="F90" s="704"/>
      <c r="G90" s="559">
        <v>0</v>
      </c>
      <c r="H90" s="557">
        <v>0</v>
      </c>
      <c r="I90" s="559">
        <v>1</v>
      </c>
      <c r="J90" s="557">
        <v>0</v>
      </c>
      <c r="K90" s="559">
        <v>1</v>
      </c>
      <c r="L90" s="557">
        <v>0</v>
      </c>
      <c r="M90" s="559">
        <v>1</v>
      </c>
      <c r="N90" s="557">
        <v>0</v>
      </c>
      <c r="O90" s="560">
        <f t="shared" si="7"/>
        <v>3</v>
      </c>
      <c r="P90" s="383">
        <f t="shared" si="6"/>
        <v>0</v>
      </c>
      <c r="Q90" s="272"/>
      <c r="R90" s="272"/>
      <c r="S90" s="272" t="s">
        <v>1943</v>
      </c>
      <c r="T90" s="693"/>
      <c r="U90" s="693"/>
      <c r="V90" s="693"/>
    </row>
    <row r="91" spans="1:22" s="402" customFormat="1" ht="167.25" customHeight="1">
      <c r="A91" s="711"/>
      <c r="B91" s="565" t="s">
        <v>1536</v>
      </c>
      <c r="C91" s="555" t="s">
        <v>1945</v>
      </c>
      <c r="D91" s="555" t="s">
        <v>1946</v>
      </c>
      <c r="E91" s="272" t="s">
        <v>2124</v>
      </c>
      <c r="F91" s="555" t="s">
        <v>1944</v>
      </c>
      <c r="G91" s="559">
        <v>200</v>
      </c>
      <c r="H91" s="557">
        <v>0</v>
      </c>
      <c r="I91" s="559">
        <v>200</v>
      </c>
      <c r="J91" s="557">
        <v>0</v>
      </c>
      <c r="K91" s="559">
        <v>200</v>
      </c>
      <c r="L91" s="557">
        <v>0</v>
      </c>
      <c r="M91" s="559">
        <v>200</v>
      </c>
      <c r="N91" s="557">
        <v>0</v>
      </c>
      <c r="O91" s="566">
        <f t="shared" si="7"/>
        <v>800</v>
      </c>
      <c r="P91" s="383">
        <f t="shared" si="6"/>
        <v>0</v>
      </c>
      <c r="Q91" s="272"/>
      <c r="R91" s="272" t="s">
        <v>2213</v>
      </c>
      <c r="S91" s="272" t="s">
        <v>1947</v>
      </c>
      <c r="T91" s="272" t="s">
        <v>1541</v>
      </c>
      <c r="U91" s="272" t="s">
        <v>1821</v>
      </c>
      <c r="V91" s="272"/>
    </row>
    <row r="92" spans="1:22" ht="145.5" customHeight="1">
      <c r="A92" s="711"/>
      <c r="B92" s="714" t="s">
        <v>1537</v>
      </c>
      <c r="C92" s="555" t="s">
        <v>2201</v>
      </c>
      <c r="D92" s="555" t="s">
        <v>2200</v>
      </c>
      <c r="E92" s="272" t="s">
        <v>2123</v>
      </c>
      <c r="F92" s="555" t="s">
        <v>2199</v>
      </c>
      <c r="G92" s="559">
        <v>1</v>
      </c>
      <c r="H92" s="557">
        <v>0</v>
      </c>
      <c r="I92" s="559">
        <v>1</v>
      </c>
      <c r="J92" s="557">
        <v>0</v>
      </c>
      <c r="K92" s="559">
        <v>1</v>
      </c>
      <c r="L92" s="557">
        <v>0</v>
      </c>
      <c r="M92" s="559">
        <v>0</v>
      </c>
      <c r="N92" s="557">
        <v>0</v>
      </c>
      <c r="O92" s="560">
        <f t="shared" si="7"/>
        <v>3</v>
      </c>
      <c r="P92" s="383">
        <f t="shared" si="6"/>
        <v>0</v>
      </c>
      <c r="Q92" s="272" t="s">
        <v>2204</v>
      </c>
      <c r="R92" s="272" t="s">
        <v>2205</v>
      </c>
      <c r="S92" s="272" t="s">
        <v>2203</v>
      </c>
      <c r="T92" s="272" t="s">
        <v>2202</v>
      </c>
      <c r="U92" s="272" t="s">
        <v>1821</v>
      </c>
      <c r="V92" s="272"/>
    </row>
    <row r="93" spans="1:22" ht="110.25" customHeight="1">
      <c r="A93" s="711"/>
      <c r="B93" s="715"/>
      <c r="C93" s="555" t="s">
        <v>1919</v>
      </c>
      <c r="D93" s="555" t="s">
        <v>1918</v>
      </c>
      <c r="E93" s="272" t="s">
        <v>2228</v>
      </c>
      <c r="F93" s="555" t="s">
        <v>1917</v>
      </c>
      <c r="G93" s="563">
        <v>0</v>
      </c>
      <c r="H93" s="557">
        <v>0</v>
      </c>
      <c r="I93" s="563">
        <v>1</v>
      </c>
      <c r="J93" s="557">
        <v>0</v>
      </c>
      <c r="K93" s="563">
        <v>1</v>
      </c>
      <c r="L93" s="557">
        <v>0</v>
      </c>
      <c r="M93" s="563">
        <v>1</v>
      </c>
      <c r="N93" s="557">
        <v>0</v>
      </c>
      <c r="O93" s="564">
        <f>G93+I93+K93+M93</f>
        <v>3</v>
      </c>
      <c r="P93" s="383">
        <f t="shared" si="6"/>
        <v>0</v>
      </c>
      <c r="Q93" s="272"/>
      <c r="R93" s="272" t="s">
        <v>2205</v>
      </c>
      <c r="S93" s="272" t="s">
        <v>1920</v>
      </c>
      <c r="T93" s="272" t="s">
        <v>1626</v>
      </c>
      <c r="U93" s="272" t="s">
        <v>1821</v>
      </c>
      <c r="V93" s="272"/>
    </row>
    <row r="94" spans="1:22" ht="63">
      <c r="A94" s="711"/>
      <c r="B94" s="706" t="s">
        <v>1538</v>
      </c>
      <c r="C94" s="555" t="s">
        <v>1703</v>
      </c>
      <c r="D94" s="555" t="s">
        <v>1702</v>
      </c>
      <c r="E94" s="272" t="s">
        <v>2119</v>
      </c>
      <c r="F94" s="555" t="s">
        <v>1701</v>
      </c>
      <c r="G94" s="556">
        <v>0.1</v>
      </c>
      <c r="H94" s="557">
        <v>0</v>
      </c>
      <c r="I94" s="556">
        <v>0.1</v>
      </c>
      <c r="J94" s="557">
        <v>0</v>
      </c>
      <c r="K94" s="556">
        <v>0.3</v>
      </c>
      <c r="L94" s="557">
        <v>0</v>
      </c>
      <c r="M94" s="556">
        <v>0.5</v>
      </c>
      <c r="N94" s="557">
        <v>0</v>
      </c>
      <c r="O94" s="558">
        <f t="shared" si="7"/>
        <v>1</v>
      </c>
      <c r="P94" s="383">
        <f t="shared" si="6"/>
        <v>0</v>
      </c>
      <c r="Q94" s="272"/>
      <c r="R94" s="272"/>
      <c r="S94" s="272" t="s">
        <v>1704</v>
      </c>
      <c r="T94" s="272" t="s">
        <v>1646</v>
      </c>
      <c r="U94" s="272" t="s">
        <v>1657</v>
      </c>
      <c r="V94" s="272"/>
    </row>
    <row r="95" spans="1:22" ht="60.75" customHeight="1">
      <c r="A95" s="711"/>
      <c r="B95" s="707"/>
      <c r="C95" s="555" t="s">
        <v>1736</v>
      </c>
      <c r="D95" s="555" t="s">
        <v>1645</v>
      </c>
      <c r="E95" s="272" t="s">
        <v>2120</v>
      </c>
      <c r="F95" s="555" t="s">
        <v>1735</v>
      </c>
      <c r="G95" s="556">
        <v>0.1</v>
      </c>
      <c r="H95" s="557">
        <v>0</v>
      </c>
      <c r="I95" s="556">
        <v>0.3</v>
      </c>
      <c r="J95" s="557">
        <v>0</v>
      </c>
      <c r="K95" s="556">
        <v>0.5</v>
      </c>
      <c r="L95" s="557">
        <v>0</v>
      </c>
      <c r="M95" s="556">
        <v>0.1</v>
      </c>
      <c r="N95" s="557">
        <v>0</v>
      </c>
      <c r="O95" s="558">
        <f t="shared" si="7"/>
        <v>1</v>
      </c>
      <c r="P95" s="383">
        <f t="shared" si="6"/>
        <v>0</v>
      </c>
      <c r="Q95" s="272"/>
      <c r="R95" s="272"/>
      <c r="S95" s="272" t="s">
        <v>1738</v>
      </c>
      <c r="T95" s="272" t="s">
        <v>1646</v>
      </c>
      <c r="U95" s="272" t="s">
        <v>1737</v>
      </c>
      <c r="V95" s="272" t="s">
        <v>2049</v>
      </c>
    </row>
    <row r="96" spans="1:22" ht="78.75">
      <c r="A96" s="711"/>
      <c r="B96" s="707"/>
      <c r="C96" s="555" t="s">
        <v>1611</v>
      </c>
      <c r="D96" s="555" t="s">
        <v>1610</v>
      </c>
      <c r="E96" s="272" t="s">
        <v>2121</v>
      </c>
      <c r="F96" s="555" t="s">
        <v>1609</v>
      </c>
      <c r="G96" s="562">
        <v>0</v>
      </c>
      <c r="H96" s="557">
        <v>0</v>
      </c>
      <c r="I96" s="562">
        <v>0</v>
      </c>
      <c r="J96" s="557">
        <v>0</v>
      </c>
      <c r="K96" s="562">
        <v>0.5</v>
      </c>
      <c r="L96" s="557">
        <v>0</v>
      </c>
      <c r="M96" s="562">
        <v>0.5</v>
      </c>
      <c r="N96" s="557">
        <v>0</v>
      </c>
      <c r="O96" s="558">
        <f>G96+I96+K96+M96</f>
        <v>1</v>
      </c>
      <c r="P96" s="383">
        <f t="shared" si="6"/>
        <v>0</v>
      </c>
      <c r="Q96" s="494"/>
      <c r="R96" s="494" t="s">
        <v>1613</v>
      </c>
      <c r="S96" s="494" t="s">
        <v>1612</v>
      </c>
      <c r="T96" s="494" t="s">
        <v>1541</v>
      </c>
      <c r="U96" s="495" t="s">
        <v>1542</v>
      </c>
      <c r="V96" s="495"/>
    </row>
    <row r="97" spans="1:22" ht="80.25" customHeight="1">
      <c r="A97" s="711"/>
      <c r="B97" s="707"/>
      <c r="C97" s="555" t="s">
        <v>2209</v>
      </c>
      <c r="D97" s="555" t="s">
        <v>2208</v>
      </c>
      <c r="E97" s="272" t="s">
        <v>2122</v>
      </c>
      <c r="F97" s="555" t="s">
        <v>2207</v>
      </c>
      <c r="G97" s="562">
        <v>0.5</v>
      </c>
      <c r="H97" s="557">
        <v>0</v>
      </c>
      <c r="I97" s="562">
        <v>0.5</v>
      </c>
      <c r="J97" s="557">
        <v>0</v>
      </c>
      <c r="K97" s="562">
        <v>0</v>
      </c>
      <c r="L97" s="557">
        <v>0</v>
      </c>
      <c r="M97" s="562">
        <v>0</v>
      </c>
      <c r="N97" s="557">
        <v>0</v>
      </c>
      <c r="O97" s="558">
        <f>G97+I97+K97+M97</f>
        <v>1</v>
      </c>
      <c r="P97" s="383">
        <f t="shared" si="6"/>
        <v>0</v>
      </c>
      <c r="Q97" s="494"/>
      <c r="R97" s="494" t="s">
        <v>2212</v>
      </c>
      <c r="S97" s="494" t="s">
        <v>2211</v>
      </c>
      <c r="T97" s="494" t="s">
        <v>2210</v>
      </c>
      <c r="U97" s="495" t="s">
        <v>1821</v>
      </c>
      <c r="V97" s="495"/>
    </row>
    <row r="98" spans="1:22" ht="102.75" customHeight="1">
      <c r="A98" s="712"/>
      <c r="B98" s="708"/>
      <c r="C98" s="555" t="s">
        <v>1860</v>
      </c>
      <c r="D98" s="555" t="s">
        <v>1859</v>
      </c>
      <c r="E98" s="272" t="s">
        <v>2206</v>
      </c>
      <c r="F98" s="555" t="s">
        <v>1858</v>
      </c>
      <c r="G98" s="562">
        <v>0.1</v>
      </c>
      <c r="H98" s="557">
        <v>0</v>
      </c>
      <c r="I98" s="562">
        <v>0.4</v>
      </c>
      <c r="J98" s="557">
        <v>0</v>
      </c>
      <c r="K98" s="562">
        <v>0.5</v>
      </c>
      <c r="L98" s="557">
        <v>0</v>
      </c>
      <c r="M98" s="562">
        <v>0</v>
      </c>
      <c r="N98" s="557">
        <v>0</v>
      </c>
      <c r="O98" s="558">
        <f t="shared" ref="O98" si="8">G98+I98+K98+M98</f>
        <v>1</v>
      </c>
      <c r="P98" s="383">
        <f t="shared" si="6"/>
        <v>0</v>
      </c>
      <c r="Q98" s="272"/>
      <c r="R98" s="205"/>
      <c r="S98" s="272" t="s">
        <v>1862</v>
      </c>
      <c r="T98" s="272" t="s">
        <v>1861</v>
      </c>
      <c r="U98" s="272" t="s">
        <v>1826</v>
      </c>
      <c r="V98" s="272"/>
    </row>
    <row r="99" spans="1:22" ht="15.75">
      <c r="A99" s="295"/>
      <c r="B99" s="296"/>
      <c r="C99" s="296"/>
      <c r="D99" s="295" t="s">
        <v>1516</v>
      </c>
      <c r="E99" s="296"/>
      <c r="F99" s="297"/>
      <c r="G99" s="75">
        <f>SUM(G37:G98)</f>
        <v>2756.7999999999997</v>
      </c>
      <c r="H99" s="235">
        <f>SUM(H11:H98)</f>
        <v>27575499.879999999</v>
      </c>
      <c r="I99" s="75">
        <f>SUM(I37:I98)</f>
        <v>4051.4000000000005</v>
      </c>
      <c r="J99" s="235">
        <f>SUM(J11:J98)</f>
        <v>12683794.5</v>
      </c>
      <c r="K99" s="75">
        <f>SUM(K37:K98)</f>
        <v>4318.3</v>
      </c>
      <c r="L99" s="235">
        <f>SUM(L11:L98)</f>
        <v>5279300</v>
      </c>
      <c r="M99" s="75">
        <f>SUM(M37:M98)</f>
        <v>2876.4999999999995</v>
      </c>
      <c r="N99" s="235">
        <f>SUM(N11:N98)</f>
        <v>2870400</v>
      </c>
      <c r="O99" s="235">
        <f>SUM(O11:O98)</f>
        <v>14245</v>
      </c>
      <c r="P99" s="235">
        <f>SUM(P11:P98)</f>
        <v>48408994.379999995</v>
      </c>
      <c r="Q99" s="68"/>
      <c r="R99" s="68"/>
      <c r="S99" s="68"/>
      <c r="T99" s="68"/>
      <c r="U99" s="68"/>
      <c r="V99" s="68"/>
    </row>
  </sheetData>
  <autoFilter ref="U1:U99"/>
  <mergeCells count="58">
    <mergeCell ref="A11:A58"/>
    <mergeCell ref="B61:B76"/>
    <mergeCell ref="B46:B54"/>
    <mergeCell ref="S7:S9"/>
    <mergeCell ref="T7:T9"/>
    <mergeCell ref="B37:B39"/>
    <mergeCell ref="R47:R48"/>
    <mergeCell ref="B11:B36"/>
    <mergeCell ref="B40:B44"/>
    <mergeCell ref="E38:E39"/>
    <mergeCell ref="F38:F39"/>
    <mergeCell ref="S50:S52"/>
    <mergeCell ref="T50:T52"/>
    <mergeCell ref="B55:B58"/>
    <mergeCell ref="Q47:Q48"/>
    <mergeCell ref="E1:L1"/>
    <mergeCell ref="A7:A9"/>
    <mergeCell ref="B7:B9"/>
    <mergeCell ref="C7:C9"/>
    <mergeCell ref="D7:D9"/>
    <mergeCell ref="E7:E9"/>
    <mergeCell ref="F7:F9"/>
    <mergeCell ref="G7:N7"/>
    <mergeCell ref="G8:H8"/>
    <mergeCell ref="I8:J8"/>
    <mergeCell ref="K8:L8"/>
    <mergeCell ref="M8:N8"/>
    <mergeCell ref="B94:B98"/>
    <mergeCell ref="A59:A60"/>
    <mergeCell ref="A61:A86"/>
    <mergeCell ref="B77:B82"/>
    <mergeCell ref="B83:B86"/>
    <mergeCell ref="A87:A98"/>
    <mergeCell ref="B87:B90"/>
    <mergeCell ref="B92:B93"/>
    <mergeCell ref="C89:C90"/>
    <mergeCell ref="F89:F90"/>
    <mergeCell ref="T89:T90"/>
    <mergeCell ref="U89:U90"/>
    <mergeCell ref="F50:F52"/>
    <mergeCell ref="E50:E52"/>
    <mergeCell ref="C50:C52"/>
    <mergeCell ref="R50:R52"/>
    <mergeCell ref="F56:F58"/>
    <mergeCell ref="E56:E58"/>
    <mergeCell ref="R56:R58"/>
    <mergeCell ref="C74:C75"/>
    <mergeCell ref="V7:V9"/>
    <mergeCell ref="V50:V52"/>
    <mergeCell ref="V89:V90"/>
    <mergeCell ref="E89:E90"/>
    <mergeCell ref="U50:U52"/>
    <mergeCell ref="U7:U9"/>
    <mergeCell ref="O7:P8"/>
    <mergeCell ref="Q7:Q9"/>
    <mergeCell ref="R7:R9"/>
    <mergeCell ref="E74:E75"/>
    <mergeCell ref="F74:F75"/>
  </mergeCells>
  <dataValidations xWindow="103" yWindow="217" count="9">
    <dataValidation allowBlank="1" showInputMessage="1" showErrorMessage="1" promptTitle="CORRELATIVO DE LA ACTIVIDAD" prompt="Estos son los mismos utilizados en los cuadros de costos, los cuales sirven para poder reflejar la Actividad a realizar en cada uno de los cuadros de costos." sqref="E45 E7:E36"/>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96:F97 F45 F7:F3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5:V45 U96:V97 U7:V36"/>
    <dataValidation allowBlank="1" showInputMessage="1" showErrorMessage="1" promptTitle="POBLACIÓN OBJETIVO" prompt="Grupo  de personas al cual se pretende beneficiar con dicho actividad." sqref="T96:T97 T45 T7:T36"/>
    <dataValidation allowBlank="1" showInputMessage="1" showErrorMessage="1" promptTitle="MEDIO DE VERIFICACIÓN" prompt="Corresponde a los elementos a través del cual se acredita y se verifican  las actividades." sqref="S96:S97 S45 S7:S36"/>
    <dataValidation allowBlank="1" showInputMessage="1" showErrorMessage="1" promptTitle="JUSTIFICACIÓN" prompt="Es aquella en que se explica de forma convincente el motivo por el que y para que se va realizar dicha actividad, que beneficio va traer a la institución." sqref="R96:R97 R45 R7:R36"/>
    <dataValidation allowBlank="1" showInputMessage="1" showErrorMessage="1" promptTitle="SUPUESTOS" prompt="Un  supuesto es un dato asumido como cierto a efectos de planificación este puede ser positivo como negativo." sqref="Q96:Q97 Q45 Q7:Q36"/>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480" activePane="bottomLeft" state="frozen"/>
      <selection activeCell="A11" sqref="A11"/>
      <selection pane="bottomLeft" activeCell="E7" sqref="E7"/>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3" width="24.28515625" style="175" customWidth="1"/>
    <col min="44" max="44" width="34.710937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2"/>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59"/>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617" t="s">
        <v>393</v>
      </c>
      <c r="L10" s="617"/>
      <c r="M10" s="617"/>
      <c r="N10" s="617"/>
      <c r="O10" s="617"/>
      <c r="P10" s="617"/>
      <c r="Q10" s="617"/>
      <c r="R10" s="617"/>
      <c r="S10" s="617"/>
      <c r="T10" s="617"/>
      <c r="U10" s="617"/>
      <c r="V10" s="617"/>
      <c r="W10" s="617"/>
      <c r="X10" s="617"/>
      <c r="Y10" s="617"/>
      <c r="Z10" s="617"/>
      <c r="AA10" s="617"/>
    </row>
    <row r="11" spans="1:571" ht="79.5" thickBot="1">
      <c r="A11" s="369"/>
      <c r="B11" s="321" t="s">
        <v>133</v>
      </c>
      <c r="C11" s="193" t="s">
        <v>132</v>
      </c>
      <c r="D11" s="194" t="s">
        <v>129</v>
      </c>
      <c r="E11" s="212" t="s">
        <v>1509</v>
      </c>
      <c r="F11" s="194" t="s">
        <v>248</v>
      </c>
      <c r="G11" s="194" t="s">
        <v>460</v>
      </c>
      <c r="H11" s="194" t="s">
        <v>462</v>
      </c>
      <c r="I11" s="212" t="s">
        <v>463</v>
      </c>
      <c r="J11" s="194" t="s">
        <v>461</v>
      </c>
      <c r="K11" s="339" t="s">
        <v>1357</v>
      </c>
      <c r="L11" s="339" t="s">
        <v>1359</v>
      </c>
      <c r="M11" s="339" t="s">
        <v>471</v>
      </c>
      <c r="N11" s="339" t="s">
        <v>1358</v>
      </c>
      <c r="O11" s="339" t="s">
        <v>1360</v>
      </c>
      <c r="P11" s="339" t="s">
        <v>472</v>
      </c>
      <c r="Q11" s="339" t="s">
        <v>1361</v>
      </c>
      <c r="R11" s="339" t="s">
        <v>1362</v>
      </c>
      <c r="S11" s="339" t="s">
        <v>1363</v>
      </c>
      <c r="T11" s="339" t="s">
        <v>1454</v>
      </c>
      <c r="U11" s="339" t="s">
        <v>1364</v>
      </c>
      <c r="V11" s="339" t="s">
        <v>1365</v>
      </c>
      <c r="W11" s="339" t="s">
        <v>1366</v>
      </c>
      <c r="X11" s="339" t="s">
        <v>1367</v>
      </c>
      <c r="Y11" s="339" t="s">
        <v>1368</v>
      </c>
      <c r="Z11" s="339" t="s">
        <v>1479</v>
      </c>
      <c r="AA11" s="339" t="s">
        <v>1517</v>
      </c>
      <c r="AB11" s="338"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c r="A12" s="368"/>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4050000</v>
      </c>
      <c r="AB12" s="189">
        <f t="shared" si="1"/>
        <v>300000</v>
      </c>
      <c r="AC12" s="189">
        <f t="shared" si="1"/>
        <v>0</v>
      </c>
      <c r="AD12" s="189">
        <f t="shared" si="1"/>
        <v>3600000</v>
      </c>
      <c r="AE12" s="189">
        <f>AB12+AC12+AD12</f>
        <v>3900000</v>
      </c>
      <c r="AF12" s="189">
        <f>AF13+AF47+AF83+AF89+AF96</f>
        <v>0</v>
      </c>
      <c r="AG12" s="189">
        <f>AG13+AG47+AG83+AG89+AG96</f>
        <v>0</v>
      </c>
      <c r="AH12" s="189">
        <f>AH13+AH47+AH83+AH89+AH96</f>
        <v>0</v>
      </c>
      <c r="AI12" s="189">
        <f>AF12+AG12+AH12</f>
        <v>0</v>
      </c>
      <c r="AJ12" s="189">
        <f>AJ13+AJ47+AJ83+AJ89+AJ96</f>
        <v>150000</v>
      </c>
      <c r="AK12" s="189">
        <f>AK13+AK47+AK83+AK89+AK96</f>
        <v>0</v>
      </c>
      <c r="AL12" s="189">
        <f>AL13+AL47+AL83+AL89+AL96</f>
        <v>0</v>
      </c>
      <c r="AM12" s="189">
        <f>AJ12+AK12+AL12</f>
        <v>150000</v>
      </c>
      <c r="AN12" s="189">
        <f>AN13+AN47+AN83+AN89+AN96</f>
        <v>0</v>
      </c>
      <c r="AO12" s="189">
        <f>AO13+AO47+AO83+AO89+AO96</f>
        <v>0</v>
      </c>
      <c r="AP12" s="189">
        <f>AP13+AP47+AP83+AP89+AP96</f>
        <v>0</v>
      </c>
      <c r="AQ12" s="189">
        <f>AN12+AO12+AP12</f>
        <v>0</v>
      </c>
      <c r="AR12" s="189">
        <f>AE12+AI12+AM12+AQ12</f>
        <v>4050000</v>
      </c>
    </row>
    <row r="13" spans="1:571">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4050000</v>
      </c>
      <c r="AB47" s="192">
        <f t="shared" si="102"/>
        <v>300000</v>
      </c>
      <c r="AC47" s="192">
        <f t="shared" si="102"/>
        <v>0</v>
      </c>
      <c r="AD47" s="192">
        <f t="shared" si="102"/>
        <v>3600000</v>
      </c>
      <c r="AE47" s="192">
        <f t="shared" si="17"/>
        <v>3900000</v>
      </c>
      <c r="AF47" s="192">
        <f>SUM(AF48:AF82)</f>
        <v>0</v>
      </c>
      <c r="AG47" s="192">
        <f>SUM(AG48:AG82)</f>
        <v>0</v>
      </c>
      <c r="AH47" s="192">
        <f>SUM(AH48:AH82)</f>
        <v>0</v>
      </c>
      <c r="AI47" s="192">
        <f t="shared" si="10"/>
        <v>0</v>
      </c>
      <c r="AJ47" s="192">
        <f>SUM(AJ48:AJ82)</f>
        <v>150000</v>
      </c>
      <c r="AK47" s="192">
        <f>SUM(AK48:AK82)</f>
        <v>0</v>
      </c>
      <c r="AL47" s="192">
        <f>SUM(AL48:AL82)</f>
        <v>0</v>
      </c>
      <c r="AM47" s="192">
        <f t="shared" si="11"/>
        <v>150000</v>
      </c>
      <c r="AN47" s="192">
        <f>SUM(AN48:AN82)</f>
        <v>0</v>
      </c>
      <c r="AO47" s="192">
        <f>SUM(AO48:AO82)</f>
        <v>0</v>
      </c>
      <c r="AP47" s="192">
        <f>SUM(AP48:AP82)</f>
        <v>0</v>
      </c>
      <c r="AQ47" s="192">
        <f t="shared" si="12"/>
        <v>0</v>
      </c>
      <c r="AR47" s="192">
        <f t="shared" si="13"/>
        <v>4050000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4050000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3600000</v>
      </c>
      <c r="AE64" s="183">
        <f t="shared" ref="AE64" si="164">AB64+AC64+AD64</f>
        <v>3900000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150000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4050000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245999.88</v>
      </c>
      <c r="E106" s="180">
        <f>E107+E118+E133+E149+E164+E190+E207+E214</f>
        <v>30362211.155000001</v>
      </c>
      <c r="F106" s="180">
        <f t="shared" si="0"/>
        <v>30608211.035</v>
      </c>
      <c r="G106" s="180">
        <f>G107+G118+G133+G149+G164+G190+G207+G214</f>
        <v>0</v>
      </c>
      <c r="H106" s="180">
        <f t="shared" si="4"/>
        <v>30608211.035</v>
      </c>
      <c r="I106" s="180">
        <f>I107+I118+I133+I149+I164+I190+I207+I214</f>
        <v>0</v>
      </c>
      <c r="J106" s="180">
        <f t="shared" si="5"/>
        <v>30608211.035</v>
      </c>
      <c r="K106" s="180">
        <f t="shared" ref="K106:AD106" si="297">K107+K118+K133+K149+K164+K190+K207+K214</f>
        <v>0</v>
      </c>
      <c r="L106" s="180">
        <f t="shared" si="297"/>
        <v>0</v>
      </c>
      <c r="M106" s="180">
        <f t="shared" si="297"/>
        <v>0</v>
      </c>
      <c r="N106" s="180">
        <f t="shared" si="297"/>
        <v>0</v>
      </c>
      <c r="O106" s="180">
        <f t="shared" si="297"/>
        <v>29500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40000</v>
      </c>
      <c r="Y106" s="180">
        <f t="shared" ref="Y106:Z106" si="299">Y107+Y118+Y133+Y149+Y164+Y190+Y207+Y214</f>
        <v>0</v>
      </c>
      <c r="Z106" s="180">
        <f t="shared" si="299"/>
        <v>30529711.035</v>
      </c>
      <c r="AA106" s="180">
        <f t="shared" si="297"/>
        <v>9000</v>
      </c>
      <c r="AB106" s="180">
        <f t="shared" si="297"/>
        <v>583499.88</v>
      </c>
      <c r="AC106" s="180">
        <f t="shared" si="297"/>
        <v>29160627.774999999</v>
      </c>
      <c r="AD106" s="180">
        <f t="shared" si="297"/>
        <v>0</v>
      </c>
      <c r="AE106" s="180">
        <f t="shared" si="9"/>
        <v>29744127.654999997</v>
      </c>
      <c r="AF106" s="180">
        <f>AF107+AF118+AF133+AF149+AF164+AF190+AF207+AF214</f>
        <v>47500</v>
      </c>
      <c r="AG106" s="180">
        <f>AG107+AG118+AG133+AG149+AG164+AG190+AG207+AG214</f>
        <v>0</v>
      </c>
      <c r="AH106" s="180">
        <f>AH107+AH118+AH133+AH149+AH164+AH190+AH207+AH214</f>
        <v>0</v>
      </c>
      <c r="AI106" s="180">
        <f t="shared" si="10"/>
        <v>47500</v>
      </c>
      <c r="AJ106" s="180">
        <f>AJ107+AJ118+AJ133+AJ149+AJ164+AJ190+AJ207+AJ214</f>
        <v>22500</v>
      </c>
      <c r="AK106" s="180">
        <f>AK107+AK118+AK133+AK149+AK164+AK190+AK207+AK214</f>
        <v>0</v>
      </c>
      <c r="AL106" s="180">
        <f>AL107+AL118+AL133+AL149+AL164+AL190+AL207+AL214</f>
        <v>794083.38</v>
      </c>
      <c r="AM106" s="180">
        <f t="shared" si="11"/>
        <v>816583.38</v>
      </c>
      <c r="AN106" s="180">
        <f>AN107+AN118+AN133+AN149+AN164+AN190+AN207+AN214</f>
        <v>0</v>
      </c>
      <c r="AO106" s="180">
        <f>AO107+AO118+AO133+AO149+AO164+AO190+AO207+AO214</f>
        <v>0</v>
      </c>
      <c r="AP106" s="180">
        <f>AP107+AP118+AP133+AP149+AP164+AP190+AP207+AP214</f>
        <v>0</v>
      </c>
      <c r="AQ106" s="180">
        <f t="shared" si="12"/>
        <v>0</v>
      </c>
      <c r="AR106" s="180">
        <f t="shared" si="13"/>
        <v>30608211.034999996</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11501648.155000001</v>
      </c>
      <c r="F133" s="192">
        <f t="shared" si="300"/>
        <v>11501648.155000001</v>
      </c>
      <c r="G133" s="192">
        <f t="shared" ref="G133:I133" si="374">SUM(G134:G148)</f>
        <v>0</v>
      </c>
      <c r="H133" s="192">
        <f t="shared" si="4"/>
        <v>11501648.155000001</v>
      </c>
      <c r="I133" s="192">
        <f t="shared" si="374"/>
        <v>0</v>
      </c>
      <c r="J133" s="192">
        <f t="shared" si="5"/>
        <v>11501648.155000001</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11501648.155000001</v>
      </c>
      <c r="AA133" s="192">
        <f t="shared" si="375"/>
        <v>0</v>
      </c>
      <c r="AB133" s="192">
        <f t="shared" si="375"/>
        <v>0</v>
      </c>
      <c r="AC133" s="192">
        <f t="shared" si="375"/>
        <v>10707564.775</v>
      </c>
      <c r="AD133" s="192">
        <f t="shared" si="375"/>
        <v>0</v>
      </c>
      <c r="AE133" s="192">
        <f t="shared" si="9"/>
        <v>10707564.775</v>
      </c>
      <c r="AF133" s="192">
        <f t="shared" si="375"/>
        <v>0</v>
      </c>
      <c r="AG133" s="192">
        <f t="shared" si="375"/>
        <v>0</v>
      </c>
      <c r="AH133" s="192">
        <f t="shared" si="375"/>
        <v>0</v>
      </c>
      <c r="AI133" s="192">
        <f t="shared" si="10"/>
        <v>0</v>
      </c>
      <c r="AJ133" s="192">
        <f t="shared" si="375"/>
        <v>0</v>
      </c>
      <c r="AK133" s="192">
        <f t="shared" si="375"/>
        <v>0</v>
      </c>
      <c r="AL133" s="192">
        <f t="shared" si="375"/>
        <v>794083.38</v>
      </c>
      <c r="AM133" s="192">
        <f t="shared" si="11"/>
        <v>794083.38</v>
      </c>
      <c r="AN133" s="192">
        <f t="shared" si="375"/>
        <v>0</v>
      </c>
      <c r="AO133" s="192">
        <f t="shared" si="375"/>
        <v>0</v>
      </c>
      <c r="AP133" s="192">
        <f t="shared" si="375"/>
        <v>0</v>
      </c>
      <c r="AQ133" s="192">
        <f t="shared" si="12"/>
        <v>0</v>
      </c>
      <c r="AR133" s="192">
        <f t="shared" si="13"/>
        <v>11501648.155000001</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11501648.155000001</v>
      </c>
      <c r="F137" s="183">
        <f t="shared" si="300"/>
        <v>11501648.155000001</v>
      </c>
      <c r="G137" s="183"/>
      <c r="H137" s="183">
        <f t="shared" si="380"/>
        <v>11501648.155000001</v>
      </c>
      <c r="I137" s="183"/>
      <c r="J137" s="183">
        <f t="shared" si="381"/>
        <v>11501648.155000001</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11501648.155000001</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10707564.775</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10707564.775</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794083.38</v>
      </c>
      <c r="AM137" s="183">
        <f t="shared" si="384"/>
        <v>794083.38</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11501648.155000001</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105000</v>
      </c>
      <c r="E149" s="192">
        <f>SUM(E150:E163)</f>
        <v>0</v>
      </c>
      <c r="F149" s="192">
        <f t="shared" si="300"/>
        <v>105000</v>
      </c>
      <c r="G149" s="192">
        <f>SUM(G150:G163)</f>
        <v>0</v>
      </c>
      <c r="H149" s="192">
        <f t="shared" si="4"/>
        <v>105000</v>
      </c>
      <c r="I149" s="192">
        <f>SUM(I150:I163)</f>
        <v>0</v>
      </c>
      <c r="J149" s="192">
        <f t="shared" si="5"/>
        <v>105000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105000</v>
      </c>
      <c r="AA149" s="192">
        <f t="shared" si="419"/>
        <v>0</v>
      </c>
      <c r="AB149" s="192">
        <f t="shared" si="419"/>
        <v>105000</v>
      </c>
      <c r="AC149" s="192">
        <f t="shared" si="419"/>
        <v>0</v>
      </c>
      <c r="AD149" s="192">
        <f t="shared" si="419"/>
        <v>0</v>
      </c>
      <c r="AE149" s="192">
        <f t="shared" si="9"/>
        <v>105000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105000</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105000</v>
      </c>
      <c r="G158" s="183"/>
      <c r="H158" s="183">
        <f t="shared" si="432"/>
        <v>105000</v>
      </c>
      <c r="I158" s="183"/>
      <c r="J158" s="183">
        <f t="shared" si="433"/>
        <v>105000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105000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105000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140999.88</v>
      </c>
      <c r="E164" s="192">
        <f>SUM(E165:E189)</f>
        <v>18510563</v>
      </c>
      <c r="F164" s="192">
        <f t="shared" si="300"/>
        <v>18651562.879999999</v>
      </c>
      <c r="G164" s="192">
        <f>SUM(G165:G189)</f>
        <v>0</v>
      </c>
      <c r="H164" s="192">
        <f t="shared" si="4"/>
        <v>18651562.879999999</v>
      </c>
      <c r="I164" s="192">
        <f>SUM(I165:I189)</f>
        <v>0</v>
      </c>
      <c r="J164" s="192">
        <f t="shared" si="5"/>
        <v>18651562.879999999</v>
      </c>
      <c r="K164" s="192">
        <f t="shared" ref="K164:AD164" si="447">SUM(K165:K189)</f>
        <v>0</v>
      </c>
      <c r="L164" s="192">
        <f t="shared" si="447"/>
        <v>0</v>
      </c>
      <c r="M164" s="192">
        <f t="shared" si="447"/>
        <v>0</v>
      </c>
      <c r="N164" s="192">
        <f t="shared" si="447"/>
        <v>0</v>
      </c>
      <c r="O164" s="192">
        <f t="shared" si="447"/>
        <v>29500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40000</v>
      </c>
      <c r="Y164" s="192">
        <f t="shared" ref="Y164:Z164" si="451">SUM(Y165:Y189)</f>
        <v>0</v>
      </c>
      <c r="Z164" s="192">
        <f t="shared" si="451"/>
        <v>18573062.879999999</v>
      </c>
      <c r="AA164" s="192">
        <f t="shared" si="447"/>
        <v>9000</v>
      </c>
      <c r="AB164" s="192">
        <f t="shared" si="447"/>
        <v>128499.88</v>
      </c>
      <c r="AC164" s="192">
        <f t="shared" si="447"/>
        <v>18453063</v>
      </c>
      <c r="AD164" s="192">
        <f t="shared" si="447"/>
        <v>0</v>
      </c>
      <c r="AE164" s="192">
        <f t="shared" si="9"/>
        <v>18581562.879999999</v>
      </c>
      <c r="AF164" s="192">
        <f>SUM(AF165:AF189)</f>
        <v>47500</v>
      </c>
      <c r="AG164" s="192">
        <f>SUM(AG165:AG189)</f>
        <v>0</v>
      </c>
      <c r="AH164" s="192">
        <f>SUM(AH165:AH189)</f>
        <v>0</v>
      </c>
      <c r="AI164" s="192">
        <f t="shared" si="10"/>
        <v>47500</v>
      </c>
      <c r="AJ164" s="192">
        <f>SUM(AJ165:AJ189)</f>
        <v>22500</v>
      </c>
      <c r="AK164" s="192">
        <f>SUM(AK165:AK189)</f>
        <v>0</v>
      </c>
      <c r="AL164" s="192">
        <f>SUM(AL165:AL189)</f>
        <v>0</v>
      </c>
      <c r="AM164" s="192">
        <f t="shared" si="11"/>
        <v>22500</v>
      </c>
      <c r="AN164" s="192">
        <f>SUM(AN165:AN189)</f>
        <v>0</v>
      </c>
      <c r="AO164" s="192">
        <f>SUM(AO165:AO189)</f>
        <v>0</v>
      </c>
      <c r="AP164" s="192">
        <f>SUM(AP165:AP189)</f>
        <v>0</v>
      </c>
      <c r="AQ164" s="192">
        <f t="shared" si="12"/>
        <v>0</v>
      </c>
      <c r="AR164" s="192">
        <f t="shared" si="13"/>
        <v>18651562.879999999</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140999.88</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57500</v>
      </c>
      <c r="F171" s="183">
        <f t="shared" si="467"/>
        <v>198499.88</v>
      </c>
      <c r="G171" s="183"/>
      <c r="H171" s="183">
        <f t="shared" si="468"/>
        <v>198499.88</v>
      </c>
      <c r="I171" s="183"/>
      <c r="J171" s="183">
        <f t="shared" si="469"/>
        <v>198499.88</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29500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119999.88</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128499.88</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128499.88</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47500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47500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22500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198499.88</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18453063</v>
      </c>
      <c r="F183" s="183">
        <f t="shared" si="475"/>
        <v>18453063</v>
      </c>
      <c r="G183" s="183"/>
      <c r="H183" s="183">
        <f t="shared" si="476"/>
        <v>18453063</v>
      </c>
      <c r="I183" s="183"/>
      <c r="J183" s="183">
        <f t="shared" si="477"/>
        <v>18453063</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18453063</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18453063</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18453063</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18453063</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0</v>
      </c>
      <c r="E190" s="192">
        <f>E191+E199</f>
        <v>350000</v>
      </c>
      <c r="F190" s="192">
        <f t="shared" si="300"/>
        <v>350000</v>
      </c>
      <c r="G190" s="192">
        <f>G191+G199</f>
        <v>0</v>
      </c>
      <c r="H190" s="192">
        <f t="shared" si="4"/>
        <v>350000</v>
      </c>
      <c r="I190" s="192">
        <f>I191+I199</f>
        <v>0</v>
      </c>
      <c r="J190" s="192">
        <f t="shared" si="5"/>
        <v>350000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350000</v>
      </c>
      <c r="AA190" s="192">
        <f t="shared" si="491"/>
        <v>0</v>
      </c>
      <c r="AB190" s="192">
        <f t="shared" ref="AB190" si="493">AB191+AB199</f>
        <v>350000</v>
      </c>
      <c r="AC190" s="192">
        <f t="shared" ref="AC190" si="494">AC191+AC199</f>
        <v>0</v>
      </c>
      <c r="AD190" s="192">
        <f t="shared" ref="AD190" si="495">AD191+AD199</f>
        <v>0</v>
      </c>
      <c r="AE190" s="192">
        <f t="shared" si="9"/>
        <v>350000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350000</v>
      </c>
    </row>
    <row r="191" spans="2:44">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0</v>
      </c>
      <c r="E199" s="192">
        <f>SUM(E200:E206)</f>
        <v>350000</v>
      </c>
      <c r="F199" s="192">
        <f>D199+E199</f>
        <v>350000</v>
      </c>
      <c r="G199" s="192">
        <f t="shared" ref="G199:I199" si="535">SUM(G200:G206)</f>
        <v>0</v>
      </c>
      <c r="H199" s="192">
        <f>F199-G199</f>
        <v>350000</v>
      </c>
      <c r="I199" s="192">
        <f t="shared" si="535"/>
        <v>0</v>
      </c>
      <c r="J199" s="192">
        <f>F199-I199</f>
        <v>350000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350000</v>
      </c>
      <c r="AA199" s="192">
        <f t="shared" si="536"/>
        <v>0</v>
      </c>
      <c r="AB199" s="192">
        <f t="shared" si="536"/>
        <v>350000</v>
      </c>
      <c r="AC199" s="192">
        <f t="shared" si="536"/>
        <v>0</v>
      </c>
      <c r="AD199" s="192">
        <f t="shared" si="536"/>
        <v>0</v>
      </c>
      <c r="AE199" s="192">
        <f>AB199+AC199+AD199</f>
        <v>350000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350000</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F200" s="183">
        <f>D200+E200</f>
        <v>350000</v>
      </c>
      <c r="G200" s="183"/>
      <c r="H200" s="183">
        <f t="shared" ref="H200:H206" si="541">F200-G200</f>
        <v>350000</v>
      </c>
      <c r="I200" s="183"/>
      <c r="J200" s="183">
        <f t="shared" ref="J200:J206" si="542">F200-I200</f>
        <v>350000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350000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350000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7000</v>
      </c>
      <c r="E222" s="180">
        <f>E223+E235+E243+E260+E267+E312</f>
        <v>260383.33333333334</v>
      </c>
      <c r="F222" s="180">
        <f t="shared" ref="F222:F382" si="622">D222+E222</f>
        <v>267383.33333333337</v>
      </c>
      <c r="G222" s="180">
        <f>G223+G235+G243+G260+G267+G312</f>
        <v>0</v>
      </c>
      <c r="H222" s="180">
        <f t="shared" ref="H222:H498" si="623">F222-G222</f>
        <v>267383.33333333337</v>
      </c>
      <c r="I222" s="180">
        <f>I223+I235+I243+I260+I267+I312</f>
        <v>0</v>
      </c>
      <c r="J222" s="180">
        <f t="shared" ref="J222:J498" si="624">F222-I222</f>
        <v>267383.33333333337</v>
      </c>
      <c r="K222" s="180">
        <f t="shared" ref="K222:AD222" si="625">K223+K235+K243+K260+K267+K312</f>
        <v>0</v>
      </c>
      <c r="L222" s="180">
        <f t="shared" si="625"/>
        <v>0</v>
      </c>
      <c r="M222" s="180">
        <f t="shared" si="625"/>
        <v>5000</v>
      </c>
      <c r="N222" s="180">
        <f t="shared" si="625"/>
        <v>0</v>
      </c>
      <c r="O222" s="180">
        <f t="shared" si="625"/>
        <v>109500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152883.33333333334</v>
      </c>
      <c r="Y222" s="180">
        <f t="shared" ref="Y222:Z222" si="627">Y223+Y235+Y243+Y260+Y267+Y312</f>
        <v>0</v>
      </c>
      <c r="Z222" s="180">
        <f t="shared" si="627"/>
        <v>0</v>
      </c>
      <c r="AA222" s="180">
        <f t="shared" si="625"/>
        <v>1500</v>
      </c>
      <c r="AB222" s="180">
        <f t="shared" si="625"/>
        <v>2000</v>
      </c>
      <c r="AC222" s="180">
        <f t="shared" si="625"/>
        <v>0</v>
      </c>
      <c r="AD222" s="180">
        <f t="shared" si="625"/>
        <v>0</v>
      </c>
      <c r="AE222" s="180">
        <f t="shared" ref="AE222:AE498" si="628">AB222+AC222+AD222</f>
        <v>2000</v>
      </c>
      <c r="AF222" s="180">
        <f>AF223+AF235+AF243+AF260+AF267+AF312</f>
        <v>166600</v>
      </c>
      <c r="AG222" s="180">
        <f>AG223+AG235+AG243+AG260+AG267+AG312</f>
        <v>0</v>
      </c>
      <c r="AH222" s="180">
        <f>AH223+AH235+AH243+AH260+AH267+AH312</f>
        <v>0</v>
      </c>
      <c r="AI222" s="180">
        <f t="shared" ref="AI222:AI498" si="629">AF222+AG222+AH222</f>
        <v>166600</v>
      </c>
      <c r="AJ222" s="180">
        <f>AJ223+AJ235+AJ243+AJ260+AJ267+AJ312</f>
        <v>100283.33333333333</v>
      </c>
      <c r="AK222" s="180">
        <f>AK223+AK235+AK243+AK260+AK267+AK312</f>
        <v>0</v>
      </c>
      <c r="AL222" s="180">
        <f>AL223+AL235+AL243+AL260+AL267+AL312</f>
        <v>0</v>
      </c>
      <c r="AM222" s="180">
        <f t="shared" ref="AM222:AM498" si="630">AJ222+AK222+AL222</f>
        <v>100283.33333333333</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268883.33333333331</v>
      </c>
    </row>
    <row r="223" spans="2:44">
      <c r="B223" s="190" t="s">
        <v>310</v>
      </c>
      <c r="C223" s="191" t="s">
        <v>189</v>
      </c>
      <c r="D223" s="192">
        <f>SUM(D224:D234)</f>
        <v>7000</v>
      </c>
      <c r="E223" s="192">
        <f>SUM(E224:E234)</f>
        <v>168000</v>
      </c>
      <c r="F223" s="192">
        <f t="shared" si="622"/>
        <v>175000</v>
      </c>
      <c r="G223" s="192">
        <f>SUM(G224:G234)</f>
        <v>0</v>
      </c>
      <c r="H223" s="192">
        <f t="shared" si="623"/>
        <v>175000</v>
      </c>
      <c r="I223" s="192">
        <f>SUM(I224:I234)</f>
        <v>0</v>
      </c>
      <c r="J223" s="192">
        <f t="shared" si="624"/>
        <v>175000</v>
      </c>
      <c r="K223" s="192">
        <f t="shared" ref="K223:AD223" si="633">SUM(K224:K234)</f>
        <v>0</v>
      </c>
      <c r="L223" s="192">
        <f t="shared" si="633"/>
        <v>0</v>
      </c>
      <c r="M223" s="192">
        <f t="shared" si="633"/>
        <v>5000</v>
      </c>
      <c r="N223" s="192">
        <f t="shared" si="633"/>
        <v>0</v>
      </c>
      <c r="O223" s="192">
        <f t="shared" si="633"/>
        <v>47000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123000</v>
      </c>
      <c r="Y223" s="192">
        <f t="shared" ref="Y223:Z223" si="635">SUM(Y224:Y234)</f>
        <v>0</v>
      </c>
      <c r="Z223" s="192">
        <f t="shared" si="635"/>
        <v>0</v>
      </c>
      <c r="AA223" s="192">
        <f t="shared" si="633"/>
        <v>1500</v>
      </c>
      <c r="AB223" s="192">
        <f t="shared" si="633"/>
        <v>2000</v>
      </c>
      <c r="AC223" s="192">
        <f t="shared" si="633"/>
        <v>0</v>
      </c>
      <c r="AD223" s="192">
        <f t="shared" si="633"/>
        <v>0</v>
      </c>
      <c r="AE223" s="192">
        <f t="shared" si="628"/>
        <v>2000</v>
      </c>
      <c r="AF223" s="192">
        <f>SUM(AF224:AF234)</f>
        <v>114500</v>
      </c>
      <c r="AG223" s="192">
        <f>SUM(AG224:AG234)</f>
        <v>0</v>
      </c>
      <c r="AH223" s="192">
        <f>SUM(AH224:AH234)</f>
        <v>0</v>
      </c>
      <c r="AI223" s="192">
        <f t="shared" si="629"/>
        <v>114500</v>
      </c>
      <c r="AJ223" s="192">
        <f>SUM(AJ224:AJ234)</f>
        <v>60000</v>
      </c>
      <c r="AK223" s="192">
        <f>SUM(AK224:AK234)</f>
        <v>0</v>
      </c>
      <c r="AL223" s="192">
        <f>SUM(AL224:AL234)</f>
        <v>0</v>
      </c>
      <c r="AM223" s="192">
        <f t="shared" si="630"/>
        <v>60000</v>
      </c>
      <c r="AN223" s="192">
        <f>SUM(AN224:AN234)</f>
        <v>0</v>
      </c>
      <c r="AO223" s="192">
        <f>SUM(AO224:AO234)</f>
        <v>0</v>
      </c>
      <c r="AP223" s="192">
        <f>SUM(AP224:AP234)</f>
        <v>0</v>
      </c>
      <c r="AQ223" s="192">
        <f t="shared" si="631"/>
        <v>0</v>
      </c>
      <c r="AR223" s="192">
        <f t="shared" si="632"/>
        <v>176500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168000</v>
      </c>
      <c r="F225" s="183">
        <f t="shared" si="622"/>
        <v>175000</v>
      </c>
      <c r="G225" s="183"/>
      <c r="H225" s="183">
        <f t="shared" si="623"/>
        <v>175000</v>
      </c>
      <c r="I225" s="183"/>
      <c r="J225" s="183">
        <f t="shared" si="624"/>
        <v>175000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123000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2000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114500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114500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60000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176500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0</v>
      </c>
      <c r="E243" s="192">
        <f>SUM(E244:E259)</f>
        <v>84650</v>
      </c>
      <c r="F243" s="192">
        <f t="shared" si="622"/>
        <v>84650</v>
      </c>
      <c r="G243" s="192">
        <f>SUM(G244:G259)</f>
        <v>0</v>
      </c>
      <c r="H243" s="192">
        <f t="shared" si="623"/>
        <v>84650</v>
      </c>
      <c r="I243" s="192">
        <f>SUM(I244:I259)</f>
        <v>0</v>
      </c>
      <c r="J243" s="192">
        <f t="shared" si="624"/>
        <v>84650</v>
      </c>
      <c r="K243" s="192">
        <f t="shared" ref="K243:AD243" si="689">SUM(K244:K259)</f>
        <v>0</v>
      </c>
      <c r="L243" s="192">
        <f t="shared" si="689"/>
        <v>0</v>
      </c>
      <c r="M243" s="192">
        <f t="shared" si="689"/>
        <v>0</v>
      </c>
      <c r="N243" s="192">
        <f t="shared" si="689"/>
        <v>0</v>
      </c>
      <c r="O243" s="192">
        <f t="shared" si="689"/>
        <v>62500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22150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46300</v>
      </c>
      <c r="AG243" s="192">
        <f>SUM(AG244:AG259)</f>
        <v>0</v>
      </c>
      <c r="AH243" s="192">
        <f>SUM(AH244:AH259)</f>
        <v>0</v>
      </c>
      <c r="AI243" s="192">
        <f t="shared" si="629"/>
        <v>46300</v>
      </c>
      <c r="AJ243" s="192">
        <f>SUM(AJ244:AJ259)</f>
        <v>38350</v>
      </c>
      <c r="AK243" s="192">
        <f>SUM(AK244:AK259)</f>
        <v>0</v>
      </c>
      <c r="AL243" s="192">
        <f>SUM(AL244:AL259)</f>
        <v>0</v>
      </c>
      <c r="AM243" s="192">
        <f t="shared" si="630"/>
        <v>38350</v>
      </c>
      <c r="AN243" s="192">
        <f>SUM(AN244:AN259)</f>
        <v>0</v>
      </c>
      <c r="AO243" s="192">
        <f>SUM(AO244:AO259)</f>
        <v>0</v>
      </c>
      <c r="AP243" s="192">
        <f>SUM(AP244:AP259)</f>
        <v>0</v>
      </c>
      <c r="AQ243" s="192">
        <f t="shared" si="631"/>
        <v>0</v>
      </c>
      <c r="AR243" s="192">
        <f t="shared" si="632"/>
        <v>84650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84650</v>
      </c>
      <c r="F248" s="183">
        <f t="shared" si="694"/>
        <v>84650</v>
      </c>
      <c r="G248" s="183"/>
      <c r="H248" s="183">
        <f t="shared" si="695"/>
        <v>84650</v>
      </c>
      <c r="I248" s="183"/>
      <c r="J248" s="183">
        <f t="shared" si="696"/>
        <v>84650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22150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46300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46300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38350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38350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84650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0</v>
      </c>
      <c r="E312" s="192">
        <f>SUM(E313:E326)</f>
        <v>7733.3333333333339</v>
      </c>
      <c r="F312" s="192">
        <f t="shared" si="622"/>
        <v>7733.3333333333339</v>
      </c>
      <c r="G312" s="192">
        <f>SUM(G313:G326)</f>
        <v>0</v>
      </c>
      <c r="H312" s="192">
        <f t="shared" si="623"/>
        <v>7733.3333333333339</v>
      </c>
      <c r="I312" s="192">
        <f>SUM(I313:I326)</f>
        <v>0</v>
      </c>
      <c r="J312" s="192">
        <f t="shared" si="624"/>
        <v>7733.3333333333339</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7733.3333333333339</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5800</v>
      </c>
      <c r="AG312" s="192">
        <f>SUM(AG313:AG326)</f>
        <v>0</v>
      </c>
      <c r="AH312" s="192">
        <f>SUM(AH313:AH326)</f>
        <v>0</v>
      </c>
      <c r="AI312" s="192">
        <f t="shared" si="629"/>
        <v>5800</v>
      </c>
      <c r="AJ312" s="192">
        <f>SUM(AJ313:AJ326)</f>
        <v>1933.3333333333335</v>
      </c>
      <c r="AK312" s="192">
        <f>SUM(AK313:AK326)</f>
        <v>0</v>
      </c>
      <c r="AL312" s="192">
        <f>SUM(AL313:AL326)</f>
        <v>0</v>
      </c>
      <c r="AM312" s="192">
        <f t="shared" si="630"/>
        <v>1933.3333333333335</v>
      </c>
      <c r="AN312" s="192">
        <f>SUM(AN313:AN326)</f>
        <v>0</v>
      </c>
      <c r="AO312" s="192">
        <f>SUM(AO313:AO326)</f>
        <v>0</v>
      </c>
      <c r="AP312" s="192">
        <f>SUM(AP313:AP326)</f>
        <v>0</v>
      </c>
      <c r="AQ312" s="192">
        <f t="shared" si="631"/>
        <v>0</v>
      </c>
      <c r="AR312" s="192">
        <f t="shared" si="632"/>
        <v>7733.3333333333339</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7733.3333333333339</v>
      </c>
      <c r="F315" s="183">
        <f t="shared" si="622"/>
        <v>7733.3333333333339</v>
      </c>
      <c r="G315" s="183"/>
      <c r="H315" s="183">
        <f t="shared" si="623"/>
        <v>7733.3333333333339</v>
      </c>
      <c r="I315" s="183"/>
      <c r="J315" s="183">
        <f t="shared" si="624"/>
        <v>7733.3333333333339</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7733.3333333333339</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5800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5800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1933.3333333333335</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1933.3333333333335</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7733.3333333333339</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0</v>
      </c>
      <c r="E327" s="180">
        <f>E328+E345+E383+E389</f>
        <v>44124994.5</v>
      </c>
      <c r="F327" s="180">
        <f t="shared" si="622"/>
        <v>44124994.5</v>
      </c>
      <c r="G327" s="180">
        <f>G328+G345+G383+G389</f>
        <v>0</v>
      </c>
      <c r="H327" s="180">
        <f t="shared" si="623"/>
        <v>44124994.5</v>
      </c>
      <c r="I327" s="180">
        <f>I328+I345+I383+I389</f>
        <v>0</v>
      </c>
      <c r="J327" s="180">
        <f t="shared" si="624"/>
        <v>44124994.5</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44124994.5</v>
      </c>
      <c r="AA327" s="180">
        <f t="shared" si="781"/>
        <v>0</v>
      </c>
      <c r="AB327" s="180">
        <f t="shared" si="781"/>
        <v>27725000</v>
      </c>
      <c r="AC327" s="180">
        <f t="shared" si="781"/>
        <v>0</v>
      </c>
      <c r="AD327" s="180">
        <f t="shared" si="781"/>
        <v>0</v>
      </c>
      <c r="AE327" s="180">
        <f t="shared" si="628"/>
        <v>27725000</v>
      </c>
      <c r="AF327" s="180">
        <f>AF328+AF345+AF383+AF389</f>
        <v>15499994.5</v>
      </c>
      <c r="AG327" s="180">
        <f>AG328+AG345+AG383+AG389</f>
        <v>0</v>
      </c>
      <c r="AH327" s="180">
        <f>AH328+AH345+AH383+AH389</f>
        <v>0</v>
      </c>
      <c r="AI327" s="180">
        <f t="shared" si="629"/>
        <v>15499994.5</v>
      </c>
      <c r="AJ327" s="180">
        <f>AJ328+AJ345+AJ383+AJ389</f>
        <v>200000</v>
      </c>
      <c r="AK327" s="180">
        <f>AK328+AK345+AK383+AK389</f>
        <v>0</v>
      </c>
      <c r="AL327" s="180">
        <f>AL328+AL345+AL383+AL389</f>
        <v>0</v>
      </c>
      <c r="AM327" s="180">
        <f t="shared" si="630"/>
        <v>200000</v>
      </c>
      <c r="AN327" s="180">
        <f>AN328+AN345+AN383+AN389</f>
        <v>700000</v>
      </c>
      <c r="AO327" s="180">
        <f>AO328+AO345+AO383+AO389</f>
        <v>0</v>
      </c>
      <c r="AP327" s="180">
        <f>AP328+AP345+AP383+AP389</f>
        <v>0</v>
      </c>
      <c r="AQ327" s="180">
        <f t="shared" si="631"/>
        <v>700000</v>
      </c>
      <c r="AR327" s="180">
        <f t="shared" si="632"/>
        <v>44124994.5</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0</v>
      </c>
      <c r="E345" s="192">
        <f>SUM(E346:E382)</f>
        <v>44124994.5</v>
      </c>
      <c r="F345" s="192">
        <f t="shared" si="622"/>
        <v>44124994.5</v>
      </c>
      <c r="G345" s="192">
        <f>SUM(G346:G382)</f>
        <v>0</v>
      </c>
      <c r="H345" s="192">
        <f t="shared" si="623"/>
        <v>44124994.5</v>
      </c>
      <c r="I345" s="192">
        <f>SUM(I346:I382)</f>
        <v>0</v>
      </c>
      <c r="J345" s="192">
        <f t="shared" si="624"/>
        <v>44124994.5</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44124994.5</v>
      </c>
      <c r="AA345" s="192">
        <f t="shared" si="819"/>
        <v>0</v>
      </c>
      <c r="AB345" s="192">
        <f t="shared" si="819"/>
        <v>27725000</v>
      </c>
      <c r="AC345" s="192">
        <f t="shared" si="819"/>
        <v>0</v>
      </c>
      <c r="AD345" s="192">
        <f t="shared" si="819"/>
        <v>0</v>
      </c>
      <c r="AE345" s="192">
        <f t="shared" si="628"/>
        <v>27725000</v>
      </c>
      <c r="AF345" s="192">
        <f>SUM(AF346:AF382)</f>
        <v>15499994.5</v>
      </c>
      <c r="AG345" s="192">
        <f>SUM(AG346:AG382)</f>
        <v>0</v>
      </c>
      <c r="AH345" s="192">
        <f>SUM(AH346:AH382)</f>
        <v>0</v>
      </c>
      <c r="AI345" s="192">
        <f t="shared" si="629"/>
        <v>15499994.5</v>
      </c>
      <c r="AJ345" s="192">
        <f>SUM(AJ346:AJ382)</f>
        <v>200000</v>
      </c>
      <c r="AK345" s="192">
        <f>SUM(AK346:AK382)</f>
        <v>0</v>
      </c>
      <c r="AL345" s="192">
        <f>SUM(AL346:AL382)</f>
        <v>0</v>
      </c>
      <c r="AM345" s="192">
        <f t="shared" si="630"/>
        <v>200000</v>
      </c>
      <c r="AN345" s="192">
        <f>SUM(AN346:AN382)</f>
        <v>700000</v>
      </c>
      <c r="AO345" s="192">
        <f>SUM(AO346:AO382)</f>
        <v>0</v>
      </c>
      <c r="AP345" s="192">
        <f>SUM(AP346:AP382)</f>
        <v>0</v>
      </c>
      <c r="AQ345" s="192">
        <f t="shared" si="631"/>
        <v>700000</v>
      </c>
      <c r="AR345" s="192">
        <f t="shared" si="632"/>
        <v>44124994.5</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35125000</v>
      </c>
      <c r="F365" s="183">
        <f t="shared" si="822"/>
        <v>35125000</v>
      </c>
      <c r="G365" s="183"/>
      <c r="H365" s="183">
        <f t="shared" si="823"/>
        <v>35125000</v>
      </c>
      <c r="I365" s="183"/>
      <c r="J365" s="183">
        <f t="shared" si="824"/>
        <v>35125000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35125000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24225000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24225000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10000000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200000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700000</v>
      </c>
      <c r="AR365" s="183">
        <f t="shared" si="829"/>
        <v>35125000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8999994.5</v>
      </c>
      <c r="F375" s="183">
        <f t="shared" si="822"/>
        <v>8999994.5</v>
      </c>
      <c r="G375" s="183"/>
      <c r="H375" s="183">
        <f t="shared" si="823"/>
        <v>8999994.5</v>
      </c>
      <c r="I375" s="183"/>
      <c r="J375" s="183">
        <f t="shared" si="824"/>
        <v>8999994.5</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8999994.5</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3500000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5499994.5</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5499994.5</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8999994.5</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546">
        <f>D12+D106+D222+D327+D397+D499+D526+D560</f>
        <v>252999.88</v>
      </c>
      <c r="E566" s="186">
        <f>E12+E106+E222+E327+E397+E499+E526+E560</f>
        <v>74747588.98833333</v>
      </c>
      <c r="F566" s="186">
        <f t="shared" si="1050"/>
        <v>75000588.868333325</v>
      </c>
      <c r="G566" s="186">
        <f>G12+G106+G222+G327+G397+G499+G526+G560</f>
        <v>0</v>
      </c>
      <c r="H566" s="186">
        <f t="shared" si="1052"/>
        <v>75000588.868333325</v>
      </c>
      <c r="I566" s="186">
        <f>I12+I106+I222+I327+I397+I499+I526+I560</f>
        <v>0</v>
      </c>
      <c r="J566" s="186">
        <f t="shared" si="1053"/>
        <v>75000588.868333325</v>
      </c>
      <c r="K566" s="186">
        <f t="shared" ref="K566:AD566" si="1209">K12+K106+K222+K327+K397+K499+K526+K560</f>
        <v>0</v>
      </c>
      <c r="L566" s="186">
        <f t="shared" si="1209"/>
        <v>0</v>
      </c>
      <c r="M566" s="186">
        <f t="shared" si="1209"/>
        <v>5000</v>
      </c>
      <c r="N566" s="186">
        <f t="shared" si="1209"/>
        <v>0</v>
      </c>
      <c r="O566" s="186">
        <f t="shared" si="1209"/>
        <v>139000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192883.33333333334</v>
      </c>
      <c r="Y566" s="186">
        <f t="shared" ref="Y566:Z566" si="1213">Y12+Y106+Y222+Y327+Y397+Y499+Y526+Y560</f>
        <v>0</v>
      </c>
      <c r="Z566" s="186">
        <f t="shared" si="1213"/>
        <v>74654705.534999996</v>
      </c>
      <c r="AA566" s="186">
        <f t="shared" si="1209"/>
        <v>4060500</v>
      </c>
      <c r="AB566" s="186">
        <f t="shared" si="1209"/>
        <v>28610499.879999999</v>
      </c>
      <c r="AC566" s="186">
        <f t="shared" si="1209"/>
        <v>29160627.774999999</v>
      </c>
      <c r="AD566" s="186">
        <f t="shared" si="1209"/>
        <v>3600000</v>
      </c>
      <c r="AE566" s="186">
        <f t="shared" si="1059"/>
        <v>61371127.655000001</v>
      </c>
      <c r="AF566" s="186">
        <f t="shared" ref="AF566:AH566" si="1214">AF12+AF106+AF222+AF327+AF397+AF499+AF526+AF560</f>
        <v>15714094.5</v>
      </c>
      <c r="AG566" s="186">
        <f t="shared" si="1214"/>
        <v>0</v>
      </c>
      <c r="AH566" s="186">
        <f t="shared" si="1214"/>
        <v>0</v>
      </c>
      <c r="AI566" s="186">
        <f t="shared" si="1060"/>
        <v>15714094.5</v>
      </c>
      <c r="AJ566" s="186">
        <f t="shared" ref="AJ566:AL566" si="1215">AJ12+AJ106+AJ222+AJ327+AJ397+AJ499+AJ526+AJ560</f>
        <v>472783.33333333331</v>
      </c>
      <c r="AK566" s="186">
        <f t="shared" si="1215"/>
        <v>0</v>
      </c>
      <c r="AL566" s="186">
        <f t="shared" si="1215"/>
        <v>794083.38</v>
      </c>
      <c r="AM566" s="186">
        <f t="shared" si="1061"/>
        <v>1266866.7133333334</v>
      </c>
      <c r="AN566" s="186">
        <f t="shared" ref="AN566:AP566" si="1216">AN12+AN106+AN222+AN327+AN397+AN499+AN526+AN560</f>
        <v>700000</v>
      </c>
      <c r="AO566" s="186">
        <f t="shared" si="1216"/>
        <v>0</v>
      </c>
      <c r="AP566" s="186">
        <f t="shared" si="1216"/>
        <v>0</v>
      </c>
      <c r="AQ566" s="186">
        <f t="shared" si="1062"/>
        <v>700000</v>
      </c>
      <c r="AR566" s="546">
        <f t="shared" si="1063"/>
        <v>79052088.86833334</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368"/>
  <sheetViews>
    <sheetView showGridLines="0" topLeftCell="C67" zoomScale="90" zoomScaleNormal="90" workbookViewId="0">
      <selection activeCell="I349" sqref="I349"/>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545" customWidth="1"/>
    <col min="5" max="5" width="10.140625" style="86" customWidth="1"/>
    <col min="6" max="6" width="13.85546875" style="86" customWidth="1"/>
    <col min="7" max="7" width="17.5703125" style="86" customWidth="1"/>
    <col min="8" max="8" width="23.14062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534"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53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54" t="str">
        <f>+Presupuesto!D11</f>
        <v>Recurrente</v>
      </c>
      <c r="T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c r="A3" s="153"/>
      <c r="B3" s="153"/>
      <c r="C3" s="153"/>
      <c r="D3" s="536"/>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249</v>
      </c>
      <c r="D5" s="537">
        <f>SUMIF(C:C,$C$10,D:D)</f>
        <v>950743.16133333335</v>
      </c>
    </row>
    <row r="6" spans="1:555">
      <c r="C6" s="70"/>
      <c r="D6" s="538"/>
      <c r="E6" s="70"/>
      <c r="F6" s="70"/>
      <c r="G6" s="70"/>
      <c r="H6" s="79"/>
      <c r="I6" s="70"/>
      <c r="J6" s="70"/>
    </row>
    <row r="7" spans="1:555">
      <c r="C7" s="70" t="s">
        <v>41</v>
      </c>
      <c r="D7" s="538"/>
      <c r="E7" s="70"/>
      <c r="F7" s="70"/>
      <c r="G7" s="70"/>
      <c r="H7" s="79"/>
      <c r="I7" s="70"/>
      <c r="J7" s="70"/>
    </row>
    <row r="8" spans="1:555">
      <c r="C8" s="70" t="s">
        <v>42</v>
      </c>
      <c r="D8" s="538"/>
      <c r="E8" s="70"/>
      <c r="F8" s="70"/>
      <c r="G8" s="70"/>
      <c r="H8" s="79"/>
      <c r="I8" s="70"/>
      <c r="J8" s="70"/>
    </row>
    <row r="9" spans="1:555" ht="15.75" thickBot="1">
      <c r="B9" s="93"/>
      <c r="C9" s="177"/>
      <c r="D9" s="539"/>
      <c r="E9" s="177"/>
      <c r="F9" s="177"/>
      <c r="G9" s="177"/>
      <c r="H9" s="79"/>
      <c r="I9" s="177"/>
      <c r="J9" s="177"/>
      <c r="K9" s="112"/>
    </row>
    <row r="10" spans="1:555" ht="15.75" thickBot="1">
      <c r="B10" s="93"/>
      <c r="C10" s="29" t="s">
        <v>43</v>
      </c>
      <c r="D10" s="540">
        <f>SUM(G17:G26)</f>
        <v>50000</v>
      </c>
      <c r="E10" s="93"/>
      <c r="F10" s="93"/>
      <c r="G10" s="93"/>
      <c r="H10" s="76"/>
      <c r="I10" s="76"/>
      <c r="J10" s="76"/>
      <c r="K10" s="112"/>
    </row>
    <row r="11" spans="1:555">
      <c r="B11" s="93"/>
      <c r="C11" s="70"/>
      <c r="D11" s="541"/>
      <c r="E11" s="93"/>
      <c r="F11" s="93"/>
      <c r="G11" s="93"/>
      <c r="H11" s="76"/>
      <c r="I11" s="76"/>
      <c r="J11" s="76"/>
      <c r="K11" s="112"/>
    </row>
    <row r="12" spans="1:555">
      <c r="B12" s="93"/>
      <c r="C12" s="70"/>
      <c r="D12" s="541"/>
      <c r="E12" s="93"/>
      <c r="F12" s="93"/>
      <c r="G12" s="93"/>
      <c r="H12" s="76"/>
      <c r="I12" s="76"/>
      <c r="J12" s="76"/>
      <c r="K12" s="112"/>
      <c r="N12" s="153"/>
    </row>
    <row r="13" spans="1:555" ht="15.75">
      <c r="B13" s="93"/>
      <c r="C13" s="202" t="s">
        <v>392</v>
      </c>
      <c r="D13" s="542" t="s">
        <v>2027</v>
      </c>
      <c r="E13" s="93"/>
      <c r="F13" s="93"/>
      <c r="G13" s="93"/>
      <c r="H13" s="76"/>
      <c r="I13" s="76"/>
      <c r="J13" s="76"/>
      <c r="K13" s="112"/>
      <c r="N13" s="153"/>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Desarrollo de actividades culturales en el marco de la celebración del Día del Idioma y el Libro.</v>
      </c>
      <c r="D14" s="541"/>
      <c r="E14" s="93"/>
      <c r="F14" s="93"/>
      <c r="G14" s="93"/>
      <c r="H14" s="76"/>
      <c r="I14" s="76"/>
      <c r="J14" s="76"/>
      <c r="K14" s="112"/>
      <c r="N14" s="153"/>
    </row>
    <row r="15" spans="1:555" ht="15.75" thickBot="1">
      <c r="B15" s="93"/>
      <c r="C15" s="70"/>
      <c r="D15" s="541"/>
      <c r="E15" s="93"/>
      <c r="F15" s="93"/>
      <c r="G15" s="93"/>
      <c r="H15" s="76"/>
      <c r="I15" s="76"/>
      <c r="J15" s="76"/>
      <c r="K15" s="112"/>
      <c r="N15" s="153"/>
    </row>
    <row r="16" spans="1:555" ht="32.25" customHeight="1" thickBot="1">
      <c r="B16" s="93"/>
      <c r="C16" s="126" t="s">
        <v>44</v>
      </c>
      <c r="D16" s="543" t="s">
        <v>45</v>
      </c>
      <c r="E16" s="128" t="s">
        <v>55</v>
      </c>
      <c r="F16" s="128" t="s">
        <v>57</v>
      </c>
      <c r="G16" s="127" t="s">
        <v>27</v>
      </c>
      <c r="H16" s="133" t="s">
        <v>131</v>
      </c>
      <c r="I16" s="128" t="s">
        <v>46</v>
      </c>
      <c r="J16" s="128" t="s">
        <v>132</v>
      </c>
      <c r="K16" s="128" t="s">
        <v>410</v>
      </c>
      <c r="L16" s="128" t="s">
        <v>411</v>
      </c>
      <c r="N16" s="153"/>
    </row>
    <row r="17" spans="2:14">
      <c r="B17" s="93"/>
      <c r="C17" s="325" t="s">
        <v>47</v>
      </c>
      <c r="D17" s="618">
        <v>100</v>
      </c>
      <c r="E17" s="326"/>
      <c r="F17" s="115">
        <v>30000</v>
      </c>
      <c r="G17" s="327">
        <f t="shared" ref="G17:G25" si="0">E17*F17</f>
        <v>0</v>
      </c>
      <c r="H17" s="328"/>
      <c r="I17" s="116" t="s">
        <v>699</v>
      </c>
      <c r="J17" s="116" t="str">
        <f>VLOOKUP(I17,Presupuesto!$B$11:$C$566,2,0)</f>
        <v>SERVICIOS DE CAPACITACION.</v>
      </c>
      <c r="K17" s="329" t="s">
        <v>1517</v>
      </c>
      <c r="L17" s="116" t="s">
        <v>394</v>
      </c>
      <c r="N17" s="153"/>
    </row>
    <row r="18" spans="2:14">
      <c r="B18" s="93"/>
      <c r="C18" s="99" t="s">
        <v>48</v>
      </c>
      <c r="D18" s="619"/>
      <c r="E18" s="200">
        <v>200</v>
      </c>
      <c r="F18" s="100">
        <v>50</v>
      </c>
      <c r="G18" s="97">
        <f>+E18*F18</f>
        <v>10000</v>
      </c>
      <c r="H18" s="161" t="s">
        <v>1509</v>
      </c>
      <c r="I18" s="98" t="s">
        <v>717</v>
      </c>
      <c r="J18" s="98" t="str">
        <f>VLOOKUP(I18,Presupuesto!$B$11:$C$566,2,0)</f>
        <v>SERVICIOS DE IMPRENTA PUBLIC.Y REPRODUCCION</v>
      </c>
      <c r="K18" s="98" t="s">
        <v>1360</v>
      </c>
      <c r="L18" s="98" t="s">
        <v>396</v>
      </c>
      <c r="N18" s="153"/>
    </row>
    <row r="19" spans="2:14">
      <c r="B19" s="93"/>
      <c r="C19" s="99" t="s">
        <v>49</v>
      </c>
      <c r="D19" s="619"/>
      <c r="E19" s="200">
        <v>100</v>
      </c>
      <c r="F19" s="100">
        <v>150</v>
      </c>
      <c r="G19" s="97">
        <f>+E19*F19</f>
        <v>15000</v>
      </c>
      <c r="H19" s="161" t="s">
        <v>1509</v>
      </c>
      <c r="I19" s="98" t="s">
        <v>792</v>
      </c>
      <c r="J19" s="98" t="str">
        <f>VLOOKUP(I19,Presupuesto!$B$11:$C$566,2,0)</f>
        <v>ALIMENTOS B EBIDAS PARA PERSONAS</v>
      </c>
      <c r="K19" s="98" t="s">
        <v>1360</v>
      </c>
      <c r="L19" s="98" t="s">
        <v>396</v>
      </c>
      <c r="N19" s="153"/>
    </row>
    <row r="20" spans="2:14">
      <c r="B20" s="93"/>
      <c r="C20" s="99" t="s">
        <v>50</v>
      </c>
      <c r="D20" s="619"/>
      <c r="E20" s="151">
        <v>0</v>
      </c>
      <c r="F20" s="118">
        <v>10000</v>
      </c>
      <c r="G20" s="97">
        <f t="shared" si="0"/>
        <v>0</v>
      </c>
      <c r="H20" s="161"/>
      <c r="I20" s="320" t="s">
        <v>306</v>
      </c>
      <c r="J20" s="98" t="str">
        <f>VLOOKUP(I20,Presupuesto!$B$11:$C$566,2,0)</f>
        <v>PASAJES NACIONALES (26110-00)</v>
      </c>
      <c r="K20" s="98" t="str">
        <f t="shared" ref="K20:K26" si="1">$K$17</f>
        <v>Gestión Tecnologías de Información y Comunicación</v>
      </c>
      <c r="L20" s="98" t="s">
        <v>412</v>
      </c>
      <c r="N20" s="153"/>
    </row>
    <row r="21" spans="2:14">
      <c r="B21" s="93"/>
      <c r="C21" s="99" t="s">
        <v>417</v>
      </c>
      <c r="D21" s="619"/>
      <c r="E21" s="151">
        <v>100</v>
      </c>
      <c r="F21" s="118">
        <v>250</v>
      </c>
      <c r="G21" s="97">
        <f t="shared" si="0"/>
        <v>25000</v>
      </c>
      <c r="H21" s="161" t="s">
        <v>1509</v>
      </c>
      <c r="I21" s="98" t="s">
        <v>821</v>
      </c>
      <c r="J21" s="98" t="str">
        <f>VLOOKUP(I21,Presupuesto!$B$11:$C$566,2,0)</f>
        <v>PRODUCTOS PAPEL Y CARTON</v>
      </c>
      <c r="K21" s="98" t="s">
        <v>1360</v>
      </c>
      <c r="L21" s="98" t="s">
        <v>396</v>
      </c>
      <c r="N21" s="153"/>
    </row>
    <row r="22" spans="2:14">
      <c r="B22" s="93"/>
      <c r="C22" s="99" t="s">
        <v>51</v>
      </c>
      <c r="D22" s="619"/>
      <c r="E22" s="200"/>
      <c r="F22" s="100">
        <v>85</v>
      </c>
      <c r="G22" s="97"/>
      <c r="H22" s="161"/>
      <c r="I22" s="98" t="s">
        <v>821</v>
      </c>
      <c r="J22" s="98" t="str">
        <f>VLOOKUP(I22,Presupuesto!$B$11:$C$566,2,0)</f>
        <v>PRODUCTOS PAPEL Y CARTON</v>
      </c>
      <c r="K22" s="98" t="str">
        <f t="shared" si="1"/>
        <v>Gestión Tecnologías de Información y Comunicación</v>
      </c>
      <c r="L22" s="98" t="s">
        <v>412</v>
      </c>
      <c r="N22" s="153"/>
    </row>
    <row r="23" spans="2:14">
      <c r="B23" s="93"/>
      <c r="C23" s="99" t="s">
        <v>123</v>
      </c>
      <c r="D23" s="619"/>
      <c r="E23" s="200"/>
      <c r="F23" s="100">
        <v>36</v>
      </c>
      <c r="G23" s="97"/>
      <c r="H23" s="161"/>
      <c r="I23" s="98" t="s">
        <v>942</v>
      </c>
      <c r="J23" s="98" t="str">
        <f>VLOOKUP(I23,Presupuesto!$B$11:$C$566,2,0)</f>
        <v>UTILES DE ESCRITORIO, OFICINA Y ENSE¥ANZA</v>
      </c>
      <c r="K23" s="98" t="str">
        <f t="shared" si="1"/>
        <v>Gestión Tecnologías de Información y Comunicación</v>
      </c>
      <c r="L23" s="98" t="s">
        <v>412</v>
      </c>
      <c r="N23" s="153"/>
    </row>
    <row r="24" spans="2:14">
      <c r="B24" s="93"/>
      <c r="C24" s="99" t="s">
        <v>34</v>
      </c>
      <c r="D24" s="619"/>
      <c r="E24" s="200"/>
      <c r="F24" s="100">
        <v>80</v>
      </c>
      <c r="G24" s="97"/>
      <c r="H24" s="161"/>
      <c r="I24" s="98" t="s">
        <v>942</v>
      </c>
      <c r="J24" s="98" t="str">
        <f>VLOOKUP(I24,Presupuesto!$B$11:$C$566,2,0)</f>
        <v>UTILES DE ESCRITORIO, OFICINA Y ENSE¥ANZA</v>
      </c>
      <c r="K24" s="98" t="str">
        <f t="shared" si="1"/>
        <v>Gestión Tecnologías de Información y Comunicación</v>
      </c>
      <c r="L24" s="98" t="s">
        <v>412</v>
      </c>
      <c r="N24" s="153"/>
    </row>
    <row r="25" spans="2:14">
      <c r="B25" s="93"/>
      <c r="C25" s="109" t="s">
        <v>52</v>
      </c>
      <c r="D25" s="619"/>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c r="B26" s="93"/>
      <c r="C26" s="217" t="s">
        <v>432</v>
      </c>
      <c r="D26" s="544">
        <v>0</v>
      </c>
      <c r="E26" s="330">
        <v>0</v>
      </c>
      <c r="F26" s="104">
        <f>HLOOKUP(C26,$AH$2:$BU$3,2,0)</f>
        <v>1750</v>
      </c>
      <c r="G26" s="105"/>
      <c r="H26" s="331"/>
      <c r="I26" s="332" t="s">
        <v>749</v>
      </c>
      <c r="J26" s="98" t="str">
        <f>VLOOKUP(I26,Presupuesto!$B$11:$C$566,2,0)</f>
        <v>PASAJES NACIONALES</v>
      </c>
      <c r="K26" s="333" t="str">
        <f t="shared" si="1"/>
        <v>Gestión Tecnologías de Información y Comunicación</v>
      </c>
      <c r="L26" s="333" t="s">
        <v>412</v>
      </c>
    </row>
    <row r="27" spans="2:14">
      <c r="B27" s="93"/>
      <c r="C27" s="93"/>
      <c r="E27" s="112"/>
      <c r="F27" s="112"/>
      <c r="G27" s="112"/>
      <c r="H27" s="174"/>
      <c r="I27" s="112"/>
      <c r="J27" s="112"/>
      <c r="K27" s="112"/>
    </row>
    <row r="28" spans="2:14" ht="15.75" thickBot="1"/>
    <row r="29" spans="2:14" ht="15.75" thickBot="1">
      <c r="C29" s="29" t="s">
        <v>43</v>
      </c>
      <c r="D29" s="540">
        <f>SUM(G36:G45)</f>
        <v>75000</v>
      </c>
      <c r="E29" s="93"/>
      <c r="F29" s="93"/>
      <c r="G29" s="93"/>
      <c r="H29" s="76"/>
      <c r="I29" s="76"/>
      <c r="J29" s="76"/>
      <c r="K29" s="112"/>
    </row>
    <row r="30" spans="2:14">
      <c r="C30" s="70"/>
      <c r="D30" s="541"/>
      <c r="E30" s="93"/>
      <c r="F30" s="93"/>
      <c r="G30" s="93"/>
      <c r="H30" s="76"/>
      <c r="I30" s="76"/>
      <c r="J30" s="76"/>
      <c r="K30" s="112"/>
    </row>
    <row r="31" spans="2:14">
      <c r="C31" s="70"/>
      <c r="D31" s="541"/>
      <c r="E31" s="93"/>
      <c r="F31" s="93"/>
      <c r="G31" s="93"/>
      <c r="H31" s="76"/>
      <c r="I31" s="76"/>
      <c r="J31" s="76"/>
      <c r="K31" s="112"/>
    </row>
    <row r="32" spans="2:14" ht="15.75">
      <c r="C32" s="202" t="s">
        <v>392</v>
      </c>
      <c r="D32" s="542" t="s">
        <v>2028</v>
      </c>
      <c r="E32" s="93"/>
      <c r="F32" s="93"/>
      <c r="G32" s="93"/>
      <c r="H32" s="76"/>
      <c r="I32" s="76"/>
      <c r="J32" s="76"/>
      <c r="K32" s="112"/>
    </row>
    <row r="33" spans="3:12" ht="18.7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Desarrollo del festival de interculturalidad nacional.</v>
      </c>
      <c r="D33" s="541"/>
      <c r="E33" s="93"/>
      <c r="F33" s="93"/>
      <c r="G33" s="93"/>
      <c r="H33" s="76"/>
      <c r="I33" s="76"/>
      <c r="J33" s="76"/>
      <c r="K33" s="112"/>
    </row>
    <row r="34" spans="3:12" ht="15.75" thickBot="1">
      <c r="C34" s="70"/>
      <c r="D34" s="541"/>
      <c r="E34" s="93"/>
      <c r="F34" s="93"/>
      <c r="G34" s="93"/>
      <c r="H34" s="76"/>
      <c r="I34" s="76"/>
      <c r="J34" s="76"/>
      <c r="K34" s="112"/>
    </row>
    <row r="35" spans="3:12" ht="15.75" thickBot="1">
      <c r="C35" s="126" t="s">
        <v>44</v>
      </c>
      <c r="D35" s="543" t="s">
        <v>45</v>
      </c>
      <c r="E35" s="128" t="s">
        <v>55</v>
      </c>
      <c r="F35" s="128" t="s">
        <v>57</v>
      </c>
      <c r="G35" s="127" t="s">
        <v>27</v>
      </c>
      <c r="H35" s="133" t="s">
        <v>131</v>
      </c>
      <c r="I35" s="128" t="s">
        <v>46</v>
      </c>
      <c r="J35" s="128" t="s">
        <v>132</v>
      </c>
      <c r="K35" s="128" t="s">
        <v>410</v>
      </c>
      <c r="L35" s="128" t="s">
        <v>411</v>
      </c>
    </row>
    <row r="36" spans="3:12">
      <c r="C36" s="325" t="s">
        <v>47</v>
      </c>
      <c r="D36" s="618">
        <v>150</v>
      </c>
      <c r="E36" s="326"/>
      <c r="F36" s="115">
        <v>30000</v>
      </c>
      <c r="G36" s="327">
        <f t="shared" ref="G36:G44" si="2">E36*F36</f>
        <v>0</v>
      </c>
      <c r="H36" s="328"/>
      <c r="I36" s="116" t="s">
        <v>699</v>
      </c>
      <c r="J36" s="116" t="str">
        <f>VLOOKUP(I36,Presupuesto!$B$11:$C$566,2,0)</f>
        <v>SERVICIOS DE CAPACITACION.</v>
      </c>
      <c r="K36" s="329" t="s">
        <v>1517</v>
      </c>
      <c r="L36" s="116" t="s">
        <v>394</v>
      </c>
    </row>
    <row r="37" spans="3:12">
      <c r="C37" s="99" t="s">
        <v>48</v>
      </c>
      <c r="D37" s="619"/>
      <c r="E37" s="200">
        <v>150</v>
      </c>
      <c r="F37" s="100">
        <v>50</v>
      </c>
      <c r="G37" s="97">
        <f t="shared" si="2"/>
        <v>7500</v>
      </c>
      <c r="H37" s="161" t="s">
        <v>1509</v>
      </c>
      <c r="I37" s="98" t="s">
        <v>717</v>
      </c>
      <c r="J37" s="98" t="str">
        <f>VLOOKUP(I37,Presupuesto!$B$11:$C$566,2,0)</f>
        <v>SERVICIOS DE IMPRENTA PUBLIC.Y REPRODUCCION</v>
      </c>
      <c r="K37" s="98" t="s">
        <v>1360</v>
      </c>
      <c r="L37" s="98" t="s">
        <v>399</v>
      </c>
    </row>
    <row r="38" spans="3:12">
      <c r="C38" s="99" t="s">
        <v>49</v>
      </c>
      <c r="D38" s="619"/>
      <c r="E38" s="200">
        <v>200</v>
      </c>
      <c r="F38" s="100">
        <v>150</v>
      </c>
      <c r="G38" s="97">
        <f t="shared" si="2"/>
        <v>30000</v>
      </c>
      <c r="H38" s="161" t="s">
        <v>1509</v>
      </c>
      <c r="I38" s="98" t="s">
        <v>792</v>
      </c>
      <c r="J38" s="98" t="str">
        <f>VLOOKUP(I38,Presupuesto!$B$11:$C$566,2,0)</f>
        <v>ALIMENTOS B EBIDAS PARA PERSONAS</v>
      </c>
      <c r="K38" s="98" t="s">
        <v>1360</v>
      </c>
      <c r="L38" s="98" t="s">
        <v>399</v>
      </c>
    </row>
    <row r="39" spans="3:12">
      <c r="C39" s="99" t="s">
        <v>50</v>
      </c>
      <c r="D39" s="619"/>
      <c r="E39" s="151">
        <v>0</v>
      </c>
      <c r="F39" s="118">
        <v>10000</v>
      </c>
      <c r="G39" s="97">
        <f t="shared" si="2"/>
        <v>0</v>
      </c>
      <c r="H39" s="161"/>
      <c r="I39" s="320" t="s">
        <v>306</v>
      </c>
      <c r="J39" s="98" t="str">
        <f>VLOOKUP(I39,Presupuesto!$B$11:$C$566,2,0)</f>
        <v>PASAJES NACIONALES (26110-00)</v>
      </c>
      <c r="K39" s="98" t="str">
        <f t="shared" ref="K39:K45" si="3">$K$36</f>
        <v>Gestión Tecnologías de Información y Comunicación</v>
      </c>
      <c r="L39" s="98" t="s">
        <v>412</v>
      </c>
    </row>
    <row r="40" spans="3:12">
      <c r="C40" s="99" t="s">
        <v>417</v>
      </c>
      <c r="D40" s="619"/>
      <c r="E40" s="151">
        <v>150</v>
      </c>
      <c r="F40" s="118">
        <v>250</v>
      </c>
      <c r="G40" s="97">
        <f t="shared" si="2"/>
        <v>37500</v>
      </c>
      <c r="H40" s="161" t="s">
        <v>1509</v>
      </c>
      <c r="I40" s="98" t="s">
        <v>821</v>
      </c>
      <c r="J40" s="98" t="str">
        <f>VLOOKUP(I40,Presupuesto!$B$11:$C$566,2,0)</f>
        <v>PRODUCTOS PAPEL Y CARTON</v>
      </c>
      <c r="K40" s="98" t="s">
        <v>1360</v>
      </c>
      <c r="L40" s="98" t="s">
        <v>399</v>
      </c>
    </row>
    <row r="41" spans="3:12">
      <c r="C41" s="99" t="s">
        <v>51</v>
      </c>
      <c r="D41" s="619"/>
      <c r="E41" s="200"/>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c r="C42" s="99" t="s">
        <v>123</v>
      </c>
      <c r="D42" s="619"/>
      <c r="E42" s="200"/>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c r="C43" s="99" t="s">
        <v>34</v>
      </c>
      <c r="D43" s="619"/>
      <c r="E43" s="200"/>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c r="C44" s="109" t="s">
        <v>52</v>
      </c>
      <c r="D44" s="619"/>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c r="C45" s="217" t="s">
        <v>430</v>
      </c>
      <c r="D45" s="544">
        <v>0</v>
      </c>
      <c r="E45" s="330">
        <v>0</v>
      </c>
      <c r="F45" s="104">
        <f>HLOOKUP(C45,$AH$2:$BU$3,2,0)</f>
        <v>1150</v>
      </c>
      <c r="G45" s="105">
        <f>D45*E45*F45</f>
        <v>0</v>
      </c>
      <c r="H45" s="331"/>
      <c r="I45" s="332" t="s">
        <v>761</v>
      </c>
      <c r="J45" s="106" t="str">
        <f>VLOOKUP(I45,Presupuesto!$B$11:$C$566,2,0)</f>
        <v>VIATICOS NACIONALES</v>
      </c>
      <c r="K45" s="333" t="str">
        <f t="shared" si="3"/>
        <v>Gestión Tecnologías de Información y Comunicación</v>
      </c>
      <c r="L45" s="333" t="s">
        <v>412</v>
      </c>
    </row>
    <row r="47" spans="3:12" ht="15.75" thickBot="1"/>
    <row r="48" spans="3:12" ht="15.75" thickBot="1">
      <c r="C48" s="29" t="s">
        <v>43</v>
      </c>
      <c r="D48" s="540">
        <f>SUM(G55:G64)</f>
        <v>5000</v>
      </c>
      <c r="E48" s="93"/>
      <c r="F48" s="93"/>
      <c r="G48" s="93"/>
      <c r="H48" s="76"/>
      <c r="I48" s="76"/>
      <c r="J48" s="76"/>
      <c r="K48" s="112"/>
    </row>
    <row r="49" spans="3:12">
      <c r="C49" s="70"/>
      <c r="D49" s="541"/>
      <c r="E49" s="93"/>
      <c r="F49" s="93"/>
      <c r="G49" s="93"/>
      <c r="H49" s="76"/>
      <c r="I49" s="76"/>
      <c r="J49" s="76"/>
      <c r="K49" s="112"/>
    </row>
    <row r="50" spans="3:12">
      <c r="C50" s="70"/>
      <c r="D50" s="541"/>
      <c r="E50" s="93"/>
      <c r="F50" s="93"/>
      <c r="G50" s="93"/>
      <c r="H50" s="76"/>
      <c r="I50" s="76"/>
      <c r="J50" s="76"/>
      <c r="K50" s="112"/>
    </row>
    <row r="51" spans="3:12" ht="15.75">
      <c r="C51" s="202" t="s">
        <v>392</v>
      </c>
      <c r="D51" s="542" t="s">
        <v>2029</v>
      </c>
      <c r="E51" s="93"/>
      <c r="F51" s="93"/>
      <c r="G51" s="93"/>
      <c r="H51" s="76"/>
      <c r="I51" s="76"/>
      <c r="J51" s="76"/>
      <c r="K51" s="112"/>
    </row>
    <row r="52" spans="3:12" ht="18.7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Realización de la actividad "El Placer de Leer"</v>
      </c>
      <c r="D52" s="541"/>
      <c r="E52" s="93"/>
      <c r="F52" s="93"/>
      <c r="G52" s="93"/>
      <c r="H52" s="76"/>
      <c r="I52" s="76"/>
      <c r="J52" s="76"/>
      <c r="K52" s="112"/>
    </row>
    <row r="53" spans="3:12" ht="15.75" thickBot="1">
      <c r="C53" s="70"/>
      <c r="D53" s="541"/>
      <c r="E53" s="93"/>
      <c r="F53" s="93"/>
      <c r="G53" s="93"/>
      <c r="H53" s="76"/>
      <c r="I53" s="76"/>
      <c r="J53" s="76"/>
      <c r="K53" s="112"/>
    </row>
    <row r="54" spans="3:12" ht="15.75" thickBot="1">
      <c r="C54" s="126" t="s">
        <v>44</v>
      </c>
      <c r="D54" s="543" t="s">
        <v>45</v>
      </c>
      <c r="E54" s="128" t="s">
        <v>55</v>
      </c>
      <c r="F54" s="128" t="s">
        <v>57</v>
      </c>
      <c r="G54" s="127" t="s">
        <v>27</v>
      </c>
      <c r="H54" s="133" t="s">
        <v>131</v>
      </c>
      <c r="I54" s="128" t="s">
        <v>46</v>
      </c>
      <c r="J54" s="128" t="s">
        <v>132</v>
      </c>
      <c r="K54" s="128" t="s">
        <v>410</v>
      </c>
      <c r="L54" s="128" t="s">
        <v>411</v>
      </c>
    </row>
    <row r="55" spans="3:12">
      <c r="C55" s="325" t="s">
        <v>47</v>
      </c>
      <c r="D55" s="618">
        <v>100</v>
      </c>
      <c r="E55" s="326"/>
      <c r="F55" s="115">
        <v>30000</v>
      </c>
      <c r="G55" s="327">
        <f t="shared" ref="G55:G63" si="4">E55*F55</f>
        <v>0</v>
      </c>
      <c r="H55" s="328"/>
      <c r="I55" s="116" t="s">
        <v>699</v>
      </c>
      <c r="J55" s="116" t="str">
        <f>VLOOKUP(I55,Presupuesto!$B$11:$C$566,2,0)</f>
        <v>SERVICIOS DE CAPACITACION.</v>
      </c>
      <c r="K55" s="329" t="s">
        <v>1517</v>
      </c>
      <c r="L55" s="116" t="s">
        <v>394</v>
      </c>
    </row>
    <row r="56" spans="3:12">
      <c r="C56" s="99" t="s">
        <v>48</v>
      </c>
      <c r="D56" s="619"/>
      <c r="E56" s="200">
        <v>100</v>
      </c>
      <c r="F56" s="100">
        <v>50</v>
      </c>
      <c r="G56" s="97">
        <f t="shared" si="4"/>
        <v>5000</v>
      </c>
      <c r="H56" s="161" t="s">
        <v>129</v>
      </c>
      <c r="I56" s="98" t="s">
        <v>717</v>
      </c>
      <c r="J56" s="98" t="str">
        <f>VLOOKUP(I56,Presupuesto!$B$11:$C$566,2,0)</f>
        <v>SERVICIOS DE IMPRENTA PUBLIC.Y REPRODUCCION</v>
      </c>
      <c r="K56" s="98" t="s">
        <v>1360</v>
      </c>
      <c r="L56" s="98" t="s">
        <v>394</v>
      </c>
    </row>
    <row r="57" spans="3:12">
      <c r="C57" s="99" t="s">
        <v>49</v>
      </c>
      <c r="D57" s="619"/>
      <c r="E57" s="200"/>
      <c r="F57" s="100">
        <v>150</v>
      </c>
      <c r="G57" s="97"/>
      <c r="H57" s="161"/>
      <c r="I57" s="98" t="s">
        <v>792</v>
      </c>
      <c r="J57" s="98" t="str">
        <f>VLOOKUP(I57,Presupuesto!$B$11:$C$566,2,0)</f>
        <v>ALIMENTOS B EBIDAS PARA PERSONAS</v>
      </c>
      <c r="K57" s="98" t="str">
        <f t="shared" ref="K57" si="5">$K$55</f>
        <v>Gestión Tecnologías de Información y Comunicación</v>
      </c>
      <c r="L57" s="98" t="s">
        <v>396</v>
      </c>
    </row>
    <row r="58" spans="3:12">
      <c r="C58" s="99" t="s">
        <v>50</v>
      </c>
      <c r="D58" s="619"/>
      <c r="E58" s="151">
        <v>0</v>
      </c>
      <c r="F58" s="118">
        <v>10000</v>
      </c>
      <c r="G58" s="97">
        <f t="shared" si="4"/>
        <v>0</v>
      </c>
      <c r="H58" s="161"/>
      <c r="I58" s="320" t="s">
        <v>306</v>
      </c>
      <c r="J58" s="98" t="str">
        <f>VLOOKUP(I58,Presupuesto!$B$11:$C$566,2,0)</f>
        <v>PASAJES NACIONALES (26110-00)</v>
      </c>
      <c r="K58" s="98" t="str">
        <f>$K$55</f>
        <v>Gestión Tecnologías de Información y Comunicación</v>
      </c>
      <c r="L58" s="98" t="s">
        <v>412</v>
      </c>
    </row>
    <row r="59" spans="3:12">
      <c r="C59" s="99" t="s">
        <v>417</v>
      </c>
      <c r="D59" s="619"/>
      <c r="E59" s="151"/>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c r="C60" s="99" t="s">
        <v>51</v>
      </c>
      <c r="D60" s="619"/>
      <c r="E60" s="200"/>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c r="C61" s="99" t="s">
        <v>123</v>
      </c>
      <c r="D61" s="619"/>
      <c r="E61" s="200"/>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c r="C62" s="99" t="s">
        <v>34</v>
      </c>
      <c r="D62" s="619"/>
      <c r="E62" s="200"/>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c r="C63" s="109" t="s">
        <v>52</v>
      </c>
      <c r="D63" s="619"/>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c r="C64" s="217" t="s">
        <v>430</v>
      </c>
      <c r="D64" s="544">
        <v>0</v>
      </c>
      <c r="E64" s="330">
        <v>0</v>
      </c>
      <c r="F64" s="104">
        <f>HLOOKUP(C64,$AH$2:$BU$3,2,0)</f>
        <v>1150</v>
      </c>
      <c r="G64" s="105">
        <f>D64*E64*F64</f>
        <v>0</v>
      </c>
      <c r="H64" s="331"/>
      <c r="I64" s="332" t="s">
        <v>307</v>
      </c>
      <c r="J64" s="106" t="str">
        <f>VLOOKUP(I64,Presupuesto!$B$11:$C$566,2,0)</f>
        <v>VIATICOS NACIONALES Y OTROS GASTOS DE VIAJE PROYECTO FORTALECIMIENTO ORG. ESTUDI (26200-72)</v>
      </c>
      <c r="K64" s="333" t="str">
        <f t="shared" si="6"/>
        <v>Gestión Tecnologías de Información y Comunicación</v>
      </c>
      <c r="L64" s="333" t="s">
        <v>412</v>
      </c>
    </row>
    <row r="65" spans="3:12">
      <c r="C65" s="93"/>
      <c r="E65" s="112"/>
      <c r="F65" s="112"/>
      <c r="G65" s="112"/>
      <c r="H65" s="174"/>
      <c r="I65" s="112"/>
      <c r="J65" s="112"/>
      <c r="K65" s="112"/>
    </row>
    <row r="66" spans="3:12" ht="15.75" thickBot="1"/>
    <row r="67" spans="3:12" ht="15.75" thickBot="1">
      <c r="C67" s="29" t="s">
        <v>43</v>
      </c>
      <c r="D67" s="540">
        <f>SUM(G74:G83)</f>
        <v>5000</v>
      </c>
      <c r="E67" s="93"/>
      <c r="F67" s="93"/>
      <c r="G67" s="93"/>
      <c r="H67" s="76"/>
      <c r="I67" s="76"/>
      <c r="J67" s="76"/>
      <c r="K67" s="112"/>
    </row>
    <row r="68" spans="3:12">
      <c r="C68" s="70"/>
      <c r="D68" s="541"/>
      <c r="E68" s="93"/>
      <c r="F68" s="93"/>
      <c r="G68" s="93"/>
      <c r="H68" s="76"/>
      <c r="I68" s="76"/>
      <c r="J68" s="76"/>
      <c r="K68" s="112"/>
    </row>
    <row r="69" spans="3:12">
      <c r="C69" s="70"/>
      <c r="D69" s="541"/>
      <c r="E69" s="93"/>
      <c r="F69" s="93"/>
      <c r="G69" s="93"/>
      <c r="H69" s="76"/>
      <c r="I69" s="76"/>
      <c r="J69" s="76"/>
      <c r="K69" s="112"/>
    </row>
    <row r="70" spans="3:12" ht="15.75">
      <c r="C70" s="202" t="s">
        <v>392</v>
      </c>
      <c r="D70" s="542" t="s">
        <v>2030</v>
      </c>
      <c r="E70" s="93"/>
      <c r="F70" s="93"/>
      <c r="G70" s="93"/>
      <c r="H70" s="76"/>
      <c r="I70" s="76"/>
      <c r="J70" s="76"/>
      <c r="K70" s="112"/>
    </row>
    <row r="71" spans="3:12" ht="18.7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Desarrollo de la maratón de lectura en el mes de la patria.</v>
      </c>
      <c r="D71" s="541"/>
      <c r="E71" s="93"/>
      <c r="F71" s="93"/>
      <c r="G71" s="93"/>
      <c r="H71" s="76"/>
      <c r="I71" s="76"/>
      <c r="J71" s="76"/>
      <c r="K71" s="112"/>
    </row>
    <row r="72" spans="3:12" ht="15.75" thickBot="1">
      <c r="C72" s="70"/>
      <c r="D72" s="541"/>
      <c r="E72" s="93"/>
      <c r="F72" s="93"/>
      <c r="G72" s="93"/>
      <c r="H72" s="76"/>
      <c r="I72" s="76"/>
      <c r="J72" s="76"/>
      <c r="K72" s="112"/>
    </row>
    <row r="73" spans="3:12" ht="15.75" thickBot="1">
      <c r="C73" s="126" t="s">
        <v>44</v>
      </c>
      <c r="D73" s="543" t="s">
        <v>45</v>
      </c>
      <c r="E73" s="128" t="s">
        <v>55</v>
      </c>
      <c r="F73" s="128" t="s">
        <v>57</v>
      </c>
      <c r="G73" s="127" t="s">
        <v>27</v>
      </c>
      <c r="H73" s="133" t="s">
        <v>131</v>
      </c>
      <c r="I73" s="128" t="s">
        <v>46</v>
      </c>
      <c r="J73" s="128" t="s">
        <v>132</v>
      </c>
      <c r="K73" s="128" t="s">
        <v>410</v>
      </c>
      <c r="L73" s="128" t="s">
        <v>411</v>
      </c>
    </row>
    <row r="74" spans="3:12">
      <c r="C74" s="325" t="s">
        <v>47</v>
      </c>
      <c r="D74" s="618">
        <v>100</v>
      </c>
      <c r="E74" s="326"/>
      <c r="F74" s="115">
        <v>30000</v>
      </c>
      <c r="G74" s="327">
        <f t="shared" ref="G74:G82" si="7">E74*F74</f>
        <v>0</v>
      </c>
      <c r="H74" s="328"/>
      <c r="I74" s="116" t="s">
        <v>699</v>
      </c>
      <c r="J74" s="116" t="str">
        <f>VLOOKUP(I74,Presupuesto!$B$11:$C$566,2,0)</f>
        <v>SERVICIOS DE CAPACITACION.</v>
      </c>
      <c r="K74" s="329" t="s">
        <v>1517</v>
      </c>
      <c r="L74" s="116" t="s">
        <v>394</v>
      </c>
    </row>
    <row r="75" spans="3:12">
      <c r="C75" s="99" t="s">
        <v>48</v>
      </c>
      <c r="D75" s="619"/>
      <c r="E75" s="200">
        <v>100</v>
      </c>
      <c r="F75" s="100">
        <v>50</v>
      </c>
      <c r="G75" s="97">
        <f t="shared" si="7"/>
        <v>5000</v>
      </c>
      <c r="H75" s="161" t="s">
        <v>129</v>
      </c>
      <c r="I75" s="98" t="s">
        <v>717</v>
      </c>
      <c r="J75" s="98" t="str">
        <f>VLOOKUP(I75,Presupuesto!$B$11:$C$566,2,0)</f>
        <v>SERVICIOS DE IMPRENTA PUBLIC.Y REPRODUCCION</v>
      </c>
      <c r="K75" s="98" t="s">
        <v>1360</v>
      </c>
      <c r="L75" s="98" t="s">
        <v>399</v>
      </c>
    </row>
    <row r="76" spans="3:12">
      <c r="C76" s="99" t="s">
        <v>49</v>
      </c>
      <c r="D76" s="619"/>
      <c r="E76" s="200"/>
      <c r="F76" s="100">
        <v>50</v>
      </c>
      <c r="G76" s="97">
        <f t="shared" si="7"/>
        <v>0</v>
      </c>
      <c r="H76" s="161"/>
      <c r="I76" s="98" t="s">
        <v>792</v>
      </c>
      <c r="J76" s="98" t="str">
        <f>VLOOKUP(I76,Presupuesto!$B$11:$C$566,2,0)</f>
        <v>ALIMENTOS B EBIDAS PARA PERSONAS</v>
      </c>
      <c r="K76" s="98" t="s">
        <v>1360</v>
      </c>
      <c r="L76" s="98" t="s">
        <v>394</v>
      </c>
    </row>
    <row r="77" spans="3:12">
      <c r="C77" s="99" t="s">
        <v>50</v>
      </c>
      <c r="D77" s="619"/>
      <c r="E77" s="151">
        <v>0</v>
      </c>
      <c r="F77" s="118">
        <v>10000</v>
      </c>
      <c r="G77" s="97">
        <f t="shared" si="7"/>
        <v>0</v>
      </c>
      <c r="H77" s="161"/>
      <c r="I77" s="320" t="s">
        <v>306</v>
      </c>
      <c r="J77" s="98" t="str">
        <f>VLOOKUP(I77,Presupuesto!$B$11:$C$566,2,0)</f>
        <v>PASAJES NACIONALES (26110-00)</v>
      </c>
      <c r="K77" s="98" t="str">
        <f t="shared" ref="K77:K83" si="8">$K$74</f>
        <v>Gestión Tecnologías de Información y Comunicación</v>
      </c>
      <c r="L77" s="98" t="s">
        <v>412</v>
      </c>
    </row>
    <row r="78" spans="3:12">
      <c r="C78" s="99" t="s">
        <v>417</v>
      </c>
      <c r="D78" s="619"/>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c r="C79" s="99" t="s">
        <v>51</v>
      </c>
      <c r="D79" s="619"/>
      <c r="E79" s="200"/>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c r="C80" s="99" t="s">
        <v>123</v>
      </c>
      <c r="D80" s="619"/>
      <c r="E80" s="200"/>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c r="C81" s="99" t="s">
        <v>34</v>
      </c>
      <c r="D81" s="619"/>
      <c r="E81" s="200"/>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c r="C82" s="109" t="s">
        <v>52</v>
      </c>
      <c r="D82" s="619"/>
      <c r="E82" s="213"/>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c r="C83" s="217" t="s">
        <v>430</v>
      </c>
      <c r="D83" s="544">
        <v>0</v>
      </c>
      <c r="E83" s="330">
        <v>0</v>
      </c>
      <c r="F83" s="104">
        <f>HLOOKUP(C83,$AH$2:$BU$3,2,0)</f>
        <v>1150</v>
      </c>
      <c r="G83" s="105">
        <f>D83*E83*F83</f>
        <v>0</v>
      </c>
      <c r="H83" s="331"/>
      <c r="I83" s="332" t="s">
        <v>307</v>
      </c>
      <c r="J83" s="106" t="str">
        <f>VLOOKUP(I83,Presupuesto!$B$11:$C$566,2,0)</f>
        <v>VIATICOS NACIONALES Y OTROS GASTOS DE VIAJE PROYECTO FORTALECIMIENTO ORG. ESTUDI (26200-72)</v>
      </c>
      <c r="K83" s="333" t="str">
        <f t="shared" si="8"/>
        <v>Gestión Tecnologías de Información y Comunicación</v>
      </c>
      <c r="L83" s="333" t="s">
        <v>412</v>
      </c>
    </row>
    <row r="85" spans="3:12" ht="15.75" thickBot="1"/>
    <row r="86" spans="3:12" ht="15.75" thickBot="1">
      <c r="C86" s="29" t="s">
        <v>43</v>
      </c>
      <c r="D86" s="540">
        <f>SUM(G93:G102)</f>
        <v>4000</v>
      </c>
      <c r="E86" s="93"/>
      <c r="F86" s="93"/>
      <c r="G86" s="93"/>
      <c r="H86" s="76"/>
      <c r="I86" s="76"/>
      <c r="J86" s="76"/>
      <c r="K86" s="112"/>
    </row>
    <row r="87" spans="3:12">
      <c r="C87" s="70"/>
      <c r="D87" s="541"/>
      <c r="E87" s="93"/>
      <c r="F87" s="93"/>
      <c r="G87" s="93"/>
      <c r="H87" s="76"/>
      <c r="I87" s="76"/>
      <c r="J87" s="76"/>
      <c r="K87" s="112"/>
    </row>
    <row r="88" spans="3:12">
      <c r="C88" s="70"/>
      <c r="D88" s="541"/>
      <c r="E88" s="93"/>
      <c r="F88" s="93"/>
      <c r="G88" s="93"/>
      <c r="H88" s="76"/>
      <c r="I88" s="76"/>
      <c r="J88" s="76"/>
      <c r="K88" s="112"/>
    </row>
    <row r="89" spans="3:12" ht="15.75">
      <c r="C89" s="202" t="s">
        <v>392</v>
      </c>
      <c r="D89" s="542" t="s">
        <v>2031</v>
      </c>
      <c r="E89" s="93"/>
      <c r="F89" s="93"/>
      <c r="G89" s="93"/>
      <c r="H89" s="76"/>
      <c r="I89" s="76"/>
      <c r="J89" s="76"/>
      <c r="K89" s="112"/>
    </row>
    <row r="90" spans="3:12" ht="18.7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Promoción y difusion de los círculos de lectores como taller de enseñanza y aprendizaje.</v>
      </c>
      <c r="D90" s="541"/>
      <c r="E90" s="93"/>
      <c r="F90" s="93"/>
      <c r="G90" s="93"/>
      <c r="H90" s="76"/>
      <c r="I90" s="76"/>
      <c r="J90" s="76"/>
      <c r="K90" s="112"/>
    </row>
    <row r="91" spans="3:12" ht="15.75" thickBot="1">
      <c r="C91" s="70"/>
      <c r="D91" s="541"/>
      <c r="E91" s="93"/>
      <c r="F91" s="93"/>
      <c r="G91" s="93"/>
      <c r="H91" s="76"/>
      <c r="I91" s="76"/>
      <c r="J91" s="76"/>
      <c r="K91" s="112"/>
    </row>
    <row r="92" spans="3:12" ht="15.75" thickBot="1">
      <c r="C92" s="126" t="s">
        <v>44</v>
      </c>
      <c r="D92" s="543" t="s">
        <v>45</v>
      </c>
      <c r="E92" s="128" t="s">
        <v>55</v>
      </c>
      <c r="F92" s="128" t="s">
        <v>57</v>
      </c>
      <c r="G92" s="127" t="s">
        <v>27</v>
      </c>
      <c r="H92" s="133" t="s">
        <v>131</v>
      </c>
      <c r="I92" s="128" t="s">
        <v>46</v>
      </c>
      <c r="J92" s="128" t="s">
        <v>132</v>
      </c>
      <c r="K92" s="128" t="s">
        <v>410</v>
      </c>
      <c r="L92" s="128" t="s">
        <v>411</v>
      </c>
    </row>
    <row r="93" spans="3:12">
      <c r="C93" s="325" t="s">
        <v>47</v>
      </c>
      <c r="D93" s="618">
        <v>80</v>
      </c>
      <c r="E93" s="326"/>
      <c r="F93" s="115">
        <v>30000</v>
      </c>
      <c r="G93" s="327">
        <f t="shared" ref="G93:G101" si="9">E93*F93</f>
        <v>0</v>
      </c>
      <c r="H93" s="328"/>
      <c r="I93" s="116" t="s">
        <v>699</v>
      </c>
      <c r="J93" s="116" t="str">
        <f>VLOOKUP(I93,Presupuesto!$B$11:$C$566,2,0)</f>
        <v>SERVICIOS DE CAPACITACION.</v>
      </c>
      <c r="K93" s="329" t="s">
        <v>1517</v>
      </c>
      <c r="L93" s="116" t="s">
        <v>394</v>
      </c>
    </row>
    <row r="94" spans="3:12">
      <c r="C94" s="99" t="s">
        <v>48</v>
      </c>
      <c r="D94" s="619"/>
      <c r="E94" s="200">
        <v>40</v>
      </c>
      <c r="F94" s="100">
        <v>50</v>
      </c>
      <c r="G94" s="97">
        <f t="shared" si="9"/>
        <v>2000</v>
      </c>
      <c r="H94" s="161" t="s">
        <v>129</v>
      </c>
      <c r="I94" s="98" t="s">
        <v>717</v>
      </c>
      <c r="J94" s="98" t="str">
        <f>VLOOKUP(I94,Presupuesto!$B$11:$C$566,2,0)</f>
        <v>SERVICIOS DE IMPRENTA PUBLIC.Y REPRODUCCION</v>
      </c>
      <c r="K94" s="98" t="s">
        <v>1360</v>
      </c>
      <c r="L94" s="98" t="s">
        <v>394</v>
      </c>
    </row>
    <row r="95" spans="3:12">
      <c r="C95" s="99" t="s">
        <v>49</v>
      </c>
      <c r="D95" s="619"/>
      <c r="E95" s="200">
        <v>40</v>
      </c>
      <c r="F95" s="100">
        <v>50</v>
      </c>
      <c r="G95" s="97">
        <f t="shared" si="9"/>
        <v>2000</v>
      </c>
      <c r="H95" s="161" t="s">
        <v>129</v>
      </c>
      <c r="I95" s="98" t="s">
        <v>792</v>
      </c>
      <c r="J95" s="98" t="str">
        <f>VLOOKUP(I95,Presupuesto!$B$11:$C$566,2,0)</f>
        <v>ALIMENTOS B EBIDAS PARA PERSONAS</v>
      </c>
      <c r="K95" s="98" t="s">
        <v>1360</v>
      </c>
      <c r="L95" s="98" t="s">
        <v>394</v>
      </c>
    </row>
    <row r="96" spans="3:12">
      <c r="C96" s="99" t="s">
        <v>50</v>
      </c>
      <c r="D96" s="619"/>
      <c r="E96" s="151">
        <v>0</v>
      </c>
      <c r="F96" s="118">
        <v>10000</v>
      </c>
      <c r="G96" s="97">
        <f t="shared" si="9"/>
        <v>0</v>
      </c>
      <c r="H96" s="161"/>
      <c r="I96" s="320" t="s">
        <v>306</v>
      </c>
      <c r="J96" s="98" t="str">
        <f>VLOOKUP(I96,Presupuesto!$B$11:$C$566,2,0)</f>
        <v>PASAJES NACIONALES (26110-00)</v>
      </c>
      <c r="K96" s="98" t="str">
        <f t="shared" ref="K96:K102" si="10">$K$93</f>
        <v>Gestión Tecnologías de Información y Comunicación</v>
      </c>
      <c r="L96" s="98" t="s">
        <v>412</v>
      </c>
    </row>
    <row r="97" spans="3:12">
      <c r="C97" s="99" t="s">
        <v>417</v>
      </c>
      <c r="D97" s="619"/>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c r="C98" s="99" t="s">
        <v>51</v>
      </c>
      <c r="D98" s="619"/>
      <c r="E98" s="200"/>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c r="C99" s="99" t="s">
        <v>123</v>
      </c>
      <c r="D99" s="619"/>
      <c r="E99" s="200"/>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c r="C100" s="99" t="s">
        <v>34</v>
      </c>
      <c r="D100" s="619"/>
      <c r="E100" s="200"/>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c r="C101" s="109" t="s">
        <v>52</v>
      </c>
      <c r="D101" s="619"/>
      <c r="E101" s="213"/>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c r="C102" s="217" t="s">
        <v>430</v>
      </c>
      <c r="D102" s="544">
        <v>0</v>
      </c>
      <c r="E102" s="330">
        <v>0</v>
      </c>
      <c r="F102" s="104">
        <f>HLOOKUP(C102,$AH$2:$BU$3,2,0)</f>
        <v>1150</v>
      </c>
      <c r="G102" s="105">
        <f>D102*E102*F102</f>
        <v>0</v>
      </c>
      <c r="H102" s="331"/>
      <c r="I102" s="332" t="s">
        <v>307</v>
      </c>
      <c r="J102" s="106" t="str">
        <f>VLOOKUP(I102,Presupuesto!$B$11:$C$566,2,0)</f>
        <v>VIATICOS NACIONALES Y OTROS GASTOS DE VIAJE PROYECTO FORTALECIMIENTO ORG. ESTUDI (26200-72)</v>
      </c>
      <c r="K102" s="333" t="str">
        <f t="shared" si="10"/>
        <v>Gestión Tecnologías de Información y Comunicación</v>
      </c>
      <c r="L102" s="333" t="s">
        <v>412</v>
      </c>
    </row>
    <row r="103" spans="3:12">
      <c r="C103" s="93"/>
      <c r="E103" s="112"/>
      <c r="F103" s="112"/>
      <c r="G103" s="112"/>
      <c r="H103" s="174"/>
      <c r="I103" s="112"/>
      <c r="J103" s="112"/>
      <c r="K103" s="112"/>
    </row>
    <row r="104" spans="3:12" ht="15.75" thickBot="1"/>
    <row r="105" spans="3:12" ht="15.75" thickBot="1">
      <c r="C105" s="29" t="s">
        <v>43</v>
      </c>
      <c r="D105" s="540">
        <f>SUM(G112:G121)</f>
        <v>2000</v>
      </c>
      <c r="E105" s="93"/>
      <c r="F105" s="93"/>
      <c r="G105" s="93"/>
      <c r="H105" s="76"/>
      <c r="I105" s="76"/>
      <c r="J105" s="76"/>
      <c r="K105" s="112"/>
    </row>
    <row r="106" spans="3:12">
      <c r="C106" s="70"/>
      <c r="D106" s="541"/>
      <c r="E106" s="93"/>
      <c r="F106" s="93"/>
      <c r="G106" s="93"/>
      <c r="H106" s="76"/>
      <c r="I106" s="76"/>
      <c r="J106" s="76"/>
      <c r="K106" s="112"/>
    </row>
    <row r="107" spans="3:12">
      <c r="C107" s="70"/>
      <c r="D107" s="541"/>
      <c r="E107" s="93"/>
      <c r="F107" s="93"/>
      <c r="G107" s="93"/>
      <c r="H107" s="76"/>
      <c r="I107" s="76"/>
      <c r="J107" s="76"/>
      <c r="K107" s="112"/>
    </row>
    <row r="108" spans="3:12" ht="15.75">
      <c r="C108" s="202" t="s">
        <v>392</v>
      </c>
      <c r="D108" s="542" t="s">
        <v>2197</v>
      </c>
      <c r="E108" s="93"/>
      <c r="F108" s="93"/>
      <c r="G108" s="93"/>
      <c r="H108" s="76"/>
      <c r="I108" s="76"/>
      <c r="J108" s="76"/>
      <c r="K108" s="112"/>
    </row>
    <row r="109" spans="3:12" ht="18.7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Gestión de charlas, conferencias y capacitaciones en TIC dirigidas a instituciones públicas y empresa privada como actividad de vinculación universidad-sociedad.</v>
      </c>
      <c r="D109" s="541"/>
      <c r="E109" s="93"/>
      <c r="F109" s="93"/>
      <c r="G109" s="93"/>
      <c r="H109" s="76"/>
      <c r="I109" s="76"/>
      <c r="J109" s="76"/>
      <c r="K109" s="112"/>
    </row>
    <row r="110" spans="3:12" ht="15.75" thickBot="1">
      <c r="C110" s="70"/>
      <c r="D110" s="541"/>
      <c r="E110" s="93"/>
      <c r="F110" s="93"/>
      <c r="G110" s="93"/>
      <c r="H110" s="76"/>
      <c r="I110" s="76"/>
      <c r="J110" s="76"/>
      <c r="K110" s="112"/>
    </row>
    <row r="111" spans="3:12" ht="15.75" thickBot="1">
      <c r="C111" s="126" t="s">
        <v>44</v>
      </c>
      <c r="D111" s="543" t="s">
        <v>45</v>
      </c>
      <c r="E111" s="128" t="s">
        <v>55</v>
      </c>
      <c r="F111" s="128" t="s">
        <v>57</v>
      </c>
      <c r="G111" s="127" t="s">
        <v>27</v>
      </c>
      <c r="H111" s="133" t="s">
        <v>131</v>
      </c>
      <c r="I111" s="128" t="s">
        <v>46</v>
      </c>
      <c r="J111" s="128" t="s">
        <v>132</v>
      </c>
      <c r="K111" s="128" t="s">
        <v>410</v>
      </c>
      <c r="L111" s="128" t="s">
        <v>411</v>
      </c>
    </row>
    <row r="112" spans="3:12">
      <c r="C112" s="325" t="s">
        <v>47</v>
      </c>
      <c r="D112" s="618">
        <v>50</v>
      </c>
      <c r="E112" s="326"/>
      <c r="F112" s="115">
        <v>30000</v>
      </c>
      <c r="G112" s="327">
        <f t="shared" ref="G112:G120" si="11">E112*F112</f>
        <v>0</v>
      </c>
      <c r="H112" s="328"/>
      <c r="I112" s="116" t="s">
        <v>699</v>
      </c>
      <c r="J112" s="116" t="str">
        <f>VLOOKUP(I112,Presupuesto!$B$11:$C$566,2,0)</f>
        <v>SERVICIOS DE CAPACITACION.</v>
      </c>
      <c r="K112" s="329" t="s">
        <v>1517</v>
      </c>
      <c r="L112" s="116" t="s">
        <v>394</v>
      </c>
    </row>
    <row r="113" spans="3:12">
      <c r="C113" s="99" t="s">
        <v>48</v>
      </c>
      <c r="D113" s="619"/>
      <c r="E113" s="200"/>
      <c r="F113" s="100"/>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c r="C114" s="99" t="s">
        <v>49</v>
      </c>
      <c r="D114" s="619"/>
      <c r="E114" s="200">
        <v>50</v>
      </c>
      <c r="F114" s="100">
        <v>40</v>
      </c>
      <c r="G114" s="97">
        <f t="shared" si="11"/>
        <v>2000</v>
      </c>
      <c r="H114" s="161" t="s">
        <v>129</v>
      </c>
      <c r="I114" s="98" t="s">
        <v>792</v>
      </c>
      <c r="J114" s="98" t="str">
        <f>VLOOKUP(I114,Presupuesto!$B$11:$C$566,2,0)</f>
        <v>ALIMENTOS B EBIDAS PARA PERSONAS</v>
      </c>
      <c r="K114" s="98" t="s">
        <v>471</v>
      </c>
      <c r="L114" s="98" t="s">
        <v>396</v>
      </c>
    </row>
    <row r="115" spans="3:12">
      <c r="C115" s="99" t="s">
        <v>50</v>
      </c>
      <c r="D115" s="619"/>
      <c r="E115" s="151">
        <v>0</v>
      </c>
      <c r="F115" s="118">
        <v>10000</v>
      </c>
      <c r="G115" s="97">
        <f t="shared" si="11"/>
        <v>0</v>
      </c>
      <c r="H115" s="161"/>
      <c r="I115" s="320" t="s">
        <v>306</v>
      </c>
      <c r="J115" s="98" t="str">
        <f>VLOOKUP(I115,Presupuesto!$B$11:$C$566,2,0)</f>
        <v>PASAJES NACIONALES (26110-00)</v>
      </c>
      <c r="K115" s="98" t="str">
        <f t="shared" ref="K115:K121" si="12">$K$112</f>
        <v>Gestión Tecnologías de Información y Comunicación</v>
      </c>
      <c r="L115" s="98" t="s">
        <v>412</v>
      </c>
    </row>
    <row r="116" spans="3:12">
      <c r="C116" s="99" t="s">
        <v>417</v>
      </c>
      <c r="D116" s="619"/>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c r="C117" s="99" t="s">
        <v>51</v>
      </c>
      <c r="D117" s="619"/>
      <c r="E117" s="200"/>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c r="C118" s="99" t="s">
        <v>123</v>
      </c>
      <c r="D118" s="619"/>
      <c r="E118" s="200"/>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c r="C119" s="99" t="s">
        <v>34</v>
      </c>
      <c r="D119" s="619"/>
      <c r="E119" s="200"/>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c r="C120" s="109" t="s">
        <v>52</v>
      </c>
      <c r="D120" s="619"/>
      <c r="E120" s="213"/>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c r="C121" s="217" t="s">
        <v>430</v>
      </c>
      <c r="D121" s="544">
        <v>0</v>
      </c>
      <c r="E121" s="330">
        <v>0</v>
      </c>
      <c r="F121" s="104">
        <f>HLOOKUP(C121,$AH$2:$BU$3,2,0)</f>
        <v>1150</v>
      </c>
      <c r="G121" s="105">
        <f>D121*E121*F121</f>
        <v>0</v>
      </c>
      <c r="H121" s="331"/>
      <c r="I121" s="332" t="s">
        <v>307</v>
      </c>
      <c r="J121" s="106" t="str">
        <f>VLOOKUP(I121,Presupuesto!$B$11:$C$566,2,0)</f>
        <v>VIATICOS NACIONALES Y OTROS GASTOS DE VIAJE PROYECTO FORTALECIMIENTO ORG. ESTUDI (26200-72)</v>
      </c>
      <c r="K121" s="333" t="str">
        <f t="shared" si="12"/>
        <v>Gestión Tecnologías de Información y Comunicación</v>
      </c>
      <c r="L121" s="333" t="s">
        <v>412</v>
      </c>
    </row>
    <row r="123" spans="3:12" ht="15.75" thickBot="1"/>
    <row r="124" spans="3:12" ht="15.75" thickBot="1">
      <c r="C124" s="29" t="s">
        <v>43</v>
      </c>
      <c r="D124" s="540">
        <f>SUM(G131:G140)</f>
        <v>3000</v>
      </c>
      <c r="E124" s="93"/>
      <c r="F124" s="93"/>
      <c r="G124" s="93"/>
      <c r="H124" s="76"/>
      <c r="I124" s="76"/>
      <c r="J124" s="76"/>
      <c r="K124" s="112"/>
    </row>
    <row r="125" spans="3:12">
      <c r="C125" s="70"/>
      <c r="D125" s="541"/>
      <c r="E125" s="93"/>
      <c r="F125" s="93"/>
      <c r="G125" s="93"/>
      <c r="H125" s="76"/>
      <c r="I125" s="76"/>
      <c r="J125" s="76"/>
      <c r="K125" s="112"/>
    </row>
    <row r="126" spans="3:12">
      <c r="C126" s="70"/>
      <c r="D126" s="541"/>
      <c r="E126" s="93"/>
      <c r="F126" s="93"/>
      <c r="G126" s="93"/>
      <c r="H126" s="76"/>
      <c r="I126" s="76"/>
      <c r="J126" s="76"/>
      <c r="K126" s="112"/>
    </row>
    <row r="127" spans="3:12" ht="15.75">
      <c r="C127" s="202" t="s">
        <v>392</v>
      </c>
      <c r="D127" s="542" t="s">
        <v>2026</v>
      </c>
      <c r="E127" s="93"/>
      <c r="F127" s="93"/>
      <c r="G127" s="93"/>
      <c r="H127" s="76"/>
      <c r="I127" s="76"/>
      <c r="J127" s="76"/>
      <c r="K127" s="112"/>
    </row>
    <row r="128" spans="3:12" ht="18.7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Realización de visitas guiadas a estudiantes de instituciones de educación primaria y secundaria.</v>
      </c>
      <c r="D128" s="541"/>
      <c r="E128" s="93"/>
      <c r="F128" s="93"/>
      <c r="G128" s="93"/>
      <c r="H128" s="76"/>
      <c r="I128" s="76"/>
      <c r="J128" s="76"/>
      <c r="K128" s="112"/>
    </row>
    <row r="129" spans="3:12" ht="15.75" thickBot="1">
      <c r="C129" s="70"/>
      <c r="D129" s="541"/>
      <c r="E129" s="93"/>
      <c r="F129" s="93"/>
      <c r="G129" s="93"/>
      <c r="H129" s="76"/>
      <c r="I129" s="76"/>
      <c r="J129" s="76"/>
      <c r="K129" s="112"/>
    </row>
    <row r="130" spans="3:12" ht="15.75" thickBot="1">
      <c r="C130" s="126" t="s">
        <v>44</v>
      </c>
      <c r="D130" s="543" t="s">
        <v>45</v>
      </c>
      <c r="E130" s="128" t="s">
        <v>55</v>
      </c>
      <c r="F130" s="128" t="s">
        <v>57</v>
      </c>
      <c r="G130" s="127" t="s">
        <v>27</v>
      </c>
      <c r="H130" s="133" t="s">
        <v>131</v>
      </c>
      <c r="I130" s="128" t="s">
        <v>46</v>
      </c>
      <c r="J130" s="128" t="s">
        <v>132</v>
      </c>
      <c r="K130" s="128" t="s">
        <v>410</v>
      </c>
      <c r="L130" s="128" t="s">
        <v>411</v>
      </c>
    </row>
    <row r="131" spans="3:12">
      <c r="C131" s="325" t="s">
        <v>47</v>
      </c>
      <c r="D131" s="618">
        <v>100</v>
      </c>
      <c r="E131" s="326"/>
      <c r="F131" s="115">
        <v>30000</v>
      </c>
      <c r="G131" s="327">
        <f t="shared" ref="G131:G139" si="13">E131*F131</f>
        <v>0</v>
      </c>
      <c r="H131" s="328"/>
      <c r="I131" s="116" t="s">
        <v>699</v>
      </c>
      <c r="J131" s="116" t="str">
        <f>VLOOKUP(I131,Presupuesto!$B$11:$C$566,2,0)</f>
        <v>SERVICIOS DE CAPACITACION.</v>
      </c>
      <c r="K131" s="329" t="s">
        <v>1517</v>
      </c>
      <c r="L131" s="116" t="s">
        <v>394</v>
      </c>
    </row>
    <row r="132" spans="3:12">
      <c r="C132" s="99" t="s">
        <v>48</v>
      </c>
      <c r="D132" s="619"/>
      <c r="E132" s="200"/>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c r="C133" s="99" t="s">
        <v>49</v>
      </c>
      <c r="D133" s="619"/>
      <c r="E133" s="200">
        <v>100</v>
      </c>
      <c r="F133" s="100">
        <v>30</v>
      </c>
      <c r="G133" s="97">
        <f t="shared" si="13"/>
        <v>3000</v>
      </c>
      <c r="H133" s="161" t="s">
        <v>129</v>
      </c>
      <c r="I133" s="98" t="s">
        <v>792</v>
      </c>
      <c r="J133" s="98" t="str">
        <f>VLOOKUP(I133,Presupuesto!$B$11:$C$566,2,0)</f>
        <v>ALIMENTOS B EBIDAS PARA PERSONAS</v>
      </c>
      <c r="K133" s="98" t="s">
        <v>471</v>
      </c>
      <c r="L133" s="98" t="s">
        <v>396</v>
      </c>
    </row>
    <row r="134" spans="3:12">
      <c r="C134" s="99" t="s">
        <v>50</v>
      </c>
      <c r="D134" s="619"/>
      <c r="E134" s="151">
        <v>0</v>
      </c>
      <c r="F134" s="118">
        <v>10000</v>
      </c>
      <c r="G134" s="97">
        <f t="shared" si="13"/>
        <v>0</v>
      </c>
      <c r="H134" s="161"/>
      <c r="I134" s="320" t="s">
        <v>306</v>
      </c>
      <c r="J134" s="98" t="str">
        <f>VLOOKUP(I134,Presupuesto!$B$11:$C$566,2,0)</f>
        <v>PASAJES NACIONALES (26110-00)</v>
      </c>
      <c r="K134" s="98" t="str">
        <f t="shared" ref="K134:K140" si="14">$K$131</f>
        <v>Gestión Tecnologías de Información y Comunicación</v>
      </c>
      <c r="L134" s="98" t="s">
        <v>412</v>
      </c>
    </row>
    <row r="135" spans="3:12">
      <c r="C135" s="99" t="s">
        <v>417</v>
      </c>
      <c r="D135" s="619"/>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c r="C136" s="99" t="s">
        <v>51</v>
      </c>
      <c r="D136" s="619"/>
      <c r="E136" s="200"/>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c r="C137" s="99" t="s">
        <v>123</v>
      </c>
      <c r="D137" s="619"/>
      <c r="E137" s="200"/>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c r="C138" s="99" t="s">
        <v>34</v>
      </c>
      <c r="D138" s="619"/>
      <c r="E138" s="200"/>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c r="C139" s="109" t="s">
        <v>52</v>
      </c>
      <c r="D139" s="619"/>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c r="C140" s="217" t="s">
        <v>430</v>
      </c>
      <c r="D140" s="544">
        <v>0</v>
      </c>
      <c r="E140" s="330">
        <v>0</v>
      </c>
      <c r="F140" s="104">
        <f>HLOOKUP(C140,$AH$2:$BU$3,2,0)</f>
        <v>1150</v>
      </c>
      <c r="G140" s="105">
        <f>D140*E140*F140</f>
        <v>0</v>
      </c>
      <c r="H140" s="331"/>
      <c r="I140" s="332" t="s">
        <v>307</v>
      </c>
      <c r="J140" s="106" t="str">
        <f>VLOOKUP(I140,Presupuesto!$B$11:$C$566,2,0)</f>
        <v>VIATICOS NACIONALES Y OTROS GASTOS DE VIAJE PROYECTO FORTALECIMIENTO ORG. ESTUDI (26200-72)</v>
      </c>
      <c r="K140" s="333" t="str">
        <f t="shared" si="14"/>
        <v>Gestión Tecnologías de Información y Comunicación</v>
      </c>
      <c r="L140" s="333" t="s">
        <v>412</v>
      </c>
    </row>
    <row r="141" spans="3:12">
      <c r="C141" s="93"/>
      <c r="E141" s="112"/>
      <c r="F141" s="112"/>
      <c r="G141" s="112"/>
      <c r="H141" s="174"/>
      <c r="I141" s="112"/>
      <c r="J141" s="112"/>
      <c r="K141" s="112"/>
    </row>
    <row r="142" spans="3:12" ht="15.75" thickBot="1"/>
    <row r="143" spans="3:12" ht="15.75" thickBot="1">
      <c r="C143" s="29" t="s">
        <v>43</v>
      </c>
      <c r="D143" s="540">
        <f>SUM(G150:G159)</f>
        <v>353133.05066666671</v>
      </c>
      <c r="E143" s="93"/>
      <c r="F143" s="93"/>
      <c r="G143" s="93"/>
      <c r="H143" s="76"/>
      <c r="I143" s="76"/>
      <c r="J143" s="76"/>
      <c r="K143" s="112"/>
    </row>
    <row r="144" spans="3:12">
      <c r="C144" s="70"/>
      <c r="D144" s="541"/>
      <c r="E144" s="93"/>
      <c r="F144" s="93"/>
      <c r="G144" s="93"/>
      <c r="H144" s="76"/>
      <c r="I144" s="76"/>
      <c r="J144" s="76"/>
      <c r="K144" s="112"/>
    </row>
    <row r="145" spans="3:12">
      <c r="C145" s="70"/>
      <c r="D145" s="541"/>
      <c r="E145" s="93"/>
      <c r="F145" s="93"/>
      <c r="G145" s="93"/>
      <c r="H145" s="76"/>
      <c r="I145" s="76"/>
      <c r="J145" s="76"/>
      <c r="K145" s="112"/>
    </row>
    <row r="146" spans="3:12" ht="15.75">
      <c r="C146" s="202" t="s">
        <v>392</v>
      </c>
      <c r="D146" s="542" t="s">
        <v>2037</v>
      </c>
      <c r="E146" s="93"/>
      <c r="F146" s="93"/>
      <c r="G146" s="93"/>
      <c r="H146" s="76"/>
      <c r="I146" s="76"/>
      <c r="J146" s="76"/>
      <c r="K146" s="112"/>
    </row>
    <row r="147" spans="3:12" ht="18.7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Realización del 4to Congreso E-Biblioteca (participación de expertos y asistentes internacionales).</v>
      </c>
      <c r="D147" s="541"/>
      <c r="E147" s="93"/>
      <c r="F147" s="93"/>
      <c r="G147" s="93"/>
      <c r="H147" s="76"/>
      <c r="I147" s="76"/>
      <c r="J147" s="76"/>
      <c r="K147" s="112"/>
    </row>
    <row r="148" spans="3:12" ht="15.75" thickBot="1">
      <c r="C148" s="70"/>
      <c r="D148" s="541"/>
      <c r="E148" s="93"/>
      <c r="F148" s="93"/>
      <c r="G148" s="93"/>
      <c r="H148" s="76"/>
      <c r="I148" s="76"/>
      <c r="J148" s="76"/>
      <c r="K148" s="112"/>
    </row>
    <row r="149" spans="3:12" ht="15.75" thickBot="1">
      <c r="C149" s="126" t="s">
        <v>44</v>
      </c>
      <c r="D149" s="543" t="s">
        <v>45</v>
      </c>
      <c r="E149" s="128" t="s">
        <v>55</v>
      </c>
      <c r="F149" s="128" t="s">
        <v>57</v>
      </c>
      <c r="G149" s="127" t="s">
        <v>27</v>
      </c>
      <c r="H149" s="133" t="s">
        <v>131</v>
      </c>
      <c r="I149" s="128" t="s">
        <v>46</v>
      </c>
      <c r="J149" s="128" t="s">
        <v>132</v>
      </c>
      <c r="K149" s="128" t="s">
        <v>410</v>
      </c>
      <c r="L149" s="528" t="s">
        <v>411</v>
      </c>
    </row>
    <row r="150" spans="3:12">
      <c r="C150" s="325" t="s">
        <v>47</v>
      </c>
      <c r="D150" s="618">
        <v>400</v>
      </c>
      <c r="E150" s="326"/>
      <c r="F150" s="115">
        <v>30000</v>
      </c>
      <c r="G150" s="327">
        <f t="shared" ref="G150:G158" si="15">E150*F150</f>
        <v>0</v>
      </c>
      <c r="H150" s="328"/>
      <c r="I150" s="116" t="s">
        <v>699</v>
      </c>
      <c r="J150" s="116" t="str">
        <f>VLOOKUP(I150,Presupuesto!$B$11:$C$566,2,0)</f>
        <v>SERVICIOS DE CAPACITACION.</v>
      </c>
      <c r="K150" s="525" t="s">
        <v>1367</v>
      </c>
      <c r="L150" s="529" t="s">
        <v>396</v>
      </c>
    </row>
    <row r="151" spans="3:12">
      <c r="C151" s="99" t="s">
        <v>48</v>
      </c>
      <c r="D151" s="619"/>
      <c r="E151" s="200">
        <f>D150</f>
        <v>400</v>
      </c>
      <c r="F151" s="100">
        <v>50</v>
      </c>
      <c r="G151" s="97">
        <f t="shared" si="15"/>
        <v>20000</v>
      </c>
      <c r="H151" s="161" t="s">
        <v>1509</v>
      </c>
      <c r="I151" s="98" t="s">
        <v>717</v>
      </c>
      <c r="J151" s="98" t="str">
        <f>VLOOKUP(I151,Presupuesto!$B$11:$C$566,2,0)</f>
        <v>SERVICIOS DE IMPRENTA PUBLIC.Y REPRODUCCION</v>
      </c>
      <c r="K151" s="526" t="s">
        <v>1367</v>
      </c>
      <c r="L151" s="530" t="s">
        <v>396</v>
      </c>
    </row>
    <row r="152" spans="3:12">
      <c r="C152" s="99" t="s">
        <v>49</v>
      </c>
      <c r="D152" s="619"/>
      <c r="E152" s="200">
        <f>D150</f>
        <v>400</v>
      </c>
      <c r="F152" s="100">
        <v>150</v>
      </c>
      <c r="G152" s="97">
        <f t="shared" si="15"/>
        <v>60000</v>
      </c>
      <c r="H152" s="161" t="s">
        <v>1509</v>
      </c>
      <c r="I152" s="98" t="s">
        <v>792</v>
      </c>
      <c r="J152" s="98" t="str">
        <f>VLOOKUP(I152,Presupuesto!$B$11:$C$566,2,0)</f>
        <v>ALIMENTOS B EBIDAS PARA PERSONAS</v>
      </c>
      <c r="K152" s="526" t="str">
        <f t="shared" ref="K152:K158" si="16">$K$150</f>
        <v>Proceso integral de la internacionalización de la Educación Superior</v>
      </c>
      <c r="L152" s="530" t="s">
        <v>396</v>
      </c>
    </row>
    <row r="153" spans="3:12">
      <c r="C153" s="99" t="s">
        <v>50</v>
      </c>
      <c r="D153" s="619"/>
      <c r="E153" s="151">
        <v>4</v>
      </c>
      <c r="F153" s="118">
        <v>20000</v>
      </c>
      <c r="G153" s="97">
        <f t="shared" si="15"/>
        <v>80000</v>
      </c>
      <c r="H153" s="161" t="s">
        <v>1509</v>
      </c>
      <c r="I153" s="320" t="s">
        <v>300</v>
      </c>
      <c r="J153" s="98" t="str">
        <f>VLOOKUP(I153,Presupuesto!$B$11:$C$566,2,0)</f>
        <v>PASAJES (26100-00)</v>
      </c>
      <c r="K153" s="526" t="str">
        <f t="shared" si="16"/>
        <v>Proceso integral de la internacionalización de la Educación Superior</v>
      </c>
      <c r="L153" s="530" t="s">
        <v>396</v>
      </c>
    </row>
    <row r="154" spans="3:12">
      <c r="C154" s="99" t="s">
        <v>417</v>
      </c>
      <c r="D154" s="619"/>
      <c r="E154" s="151">
        <v>75</v>
      </c>
      <c r="F154" s="118">
        <v>250</v>
      </c>
      <c r="G154" s="97">
        <f t="shared" si="15"/>
        <v>18750</v>
      </c>
      <c r="H154" s="161" t="s">
        <v>1509</v>
      </c>
      <c r="I154" s="98" t="s">
        <v>821</v>
      </c>
      <c r="J154" s="98" t="str">
        <f>VLOOKUP(I154,Presupuesto!$B$11:$C$566,2,0)</f>
        <v>PRODUCTOS PAPEL Y CARTON</v>
      </c>
      <c r="K154" s="526" t="str">
        <f t="shared" si="16"/>
        <v>Proceso integral de la internacionalización de la Educación Superior</v>
      </c>
      <c r="L154" s="530" t="s">
        <v>396</v>
      </c>
    </row>
    <row r="155" spans="3:12">
      <c r="C155" s="99" t="s">
        <v>51</v>
      </c>
      <c r="D155" s="619"/>
      <c r="E155" s="200">
        <f>(D150*25)/500</f>
        <v>20</v>
      </c>
      <c r="F155" s="100">
        <v>85</v>
      </c>
      <c r="G155" s="97">
        <f t="shared" si="15"/>
        <v>1700</v>
      </c>
      <c r="H155" s="161" t="s">
        <v>1509</v>
      </c>
      <c r="I155" s="98" t="s">
        <v>821</v>
      </c>
      <c r="J155" s="98" t="str">
        <f>VLOOKUP(I155,Presupuesto!$B$11:$C$566,2,0)</f>
        <v>PRODUCTOS PAPEL Y CARTON</v>
      </c>
      <c r="K155" s="526" t="str">
        <f t="shared" si="16"/>
        <v>Proceso integral de la internacionalización de la Educación Superior</v>
      </c>
      <c r="L155" s="530" t="s">
        <v>396</v>
      </c>
    </row>
    <row r="156" spans="3:12">
      <c r="C156" s="99" t="s">
        <v>123</v>
      </c>
      <c r="D156" s="619"/>
      <c r="E156" s="200">
        <f>D150/12</f>
        <v>33.333333333333336</v>
      </c>
      <c r="F156" s="100">
        <v>36</v>
      </c>
      <c r="G156" s="97">
        <f t="shared" si="15"/>
        <v>1200</v>
      </c>
      <c r="H156" s="161" t="s">
        <v>1509</v>
      </c>
      <c r="I156" s="98" t="s">
        <v>942</v>
      </c>
      <c r="J156" s="98" t="str">
        <f>VLOOKUP(I156,Presupuesto!$B$11:$C$566,2,0)</f>
        <v>UTILES DE ESCRITORIO, OFICINA Y ENSE¥ANZA</v>
      </c>
      <c r="K156" s="526" t="str">
        <f t="shared" si="16"/>
        <v>Proceso integral de la internacionalización de la Educación Superior</v>
      </c>
      <c r="L156" s="530" t="s">
        <v>396</v>
      </c>
    </row>
    <row r="157" spans="3:12">
      <c r="C157" s="99" t="s">
        <v>34</v>
      </c>
      <c r="D157" s="619"/>
      <c r="E157" s="200">
        <f>D150/12</f>
        <v>33.333333333333336</v>
      </c>
      <c r="F157" s="100">
        <v>80</v>
      </c>
      <c r="G157" s="97">
        <f t="shared" si="15"/>
        <v>2666.666666666667</v>
      </c>
      <c r="H157" s="161" t="s">
        <v>1509</v>
      </c>
      <c r="I157" s="98" t="s">
        <v>942</v>
      </c>
      <c r="J157" s="98" t="str">
        <f>VLOOKUP(I157,Presupuesto!$B$11:$C$566,2,0)</f>
        <v>UTILES DE ESCRITORIO, OFICINA Y ENSE¥ANZA</v>
      </c>
      <c r="K157" s="526" t="str">
        <f t="shared" si="16"/>
        <v>Proceso integral de la internacionalización de la Educación Superior</v>
      </c>
      <c r="L157" s="530" t="s">
        <v>396</v>
      </c>
    </row>
    <row r="158" spans="3:12">
      <c r="C158" s="109" t="s">
        <v>52</v>
      </c>
      <c r="D158" s="619"/>
      <c r="E158" s="213">
        <v>0</v>
      </c>
      <c r="F158" s="119">
        <v>25</v>
      </c>
      <c r="G158" s="97">
        <f t="shared" si="15"/>
        <v>0</v>
      </c>
      <c r="H158" s="161"/>
      <c r="I158" s="98" t="s">
        <v>942</v>
      </c>
      <c r="J158" s="98" t="str">
        <f>VLOOKUP(I158,Presupuesto!$B$11:$C$566,2,0)</f>
        <v>UTILES DE ESCRITORIO, OFICINA Y ENSE¥ANZA</v>
      </c>
      <c r="K158" s="526" t="str">
        <f t="shared" si="16"/>
        <v>Proceso integral de la internacionalización de la Educación Superior</v>
      </c>
      <c r="L158" s="530" t="s">
        <v>396</v>
      </c>
    </row>
    <row r="159" spans="3:12" ht="15.75" thickBot="1">
      <c r="C159" s="217" t="s">
        <v>450</v>
      </c>
      <c r="D159" s="544">
        <v>4</v>
      </c>
      <c r="E159" s="330">
        <v>8</v>
      </c>
      <c r="F159" s="104">
        <f>HLOOKUP(C159,$AH$2:$BU$3,2,0)</f>
        <v>5275.5120000000006</v>
      </c>
      <c r="G159" s="105">
        <f>D159*E159*F159</f>
        <v>168816.38400000002</v>
      </c>
      <c r="H159" s="331" t="s">
        <v>1509</v>
      </c>
      <c r="I159" s="332" t="s">
        <v>301</v>
      </c>
      <c r="J159" s="106" t="str">
        <f>VLOOKUP(I159,Presupuesto!$B$11:$C$566,2,0)</f>
        <v>VIATICOS (26200-00)</v>
      </c>
      <c r="K159" s="527" t="s">
        <v>1367</v>
      </c>
      <c r="L159" s="106" t="s">
        <v>396</v>
      </c>
    </row>
    <row r="161" spans="3:12" ht="15.75" thickBot="1"/>
    <row r="162" spans="3:12" ht="15.75" thickBot="1">
      <c r="C162" s="29" t="s">
        <v>43</v>
      </c>
      <c r="D162" s="540">
        <f>SUM(G169:G178)-0.01</f>
        <v>76928.574000000008</v>
      </c>
      <c r="E162" s="93"/>
      <c r="F162" s="93"/>
      <c r="G162" s="93"/>
      <c r="H162" s="76"/>
      <c r="I162" s="76"/>
      <c r="J162" s="76"/>
      <c r="K162" s="112"/>
    </row>
    <row r="163" spans="3:12">
      <c r="C163" s="70"/>
      <c r="D163" s="541"/>
      <c r="E163" s="93"/>
      <c r="F163" s="93"/>
      <c r="G163" s="93"/>
      <c r="H163" s="76"/>
      <c r="I163" s="76"/>
      <c r="J163" s="76"/>
      <c r="K163" s="112"/>
    </row>
    <row r="164" spans="3:12">
      <c r="C164" s="70"/>
      <c r="D164" s="541"/>
      <c r="E164" s="93"/>
      <c r="F164" s="93"/>
      <c r="G164" s="93"/>
      <c r="H164" s="76"/>
      <c r="I164" s="76"/>
      <c r="J164" s="76"/>
      <c r="K164" s="112"/>
    </row>
    <row r="165" spans="3:12" ht="15.75">
      <c r="C165" s="202" t="s">
        <v>392</v>
      </c>
      <c r="D165" s="542" t="s">
        <v>2038</v>
      </c>
      <c r="E165" s="93"/>
      <c r="F165" s="93"/>
      <c r="G165" s="93"/>
      <c r="H165" s="76"/>
      <c r="I165" s="76"/>
      <c r="J165" s="76"/>
      <c r="K165" s="112"/>
    </row>
    <row r="166" spans="3:12" ht="18.7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Participación en la reunión técnica anual de los centros de acopio Latindex.</v>
      </c>
      <c r="D166" s="541"/>
      <c r="E166" s="93"/>
      <c r="F166" s="93"/>
      <c r="G166" s="93"/>
      <c r="H166" s="76"/>
      <c r="I166" s="76"/>
      <c r="J166" s="76"/>
      <c r="K166" s="112"/>
    </row>
    <row r="167" spans="3:12" ht="15.75" thickBot="1">
      <c r="C167" s="70"/>
      <c r="D167" s="541"/>
      <c r="E167" s="93"/>
      <c r="F167" s="93"/>
      <c r="G167" s="93"/>
      <c r="H167" s="76"/>
      <c r="I167" s="76"/>
      <c r="J167" s="76"/>
      <c r="K167" s="112"/>
    </row>
    <row r="168" spans="3:12" ht="15.75" thickBot="1">
      <c r="C168" s="126" t="s">
        <v>44</v>
      </c>
      <c r="D168" s="543" t="s">
        <v>45</v>
      </c>
      <c r="E168" s="128" t="s">
        <v>55</v>
      </c>
      <c r="F168" s="128" t="s">
        <v>57</v>
      </c>
      <c r="G168" s="127" t="s">
        <v>27</v>
      </c>
      <c r="H168" s="133" t="s">
        <v>131</v>
      </c>
      <c r="I168" s="128" t="s">
        <v>46</v>
      </c>
      <c r="J168" s="128" t="s">
        <v>132</v>
      </c>
      <c r="K168" s="128" t="s">
        <v>410</v>
      </c>
      <c r="L168" s="128" t="s">
        <v>411</v>
      </c>
    </row>
    <row r="169" spans="3:12">
      <c r="C169" s="325" t="s">
        <v>47</v>
      </c>
      <c r="D169" s="618">
        <v>1</v>
      </c>
      <c r="E169" s="326"/>
      <c r="F169" s="115">
        <v>30000</v>
      </c>
      <c r="G169" s="327">
        <f t="shared" ref="G169:G177" si="17">E169*F169</f>
        <v>0</v>
      </c>
      <c r="H169" s="328"/>
      <c r="I169" s="116" t="s">
        <v>699</v>
      </c>
      <c r="J169" s="116" t="str">
        <f>VLOOKUP(I169,Presupuesto!$B$11:$C$566,2,0)</f>
        <v>SERVICIOS DE CAPACITACION.</v>
      </c>
      <c r="K169" s="329" t="s">
        <v>1517</v>
      </c>
      <c r="L169" s="116" t="s">
        <v>394</v>
      </c>
    </row>
    <row r="170" spans="3:12">
      <c r="C170" s="99" t="s">
        <v>48</v>
      </c>
      <c r="D170" s="619"/>
      <c r="E170" s="200"/>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c r="C171" s="99" t="s">
        <v>49</v>
      </c>
      <c r="D171" s="619"/>
      <c r="E171" s="200"/>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c r="C172" s="99" t="s">
        <v>50</v>
      </c>
      <c r="D172" s="619"/>
      <c r="E172" s="151">
        <v>2</v>
      </c>
      <c r="F172" s="118">
        <v>20000</v>
      </c>
      <c r="G172" s="97">
        <f t="shared" si="17"/>
        <v>40000</v>
      </c>
      <c r="H172" s="161" t="s">
        <v>1509</v>
      </c>
      <c r="I172" s="320" t="s">
        <v>300</v>
      </c>
      <c r="J172" s="98" t="str">
        <f>VLOOKUP(I172,Presupuesto!$B$11:$C$566,2,0)</f>
        <v>PASAJES (26100-00)</v>
      </c>
      <c r="K172" s="98" t="str">
        <f t="shared" si="18"/>
        <v>Gestión Tecnologías de Información y Comunicación</v>
      </c>
      <c r="L172" s="98" t="s">
        <v>402</v>
      </c>
    </row>
    <row r="173" spans="3:12">
      <c r="C173" s="99" t="s">
        <v>417</v>
      </c>
      <c r="D173" s="619"/>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c r="C174" s="99" t="s">
        <v>51</v>
      </c>
      <c r="D174" s="619"/>
      <c r="E174" s="200"/>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c r="C175" s="99" t="s">
        <v>123</v>
      </c>
      <c r="D175" s="619"/>
      <c r="E175" s="200"/>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c r="C176" s="99" t="s">
        <v>34</v>
      </c>
      <c r="D176" s="619"/>
      <c r="E176" s="200"/>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c r="C177" s="109" t="s">
        <v>52</v>
      </c>
      <c r="D177" s="619"/>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c r="C178" s="217" t="s">
        <v>450</v>
      </c>
      <c r="D178" s="544">
        <v>1</v>
      </c>
      <c r="E178" s="330">
        <v>7</v>
      </c>
      <c r="F178" s="104">
        <f>HLOOKUP(C178,$AH$2:$BU$3,2,0)</f>
        <v>5275.5120000000006</v>
      </c>
      <c r="G178" s="105">
        <f>D178*E178*F178</f>
        <v>36928.584000000003</v>
      </c>
      <c r="H178" s="331" t="s">
        <v>1509</v>
      </c>
      <c r="I178" s="332" t="s">
        <v>301</v>
      </c>
      <c r="J178" s="106" t="str">
        <f>VLOOKUP(I178,Presupuesto!$B$11:$C$566,2,0)</f>
        <v>VIATICOS (26200-00)</v>
      </c>
      <c r="K178" s="333" t="str">
        <f t="shared" si="18"/>
        <v>Gestión Tecnologías de Información y Comunicación</v>
      </c>
      <c r="L178" s="333" t="s">
        <v>402</v>
      </c>
    </row>
    <row r="179" spans="3:12">
      <c r="C179" s="93"/>
      <c r="E179" s="112"/>
      <c r="F179" s="112"/>
      <c r="G179" s="112"/>
      <c r="H179" s="174"/>
      <c r="I179" s="112"/>
      <c r="J179" s="112"/>
      <c r="K179" s="112"/>
    </row>
    <row r="180" spans="3:12" ht="15.75" thickBot="1"/>
    <row r="181" spans="3:12" ht="15.75" thickBot="1">
      <c r="C181" s="29" t="s">
        <v>43</v>
      </c>
      <c r="D181" s="540">
        <f>SUM(G188:G197)</f>
        <v>1500</v>
      </c>
      <c r="E181" s="93"/>
      <c r="F181" s="93"/>
      <c r="G181" s="93"/>
      <c r="H181" s="76"/>
      <c r="I181" s="76"/>
      <c r="J181" s="76"/>
      <c r="K181" s="112"/>
    </row>
    <row r="182" spans="3:12">
      <c r="C182" s="70"/>
      <c r="D182" s="541"/>
      <c r="E182" s="93"/>
      <c r="F182" s="93"/>
      <c r="G182" s="93"/>
      <c r="H182" s="76"/>
      <c r="I182" s="76"/>
      <c r="J182" s="76"/>
      <c r="K182" s="112"/>
    </row>
    <row r="183" spans="3:12">
      <c r="C183" s="70"/>
      <c r="D183" s="541"/>
      <c r="E183" s="93"/>
      <c r="F183" s="93"/>
      <c r="G183" s="93"/>
      <c r="H183" s="76"/>
      <c r="I183" s="76"/>
      <c r="J183" s="76"/>
      <c r="K183" s="112"/>
    </row>
    <row r="184" spans="3:12" ht="15.75">
      <c r="C184" s="202" t="s">
        <v>392</v>
      </c>
      <c r="D184" s="542" t="s">
        <v>2039</v>
      </c>
      <c r="E184" s="93"/>
      <c r="F184" s="93"/>
      <c r="G184" s="93"/>
      <c r="H184" s="76"/>
      <c r="I184" s="76"/>
      <c r="J184" s="76"/>
      <c r="K184" s="112"/>
    </row>
    <row r="185" spans="3:12" ht="18.7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Participación activa dentro de la Red AUREA: Red de Bibliotecas Universitarias de Honduras.</v>
      </c>
      <c r="D185" s="541"/>
      <c r="E185" s="93"/>
      <c r="F185" s="93"/>
      <c r="G185" s="93"/>
      <c r="H185" s="76"/>
      <c r="I185" s="76"/>
      <c r="J185" s="76"/>
      <c r="K185" s="112"/>
    </row>
    <row r="186" spans="3:12" ht="15.75" thickBot="1">
      <c r="C186" s="70"/>
      <c r="D186" s="541"/>
      <c r="E186" s="93"/>
      <c r="F186" s="93"/>
      <c r="G186" s="93"/>
      <c r="H186" s="76"/>
      <c r="I186" s="76"/>
      <c r="J186" s="76"/>
      <c r="K186" s="112"/>
    </row>
    <row r="187" spans="3:12" ht="15.75" thickBot="1">
      <c r="C187" s="126" t="s">
        <v>44</v>
      </c>
      <c r="D187" s="543" t="s">
        <v>45</v>
      </c>
      <c r="E187" s="128" t="s">
        <v>55</v>
      </c>
      <c r="F187" s="128" t="s">
        <v>57</v>
      </c>
      <c r="G187" s="127" t="s">
        <v>27</v>
      </c>
      <c r="H187" s="133" t="s">
        <v>131</v>
      </c>
      <c r="I187" s="128" t="s">
        <v>46</v>
      </c>
      <c r="J187" s="128" t="s">
        <v>132</v>
      </c>
      <c r="K187" s="128" t="s">
        <v>410</v>
      </c>
      <c r="L187" s="128" t="s">
        <v>411</v>
      </c>
    </row>
    <row r="188" spans="3:12">
      <c r="C188" s="325" t="s">
        <v>47</v>
      </c>
      <c r="D188" s="618">
        <v>100</v>
      </c>
      <c r="E188" s="326"/>
      <c r="F188" s="115">
        <v>30000</v>
      </c>
      <c r="G188" s="327">
        <f t="shared" ref="G188:G196" si="19">E188*F188</f>
        <v>0</v>
      </c>
      <c r="H188" s="328"/>
      <c r="I188" s="116" t="s">
        <v>699</v>
      </c>
      <c r="J188" s="116" t="str">
        <f>VLOOKUP(I188,Presupuesto!$B$11:$C$566,2,0)</f>
        <v>SERVICIOS DE CAPACITACION.</v>
      </c>
      <c r="K188" s="329" t="s">
        <v>1517</v>
      </c>
      <c r="L188" s="116" t="s">
        <v>394</v>
      </c>
    </row>
    <row r="189" spans="3:12">
      <c r="C189" s="99" t="s">
        <v>48</v>
      </c>
      <c r="D189" s="619"/>
      <c r="E189" s="200"/>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c r="C190" s="99" t="s">
        <v>49</v>
      </c>
      <c r="D190" s="619"/>
      <c r="E190" s="200">
        <v>10</v>
      </c>
      <c r="F190" s="100">
        <v>150</v>
      </c>
      <c r="G190" s="97">
        <f t="shared" si="19"/>
        <v>1500</v>
      </c>
      <c r="H190" s="592"/>
      <c r="I190" s="98" t="s">
        <v>792</v>
      </c>
      <c r="J190" s="98" t="str">
        <f>VLOOKUP(I190,Presupuesto!$B$11:$C$566,2,0)</f>
        <v>ALIMENTOS B EBIDAS PARA PERSONAS</v>
      </c>
      <c r="K190" s="98" t="str">
        <f t="shared" ref="K190:K197" si="20">$K$188</f>
        <v>Gestión Tecnologías de Información y Comunicación</v>
      </c>
      <c r="L190" s="98" t="s">
        <v>396</v>
      </c>
    </row>
    <row r="191" spans="3:12">
      <c r="C191" s="99" t="s">
        <v>50</v>
      </c>
      <c r="D191" s="619"/>
      <c r="E191" s="151">
        <v>0</v>
      </c>
      <c r="F191" s="118">
        <v>10000</v>
      </c>
      <c r="G191" s="97">
        <f t="shared" si="19"/>
        <v>0</v>
      </c>
      <c r="H191" s="161"/>
      <c r="I191" s="320" t="s">
        <v>300</v>
      </c>
      <c r="J191" s="98" t="str">
        <f>VLOOKUP(I191,Presupuesto!$B$11:$C$566,2,0)</f>
        <v>PASAJES (26100-00)</v>
      </c>
      <c r="K191" s="98" t="str">
        <f t="shared" si="20"/>
        <v>Gestión Tecnologías de Información y Comunicación</v>
      </c>
      <c r="L191" s="98" t="s">
        <v>412</v>
      </c>
    </row>
    <row r="192" spans="3:12">
      <c r="C192" s="99" t="s">
        <v>417</v>
      </c>
      <c r="D192" s="619"/>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c r="C193" s="99" t="s">
        <v>51</v>
      </c>
      <c r="D193" s="619"/>
      <c r="E193" s="200"/>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c r="C194" s="99" t="s">
        <v>123</v>
      </c>
      <c r="D194" s="619"/>
      <c r="E194" s="200"/>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c r="C195" s="99" t="s">
        <v>34</v>
      </c>
      <c r="D195" s="619"/>
      <c r="E195" s="200"/>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c r="C196" s="109" t="s">
        <v>52</v>
      </c>
      <c r="D196" s="619"/>
      <c r="E196" s="213"/>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c r="C197" s="217" t="s">
        <v>430</v>
      </c>
      <c r="D197" s="544">
        <v>0</v>
      </c>
      <c r="E197" s="330">
        <v>0</v>
      </c>
      <c r="F197" s="104">
        <f>HLOOKUP(C197,$AH$2:$BU$3,2,0)</f>
        <v>1150</v>
      </c>
      <c r="G197" s="105">
        <f>D197*E197*F197</f>
        <v>0</v>
      </c>
      <c r="H197" s="331"/>
      <c r="I197" s="332" t="s">
        <v>301</v>
      </c>
      <c r="J197" s="106" t="str">
        <f>VLOOKUP(I197,Presupuesto!$B$11:$C$566,2,0)</f>
        <v>VIATICOS (26200-00)</v>
      </c>
      <c r="K197" s="333" t="str">
        <f t="shared" si="20"/>
        <v>Gestión Tecnologías de Información y Comunicación</v>
      </c>
      <c r="L197" s="333" t="s">
        <v>412</v>
      </c>
    </row>
    <row r="199" spans="3:12" ht="15.75" thickBot="1"/>
    <row r="200" spans="3:12" ht="15.75" thickBot="1">
      <c r="C200" s="29" t="s">
        <v>43</v>
      </c>
      <c r="D200" s="540">
        <f>SUM(G207:G216)</f>
        <v>81436.241999999998</v>
      </c>
      <c r="E200" s="93"/>
      <c r="F200" s="93"/>
      <c r="G200" s="93"/>
      <c r="H200" s="76"/>
      <c r="I200" s="76"/>
      <c r="J200" s="76"/>
      <c r="K200" s="112"/>
    </row>
    <row r="201" spans="3:12">
      <c r="C201" s="70"/>
      <c r="D201" s="541"/>
      <c r="E201" s="93"/>
      <c r="F201" s="93"/>
      <c r="G201" s="93"/>
      <c r="H201" s="76"/>
      <c r="I201" s="76"/>
      <c r="J201" s="76"/>
      <c r="K201" s="112"/>
    </row>
    <row r="202" spans="3:12">
      <c r="C202" s="70"/>
      <c r="D202" s="541"/>
      <c r="E202" s="93"/>
      <c r="F202" s="93"/>
      <c r="G202" s="93"/>
      <c r="H202" s="76"/>
      <c r="I202" s="76"/>
      <c r="J202" s="76"/>
      <c r="K202" s="112"/>
    </row>
    <row r="203" spans="3:12" ht="15.75">
      <c r="C203" s="202" t="s">
        <v>392</v>
      </c>
      <c r="D203" s="542" t="s">
        <v>2041</v>
      </c>
      <c r="E203" s="93"/>
      <c r="F203" s="93"/>
      <c r="G203" s="93"/>
      <c r="H203" s="76"/>
      <c r="I203" s="76"/>
      <c r="J203" s="76"/>
      <c r="K203" s="112"/>
    </row>
    <row r="204" spans="3:12" ht="18.75">
      <c r="C204" s="211"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Participación en el entrenamiento ofrecido por SIDCA-CSUCA acerca del uso de la metodología: Resources, Description and Access (RDA) para el procesamiento técnico de material bibliográfico.</v>
      </c>
      <c r="D204" s="541"/>
      <c r="E204" s="93"/>
      <c r="F204" s="93"/>
      <c r="G204" s="93"/>
      <c r="H204" s="76"/>
      <c r="I204" s="76"/>
      <c r="J204" s="76"/>
      <c r="K204" s="112"/>
    </row>
    <row r="205" spans="3:12" ht="15.75" thickBot="1">
      <c r="C205" s="70"/>
      <c r="D205" s="541"/>
      <c r="E205" s="93"/>
      <c r="F205" s="93"/>
      <c r="G205" s="93"/>
      <c r="H205" s="76"/>
      <c r="I205" s="76"/>
      <c r="J205" s="76"/>
      <c r="K205" s="112"/>
    </row>
    <row r="206" spans="3:12" ht="15.75" thickBot="1">
      <c r="C206" s="126" t="s">
        <v>44</v>
      </c>
      <c r="D206" s="543" t="s">
        <v>45</v>
      </c>
      <c r="E206" s="128" t="s">
        <v>55</v>
      </c>
      <c r="F206" s="128" t="s">
        <v>57</v>
      </c>
      <c r="G206" s="127" t="s">
        <v>27</v>
      </c>
      <c r="H206" s="133" t="s">
        <v>131</v>
      </c>
      <c r="I206" s="128" t="s">
        <v>46</v>
      </c>
      <c r="J206" s="128" t="s">
        <v>132</v>
      </c>
      <c r="K206" s="128" t="s">
        <v>410</v>
      </c>
      <c r="L206" s="128" t="s">
        <v>411</v>
      </c>
    </row>
    <row r="207" spans="3:12">
      <c r="C207" s="325" t="s">
        <v>47</v>
      </c>
      <c r="D207" s="618">
        <v>2</v>
      </c>
      <c r="E207" s="326"/>
      <c r="F207" s="115">
        <v>30000</v>
      </c>
      <c r="G207" s="327">
        <f t="shared" ref="G207:G215" si="21">E207*F207</f>
        <v>0</v>
      </c>
      <c r="H207" s="328"/>
      <c r="I207" s="116" t="s">
        <v>699</v>
      </c>
      <c r="J207" s="116" t="str">
        <f>VLOOKUP(I207,Presupuesto!$B$11:$C$566,2,0)</f>
        <v>SERVICIOS DE CAPACITACION.</v>
      </c>
      <c r="K207" s="329" t="s">
        <v>1517</v>
      </c>
      <c r="L207" s="116" t="s">
        <v>394</v>
      </c>
    </row>
    <row r="208" spans="3:12">
      <c r="C208" s="99" t="s">
        <v>48</v>
      </c>
      <c r="D208" s="619"/>
      <c r="E208" s="200"/>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c r="C209" s="99" t="s">
        <v>49</v>
      </c>
      <c r="D209" s="619"/>
      <c r="E209" s="200"/>
      <c r="F209" s="100">
        <v>150</v>
      </c>
      <c r="G209" s="97">
        <f t="shared" si="21"/>
        <v>0</v>
      </c>
      <c r="H209" s="161"/>
      <c r="I209" s="98" t="s">
        <v>792</v>
      </c>
      <c r="J209" s="98" t="str">
        <f>VLOOKUP(I209,Presupuesto!$B$11:$C$566,2,0)</f>
        <v>ALIMENTOS B EBIDAS PARA PERSONAS</v>
      </c>
      <c r="K209" s="98" t="str">
        <f t="shared" ref="K209:K215" si="22">$K$207</f>
        <v>Gestión Tecnologías de Información y Comunicación</v>
      </c>
      <c r="L209" s="98" t="s">
        <v>396</v>
      </c>
    </row>
    <row r="210" spans="3:12">
      <c r="C210" s="99" t="s">
        <v>50</v>
      </c>
      <c r="D210" s="619"/>
      <c r="E210" s="151">
        <v>2</v>
      </c>
      <c r="F210" s="118">
        <v>15000</v>
      </c>
      <c r="G210" s="97">
        <f t="shared" si="21"/>
        <v>30000</v>
      </c>
      <c r="H210" s="161" t="s">
        <v>129</v>
      </c>
      <c r="I210" s="320" t="s">
        <v>300</v>
      </c>
      <c r="J210" s="98" t="str">
        <f>VLOOKUP(I210,Presupuesto!$B$11:$C$566,2,0)</f>
        <v>PASAJES (26100-00)</v>
      </c>
      <c r="K210" s="98" t="s">
        <v>1367</v>
      </c>
      <c r="L210" s="98" t="s">
        <v>396</v>
      </c>
    </row>
    <row r="211" spans="3:12">
      <c r="C211" s="99" t="s">
        <v>417</v>
      </c>
      <c r="D211" s="619"/>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c r="C212" s="99" t="s">
        <v>51</v>
      </c>
      <c r="D212" s="619"/>
      <c r="E212" s="200"/>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c r="C213" s="99" t="s">
        <v>123</v>
      </c>
      <c r="D213" s="619"/>
      <c r="E213" s="200"/>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c r="C214" s="99" t="s">
        <v>34</v>
      </c>
      <c r="D214" s="619"/>
      <c r="E214" s="200"/>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c r="C215" s="109" t="s">
        <v>52</v>
      </c>
      <c r="D215" s="619"/>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c r="C216" s="217" t="s">
        <v>448</v>
      </c>
      <c r="D216" s="544">
        <v>2</v>
      </c>
      <c r="E216" s="330">
        <v>6</v>
      </c>
      <c r="F216" s="104">
        <f>HLOOKUP(C216,$AH$2:$BU$3,2,0)</f>
        <v>4286.3535000000002</v>
      </c>
      <c r="G216" s="105">
        <f>D216*E216*F216</f>
        <v>51436.241999999998</v>
      </c>
      <c r="H216" s="331" t="s">
        <v>129</v>
      </c>
      <c r="I216" s="332" t="s">
        <v>301</v>
      </c>
      <c r="J216" s="106" t="str">
        <f>VLOOKUP(I216,Presupuesto!$B$11:$C$566,2,0)</f>
        <v>VIATICOS (26200-00)</v>
      </c>
      <c r="K216" s="98" t="s">
        <v>1367</v>
      </c>
      <c r="L216" s="333" t="s">
        <v>396</v>
      </c>
    </row>
    <row r="217" spans="3:12">
      <c r="C217" s="93"/>
      <c r="E217" s="112"/>
      <c r="F217" s="112"/>
      <c r="G217" s="112"/>
      <c r="H217" s="174"/>
      <c r="I217" s="112"/>
      <c r="J217" s="112"/>
      <c r="K217" s="112"/>
    </row>
    <row r="218" spans="3:12" ht="15.75" thickBot="1"/>
    <row r="219" spans="3:12" ht="15.75" thickBot="1">
      <c r="C219" s="29" t="s">
        <v>43</v>
      </c>
      <c r="D219" s="540">
        <f>SUM(G226:G235)</f>
        <v>78501.454333333328</v>
      </c>
      <c r="E219" s="93"/>
      <c r="F219" s="93"/>
      <c r="G219" s="93"/>
      <c r="H219" s="76"/>
      <c r="I219" s="76"/>
      <c r="J219" s="76"/>
      <c r="K219" s="112"/>
    </row>
    <row r="220" spans="3:12">
      <c r="C220" s="70"/>
      <c r="D220" s="541"/>
      <c r="E220" s="93"/>
      <c r="F220" s="93"/>
      <c r="G220" s="93"/>
      <c r="H220" s="76"/>
      <c r="I220" s="76"/>
      <c r="J220" s="76"/>
      <c r="K220" s="112"/>
    </row>
    <row r="221" spans="3:12">
      <c r="C221" s="70"/>
      <c r="D221" s="541"/>
      <c r="E221" s="93"/>
      <c r="F221" s="93"/>
      <c r="G221" s="93"/>
      <c r="H221" s="76"/>
      <c r="I221" s="76"/>
      <c r="J221" s="76"/>
      <c r="K221" s="112"/>
    </row>
    <row r="222" spans="3:12" ht="15.75">
      <c r="C222" s="202" t="s">
        <v>392</v>
      </c>
      <c r="D222" s="542" t="s">
        <v>2042</v>
      </c>
      <c r="E222" s="93"/>
      <c r="F222" s="93"/>
      <c r="G222" s="93"/>
      <c r="H222" s="76"/>
      <c r="I222" s="76"/>
      <c r="J222" s="76"/>
      <c r="K222" s="112"/>
    </row>
    <row r="223" spans="3:12" ht="18.75">
      <c r="C223" s="211"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 xml:space="preserve">Realización de taller sobre el uso de las RDA facilitado por un experto internacional. </v>
      </c>
      <c r="D223" s="541"/>
      <c r="E223" s="93"/>
      <c r="F223" s="93"/>
      <c r="G223" s="93"/>
      <c r="H223" s="76"/>
      <c r="I223" s="76"/>
      <c r="J223" s="76"/>
      <c r="K223" s="112"/>
    </row>
    <row r="224" spans="3:12" ht="15.75" thickBot="1">
      <c r="C224" s="70"/>
      <c r="D224" s="541"/>
      <c r="E224" s="93"/>
      <c r="F224" s="93"/>
      <c r="G224" s="93"/>
      <c r="H224" s="76"/>
      <c r="I224" s="76"/>
      <c r="J224" s="76"/>
      <c r="K224" s="112"/>
    </row>
    <row r="225" spans="3:12" ht="15.75" thickBot="1">
      <c r="C225" s="126" t="s">
        <v>44</v>
      </c>
      <c r="D225" s="543" t="s">
        <v>45</v>
      </c>
      <c r="E225" s="128" t="s">
        <v>55</v>
      </c>
      <c r="F225" s="128" t="s">
        <v>57</v>
      </c>
      <c r="G225" s="127" t="s">
        <v>27</v>
      </c>
      <c r="H225" s="133" t="s">
        <v>131</v>
      </c>
      <c r="I225" s="128" t="s">
        <v>46</v>
      </c>
      <c r="J225" s="128" t="s">
        <v>132</v>
      </c>
      <c r="K225" s="128" t="s">
        <v>410</v>
      </c>
      <c r="L225" s="128" t="s">
        <v>411</v>
      </c>
    </row>
    <row r="226" spans="3:12">
      <c r="C226" s="325" t="s">
        <v>47</v>
      </c>
      <c r="D226" s="618">
        <v>200</v>
      </c>
      <c r="E226" s="326"/>
      <c r="F226" s="115">
        <v>30000</v>
      </c>
      <c r="G226" s="327">
        <f t="shared" ref="G226:G234" si="23">E226*F226</f>
        <v>0</v>
      </c>
      <c r="H226" s="328"/>
      <c r="I226" s="116" t="s">
        <v>699</v>
      </c>
      <c r="J226" s="116" t="str">
        <f>VLOOKUP(I226,Presupuesto!$B$11:$C$566,2,0)</f>
        <v>SERVICIOS DE CAPACITACION.</v>
      </c>
      <c r="K226" s="329" t="s">
        <v>1517</v>
      </c>
      <c r="L226" s="116" t="s">
        <v>394</v>
      </c>
    </row>
    <row r="227" spans="3:12">
      <c r="C227" s="99" t="s">
        <v>48</v>
      </c>
      <c r="D227" s="619"/>
      <c r="E227" s="200">
        <f>D226</f>
        <v>200</v>
      </c>
      <c r="F227" s="100">
        <v>50</v>
      </c>
      <c r="G227" s="97">
        <f t="shared" si="23"/>
        <v>10000</v>
      </c>
      <c r="H227" s="161" t="s">
        <v>1509</v>
      </c>
      <c r="I227" s="98" t="s">
        <v>717</v>
      </c>
      <c r="J227" s="98" t="str">
        <f>VLOOKUP(I227,Presupuesto!$B$11:$C$566,2,0)</f>
        <v>SERVICIOS DE IMPRENTA PUBLIC.Y REPRODUCCION</v>
      </c>
      <c r="K227" s="98" t="s">
        <v>1367</v>
      </c>
      <c r="L227" s="98" t="s">
        <v>399</v>
      </c>
    </row>
    <row r="228" spans="3:12">
      <c r="C228" s="99" t="s">
        <v>49</v>
      </c>
      <c r="D228" s="619"/>
      <c r="E228" s="200">
        <f>D226</f>
        <v>200</v>
      </c>
      <c r="F228" s="100">
        <v>150</v>
      </c>
      <c r="G228" s="97">
        <f t="shared" si="23"/>
        <v>30000</v>
      </c>
      <c r="H228" s="161" t="s">
        <v>1509</v>
      </c>
      <c r="I228" s="98" t="s">
        <v>792</v>
      </c>
      <c r="J228" s="98" t="str">
        <f>VLOOKUP(I228,Presupuesto!$B$11:$C$566,2,0)</f>
        <v>ALIMENTOS B EBIDAS PARA PERSONAS</v>
      </c>
      <c r="K228" s="98" t="s">
        <v>1367</v>
      </c>
      <c r="L228" s="98" t="s">
        <v>399</v>
      </c>
    </row>
    <row r="229" spans="3:12">
      <c r="C229" s="99" t="s">
        <v>50</v>
      </c>
      <c r="D229" s="619"/>
      <c r="E229" s="151">
        <v>1</v>
      </c>
      <c r="F229" s="118">
        <v>10000</v>
      </c>
      <c r="G229" s="97">
        <f t="shared" si="23"/>
        <v>10000</v>
      </c>
      <c r="H229" s="161" t="s">
        <v>1509</v>
      </c>
      <c r="I229" s="320" t="s">
        <v>300</v>
      </c>
      <c r="J229" s="98" t="str">
        <f>VLOOKUP(I229,Presupuesto!$B$11:$C$566,2,0)</f>
        <v>PASAJES (26100-00)</v>
      </c>
      <c r="K229" s="98" t="s">
        <v>1367</v>
      </c>
      <c r="L229" s="98" t="s">
        <v>399</v>
      </c>
    </row>
    <row r="230" spans="3:12">
      <c r="C230" s="99" t="s">
        <v>417</v>
      </c>
      <c r="D230" s="619"/>
      <c r="E230" s="151">
        <v>0</v>
      </c>
      <c r="F230" s="118">
        <v>250</v>
      </c>
      <c r="G230" s="97">
        <f t="shared" si="23"/>
        <v>0</v>
      </c>
      <c r="H230" s="161"/>
      <c r="I230" s="98" t="s">
        <v>821</v>
      </c>
      <c r="J230" s="98" t="str">
        <f>VLOOKUP(I230,Presupuesto!$B$11:$C$566,2,0)</f>
        <v>PRODUCTOS PAPEL Y CARTON</v>
      </c>
      <c r="K230" s="98" t="str">
        <f t="shared" ref="K230:K234" si="24">$K$226</f>
        <v>Gestión Tecnologías de Información y Comunicación</v>
      </c>
      <c r="L230" s="98" t="s">
        <v>412</v>
      </c>
    </row>
    <row r="231" spans="3:12">
      <c r="C231" s="99" t="s">
        <v>51</v>
      </c>
      <c r="D231" s="619"/>
      <c r="E231" s="200">
        <f>(D226*25)/500</f>
        <v>10</v>
      </c>
      <c r="F231" s="100">
        <v>85</v>
      </c>
      <c r="G231" s="97">
        <f t="shared" si="23"/>
        <v>850</v>
      </c>
      <c r="H231" s="161" t="s">
        <v>1509</v>
      </c>
      <c r="I231" s="98" t="s">
        <v>821</v>
      </c>
      <c r="J231" s="98" t="str">
        <f>VLOOKUP(I231,Presupuesto!$B$11:$C$566,2,0)</f>
        <v>PRODUCTOS PAPEL Y CARTON</v>
      </c>
      <c r="K231" s="98" t="s">
        <v>1367</v>
      </c>
      <c r="L231" s="98" t="s">
        <v>399</v>
      </c>
    </row>
    <row r="232" spans="3:12">
      <c r="C232" s="99" t="s">
        <v>123</v>
      </c>
      <c r="D232" s="619"/>
      <c r="E232" s="200">
        <f>D226/12</f>
        <v>16.666666666666668</v>
      </c>
      <c r="F232" s="100">
        <v>36</v>
      </c>
      <c r="G232" s="97">
        <f t="shared" si="23"/>
        <v>600</v>
      </c>
      <c r="H232" s="161" t="s">
        <v>1509</v>
      </c>
      <c r="I232" s="98" t="s">
        <v>942</v>
      </c>
      <c r="J232" s="98" t="str">
        <f>VLOOKUP(I232,Presupuesto!$B$11:$C$566,2,0)</f>
        <v>UTILES DE ESCRITORIO, OFICINA Y ENSE¥ANZA</v>
      </c>
      <c r="K232" s="98" t="s">
        <v>1367</v>
      </c>
      <c r="L232" s="98" t="s">
        <v>399</v>
      </c>
    </row>
    <row r="233" spans="3:12">
      <c r="C233" s="99" t="s">
        <v>34</v>
      </c>
      <c r="D233" s="619"/>
      <c r="E233" s="200">
        <f>D226/12</f>
        <v>16.666666666666668</v>
      </c>
      <c r="F233" s="100">
        <v>80</v>
      </c>
      <c r="G233" s="97">
        <f t="shared" si="23"/>
        <v>1333.3333333333335</v>
      </c>
      <c r="H233" s="161" t="s">
        <v>1509</v>
      </c>
      <c r="I233" s="98" t="s">
        <v>942</v>
      </c>
      <c r="J233" s="98" t="str">
        <f>VLOOKUP(I233,Presupuesto!$B$11:$C$566,2,0)</f>
        <v>UTILES DE ESCRITORIO, OFICINA Y ENSE¥ANZA</v>
      </c>
      <c r="K233" s="98" t="s">
        <v>1367</v>
      </c>
      <c r="L233" s="98" t="s">
        <v>399</v>
      </c>
    </row>
    <row r="234" spans="3:12">
      <c r="C234" s="109" t="s">
        <v>52</v>
      </c>
      <c r="D234" s="619"/>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c r="C235" s="217" t="s">
        <v>448</v>
      </c>
      <c r="D235" s="544">
        <v>1</v>
      </c>
      <c r="E235" s="330">
        <v>6</v>
      </c>
      <c r="F235" s="104">
        <f>HLOOKUP(C235,$AH$2:$BU$3,2,0)</f>
        <v>4286.3535000000002</v>
      </c>
      <c r="G235" s="105">
        <f>D235*E235*F235</f>
        <v>25718.120999999999</v>
      </c>
      <c r="H235" s="161" t="s">
        <v>1509</v>
      </c>
      <c r="I235" s="332" t="s">
        <v>301</v>
      </c>
      <c r="J235" s="106" t="str">
        <f>VLOOKUP(I235,Presupuesto!$B$11:$C$566,2,0)</f>
        <v>VIATICOS (26200-00)</v>
      </c>
      <c r="K235" s="98" t="s">
        <v>1367</v>
      </c>
      <c r="L235" s="98" t="s">
        <v>399</v>
      </c>
    </row>
    <row r="237" spans="3:12" ht="15.75" thickBot="1"/>
    <row r="238" spans="3:12" ht="15.75" thickBot="1">
      <c r="C238" s="29" t="s">
        <v>43</v>
      </c>
      <c r="D238" s="540">
        <f>SUM(G245:G254)</f>
        <v>62928.747333333333</v>
      </c>
      <c r="E238" s="93"/>
      <c r="F238" s="93"/>
      <c r="G238" s="93"/>
      <c r="H238" s="76"/>
      <c r="I238" s="76"/>
      <c r="J238" s="76"/>
      <c r="K238" s="112"/>
      <c r="L238" s="458"/>
    </row>
    <row r="239" spans="3:12">
      <c r="C239" s="70"/>
      <c r="D239" s="541"/>
      <c r="E239" s="93"/>
      <c r="F239" s="93"/>
      <c r="G239" s="93"/>
      <c r="H239" s="76"/>
      <c r="I239" s="76"/>
      <c r="J239" s="76"/>
      <c r="K239" s="112"/>
      <c r="L239" s="458"/>
    </row>
    <row r="240" spans="3:12">
      <c r="C240" s="70"/>
      <c r="D240" s="541"/>
      <c r="E240" s="93"/>
      <c r="F240" s="93"/>
      <c r="G240" s="93"/>
      <c r="H240" s="76"/>
      <c r="I240" s="76"/>
      <c r="J240" s="76"/>
      <c r="K240" s="112"/>
      <c r="L240" s="458"/>
    </row>
    <row r="241" spans="3:12" ht="15.75">
      <c r="C241" s="202" t="s">
        <v>392</v>
      </c>
      <c r="D241" s="542" t="s">
        <v>2043</v>
      </c>
      <c r="E241" s="93"/>
      <c r="F241" s="93"/>
      <c r="G241" s="93"/>
      <c r="H241" s="76"/>
      <c r="I241" s="76"/>
      <c r="J241" s="76"/>
      <c r="K241" s="112"/>
      <c r="L241" s="458"/>
    </row>
    <row r="242" spans="3:12" ht="18.75">
      <c r="C242" s="211" t="str">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U.'!$E:$F,2,0)))))))))))))))))</f>
        <v>Realización de taller sobre mercadeo de servicios bibliotecarios facilitado por un experto internacional.</v>
      </c>
      <c r="D242" s="541"/>
      <c r="E242" s="93"/>
      <c r="F242" s="93"/>
      <c r="G242" s="93"/>
      <c r="H242" s="76"/>
      <c r="I242" s="76"/>
      <c r="J242" s="76"/>
      <c r="K242" s="112"/>
      <c r="L242" s="458"/>
    </row>
    <row r="243" spans="3:12" ht="15.75" thickBot="1">
      <c r="C243" s="70"/>
      <c r="D243" s="541"/>
      <c r="E243" s="93"/>
      <c r="F243" s="93"/>
      <c r="G243" s="93"/>
      <c r="H243" s="76"/>
      <c r="I243" s="76"/>
      <c r="J243" s="76"/>
      <c r="K243" s="112"/>
      <c r="L243" s="458"/>
    </row>
    <row r="244" spans="3:12" ht="15.75" thickBot="1">
      <c r="C244" s="126" t="s">
        <v>44</v>
      </c>
      <c r="D244" s="543" t="s">
        <v>45</v>
      </c>
      <c r="E244" s="128" t="s">
        <v>55</v>
      </c>
      <c r="F244" s="128" t="s">
        <v>57</v>
      </c>
      <c r="G244" s="127" t="s">
        <v>27</v>
      </c>
      <c r="H244" s="133" t="s">
        <v>131</v>
      </c>
      <c r="I244" s="128" t="s">
        <v>46</v>
      </c>
      <c r="J244" s="128" t="s">
        <v>132</v>
      </c>
      <c r="K244" s="128" t="s">
        <v>410</v>
      </c>
      <c r="L244" s="128" t="s">
        <v>411</v>
      </c>
    </row>
    <row r="245" spans="3:12">
      <c r="C245" s="325" t="s">
        <v>47</v>
      </c>
      <c r="D245" s="618">
        <v>200</v>
      </c>
      <c r="E245" s="326"/>
      <c r="F245" s="115">
        <v>30000</v>
      </c>
      <c r="G245" s="327">
        <f t="shared" ref="G245:G253" si="25">E245*F245</f>
        <v>0</v>
      </c>
      <c r="H245" s="328"/>
      <c r="I245" s="116" t="s">
        <v>699</v>
      </c>
      <c r="J245" s="116" t="str">
        <f>VLOOKUP(I245,Presupuesto!$B$11:$C$566,2,0)</f>
        <v>SERVICIOS DE CAPACITACION.</v>
      </c>
      <c r="K245" s="329" t="s">
        <v>1517</v>
      </c>
      <c r="L245" s="116" t="s">
        <v>394</v>
      </c>
    </row>
    <row r="246" spans="3:12">
      <c r="C246" s="99" t="s">
        <v>48</v>
      </c>
      <c r="D246" s="619"/>
      <c r="E246" s="200">
        <f>D245</f>
        <v>200</v>
      </c>
      <c r="F246" s="100">
        <v>50</v>
      </c>
      <c r="G246" s="97">
        <f t="shared" si="25"/>
        <v>10000</v>
      </c>
      <c r="H246" s="161" t="s">
        <v>1509</v>
      </c>
      <c r="I246" s="98" t="s">
        <v>717</v>
      </c>
      <c r="J246" s="98" t="str">
        <f>VLOOKUP(I246,Presupuesto!$B$11:$C$566,2,0)</f>
        <v>SERVICIOS DE IMPRENTA PUBLIC.Y REPRODUCCION</v>
      </c>
      <c r="K246" s="98" t="s">
        <v>1367</v>
      </c>
      <c r="L246" s="98" t="s">
        <v>396</v>
      </c>
    </row>
    <row r="247" spans="3:12">
      <c r="C247" s="99" t="s">
        <v>49</v>
      </c>
      <c r="D247" s="619"/>
      <c r="E247" s="200">
        <v>220</v>
      </c>
      <c r="F247" s="100">
        <v>150</v>
      </c>
      <c r="G247" s="97">
        <f t="shared" si="25"/>
        <v>33000</v>
      </c>
      <c r="H247" s="161" t="s">
        <v>1509</v>
      </c>
      <c r="I247" s="98" t="s">
        <v>792</v>
      </c>
      <c r="J247" s="98" t="str">
        <f>VLOOKUP(I247,Presupuesto!$B$11:$C$566,2,0)</f>
        <v>ALIMENTOS B EBIDAS PARA PERSONAS</v>
      </c>
      <c r="K247" s="98" t="s">
        <v>1367</v>
      </c>
      <c r="L247" s="98" t="s">
        <v>396</v>
      </c>
    </row>
    <row r="248" spans="3:12">
      <c r="C248" s="99" t="s">
        <v>50</v>
      </c>
      <c r="D248" s="619"/>
      <c r="E248" s="151">
        <v>0</v>
      </c>
      <c r="F248" s="118">
        <v>10000</v>
      </c>
      <c r="G248" s="97">
        <f t="shared" si="25"/>
        <v>0</v>
      </c>
      <c r="H248" s="161"/>
      <c r="I248" s="320" t="s">
        <v>300</v>
      </c>
      <c r="J248" s="98" t="str">
        <f>VLOOKUP(I248,Presupuesto!$B$11:$C$566,2,0)</f>
        <v>PASAJES (26100-00)</v>
      </c>
      <c r="K248" s="98" t="str">
        <f t="shared" ref="K248:K253" si="26">$K$226</f>
        <v>Gestión Tecnologías de Información y Comunicación</v>
      </c>
      <c r="L248" s="98" t="s">
        <v>412</v>
      </c>
    </row>
    <row r="249" spans="3:12">
      <c r="C249" s="99" t="s">
        <v>417</v>
      </c>
      <c r="D249" s="619"/>
      <c r="E249" s="151">
        <v>0</v>
      </c>
      <c r="F249" s="118">
        <v>250</v>
      </c>
      <c r="G249" s="97">
        <f t="shared" si="25"/>
        <v>0</v>
      </c>
      <c r="H249" s="161"/>
      <c r="I249" s="98" t="s">
        <v>821</v>
      </c>
      <c r="J249" s="98" t="str">
        <f>VLOOKUP(I249,Presupuesto!$B$11:$C$566,2,0)</f>
        <v>PRODUCTOS PAPEL Y CARTON</v>
      </c>
      <c r="K249" s="98" t="str">
        <f t="shared" si="26"/>
        <v>Gestión Tecnologías de Información y Comunicación</v>
      </c>
      <c r="L249" s="98" t="s">
        <v>412</v>
      </c>
    </row>
    <row r="250" spans="3:12">
      <c r="C250" s="99" t="s">
        <v>51</v>
      </c>
      <c r="D250" s="619"/>
      <c r="E250" s="200">
        <f>(D245*25)/500</f>
        <v>10</v>
      </c>
      <c r="F250" s="100">
        <v>85</v>
      </c>
      <c r="G250" s="97">
        <f t="shared" si="25"/>
        <v>850</v>
      </c>
      <c r="H250" s="161" t="s">
        <v>1509</v>
      </c>
      <c r="I250" s="98" t="s">
        <v>821</v>
      </c>
      <c r="J250" s="98" t="str">
        <f>VLOOKUP(I250,Presupuesto!$B$11:$C$566,2,0)</f>
        <v>PRODUCTOS PAPEL Y CARTON</v>
      </c>
      <c r="K250" s="98" t="s">
        <v>1367</v>
      </c>
      <c r="L250" s="98" t="s">
        <v>396</v>
      </c>
    </row>
    <row r="251" spans="3:12">
      <c r="C251" s="99" t="s">
        <v>123</v>
      </c>
      <c r="D251" s="619"/>
      <c r="E251" s="200">
        <f>D245/12</f>
        <v>16.666666666666668</v>
      </c>
      <c r="F251" s="100">
        <v>36</v>
      </c>
      <c r="G251" s="97">
        <f t="shared" si="25"/>
        <v>600</v>
      </c>
      <c r="H251" s="161" t="s">
        <v>1509</v>
      </c>
      <c r="I251" s="98" t="s">
        <v>942</v>
      </c>
      <c r="J251" s="98" t="str">
        <f>VLOOKUP(I251,Presupuesto!$B$11:$C$566,2,0)</f>
        <v>UTILES DE ESCRITORIO, OFICINA Y ENSE¥ANZA</v>
      </c>
      <c r="K251" s="98" t="s">
        <v>1367</v>
      </c>
      <c r="L251" s="98" t="s">
        <v>396</v>
      </c>
    </row>
    <row r="252" spans="3:12">
      <c r="C252" s="99" t="s">
        <v>34</v>
      </c>
      <c r="D252" s="619"/>
      <c r="E252" s="200">
        <f>D245/12</f>
        <v>16.666666666666668</v>
      </c>
      <c r="F252" s="100">
        <v>80</v>
      </c>
      <c r="G252" s="97">
        <f t="shared" si="25"/>
        <v>1333.3333333333335</v>
      </c>
      <c r="H252" s="161" t="s">
        <v>1509</v>
      </c>
      <c r="I252" s="98" t="s">
        <v>942</v>
      </c>
      <c r="J252" s="98" t="str">
        <f>VLOOKUP(I252,Presupuesto!$B$11:$C$566,2,0)</f>
        <v>UTILES DE ESCRITORIO, OFICINA Y ENSE¥ANZA</v>
      </c>
      <c r="K252" s="98" t="s">
        <v>1367</v>
      </c>
      <c r="L252" s="98" t="s">
        <v>396</v>
      </c>
    </row>
    <row r="253" spans="3:12">
      <c r="C253" s="109" t="s">
        <v>52</v>
      </c>
      <c r="D253" s="619"/>
      <c r="E253" s="213">
        <v>0</v>
      </c>
      <c r="F253" s="119">
        <v>25</v>
      </c>
      <c r="G253" s="97">
        <f t="shared" si="25"/>
        <v>0</v>
      </c>
      <c r="H253" s="161"/>
      <c r="I253" s="98" t="s">
        <v>942</v>
      </c>
      <c r="J253" s="98" t="str">
        <f>VLOOKUP(I253,Presupuesto!$B$11:$C$566,2,0)</f>
        <v>UTILES DE ESCRITORIO, OFICINA Y ENSE¥ANZA</v>
      </c>
      <c r="K253" s="98" t="str">
        <f t="shared" si="26"/>
        <v>Gestión Tecnologías de Información y Comunicación</v>
      </c>
      <c r="L253" s="98" t="s">
        <v>412</v>
      </c>
    </row>
    <row r="254" spans="3:12" ht="15.75" thickBot="1">
      <c r="C254" s="217" t="s">
        <v>448</v>
      </c>
      <c r="D254" s="544">
        <v>1</v>
      </c>
      <c r="E254" s="330">
        <v>4</v>
      </c>
      <c r="F254" s="104">
        <f>HLOOKUP(C254,$AH$2:$BU$3,2,0)</f>
        <v>4286.3535000000002</v>
      </c>
      <c r="G254" s="105">
        <f>D254*E254*F254</f>
        <v>17145.414000000001</v>
      </c>
      <c r="H254" s="161" t="s">
        <v>1509</v>
      </c>
      <c r="I254" s="332" t="s">
        <v>301</v>
      </c>
      <c r="J254" s="106" t="str">
        <f>VLOOKUP(I254,Presupuesto!$B$11:$C$566,2,0)</f>
        <v>VIATICOS (26200-00)</v>
      </c>
      <c r="K254" s="98" t="s">
        <v>1367</v>
      </c>
      <c r="L254" s="98" t="s">
        <v>396</v>
      </c>
    </row>
    <row r="256" spans="3:12" ht="15.75" thickBot="1"/>
    <row r="257" spans="3:12" ht="15.75" thickBot="1">
      <c r="C257" s="29" t="s">
        <v>43</v>
      </c>
      <c r="D257" s="540">
        <f>SUM(G264:G273)</f>
        <v>63306.144000000008</v>
      </c>
      <c r="E257" s="93"/>
      <c r="F257" s="93"/>
      <c r="G257" s="93"/>
      <c r="H257" s="76"/>
      <c r="I257" s="76"/>
      <c r="J257" s="76"/>
      <c r="K257" s="112"/>
      <c r="L257" s="458"/>
    </row>
    <row r="258" spans="3:12">
      <c r="C258" s="70"/>
      <c r="D258" s="541"/>
      <c r="E258" s="93"/>
      <c r="F258" s="93"/>
      <c r="G258" s="93"/>
      <c r="H258" s="76"/>
      <c r="I258" s="76"/>
      <c r="J258" s="76"/>
      <c r="K258" s="112"/>
      <c r="L258" s="458"/>
    </row>
    <row r="259" spans="3:12">
      <c r="C259" s="70"/>
      <c r="D259" s="541"/>
      <c r="E259" s="93"/>
      <c r="F259" s="93"/>
      <c r="G259" s="93"/>
      <c r="H259" s="76"/>
      <c r="I259" s="76"/>
      <c r="J259" s="76"/>
      <c r="K259" s="112"/>
      <c r="L259" s="458"/>
    </row>
    <row r="260" spans="3:12" ht="15.75">
      <c r="C260" s="202" t="s">
        <v>392</v>
      </c>
      <c r="D260" s="542" t="s">
        <v>2044</v>
      </c>
      <c r="E260" s="93"/>
      <c r="F260" s="93"/>
      <c r="G260" s="93"/>
      <c r="H260" s="76"/>
      <c r="I260" s="76"/>
      <c r="J260" s="76"/>
      <c r="K260" s="112"/>
      <c r="L260" s="458"/>
    </row>
    <row r="261" spans="3:12" ht="18.75">
      <c r="C261" s="211" t="str">
        <f>IFERROR(VLOOKUP(D260,'1. Desarrollo e Innov. Curricu.'!$E:$F,2,FALSE),IFERROR(VLOOKUP(D260,'2. Investigación Científica'!$E:$F,2,FALSE),IFERROR(VLOOKUP(D260,'3. Vinculación Univ. Sociedad'!$E:$F,2,FALSE),IFERROR(VLOOKUP(D260,'4. Docencia y Profesorado Univ.'!$E:$F,2,FALSE),IFERROR(VLOOKUP(D260,'5. Estudiantes y Graduados'!$E:$F,2,FALSE),IFERROR(VLOOKUP(D260,'11. Gestion Administrativa'!$E:$F,2,FALSE),IFERROR(VLOOKUP(D260,'13. Gestión Académica'!$E:$F,2,FALSE),IFERROR(VLOOKUP(D260,'8. Asegura. de la Calid. y M'!$E:$F,2,FALSE),IFERROR(VLOOKUP(D260,'6. Gestión del Conocimiento'!$E:$F,2,FALSE),IFERROR(VLOOKUP(D260,'15. Gobernabilidad y Proceso...'!$E:$F,2,FALSE),IFERROR(VLOOKUP(D260,'12. Gestión del Talento Humano'!$E:$F,2,FALSE),IFERROR(VLOOKUP(D260,'14. Internacional... de la E.S.'!$E:$F,2,FALSE),IFERROR(VLOOKUP(D260,'10. Posgrado'!$E:$F,2,FALSE),IFERROR(VLOOKUP(D260,'17. Gestión TIC'!$E:$F,2,FALSE),IFERROR(VLOOKUP(D260,'16. Desa. del Sistema Educ.Sup.'!$E:$F,2,FALSE),IFERROR(VLOOKUP(D260,'9. Cultura de Inno. Insti...'!$E:$F,2,FALSE),VLOOKUP(D260,'7. Lo Esencial de la Reforma U.'!$E:$F,2,0)))))))))))))))))</f>
        <v>Participación en Feria Internacional del Libro</v>
      </c>
      <c r="D261" s="541"/>
      <c r="E261" s="93"/>
      <c r="F261" s="93"/>
      <c r="G261" s="93"/>
      <c r="H261" s="76"/>
      <c r="I261" s="76"/>
      <c r="J261" s="76"/>
      <c r="K261" s="112"/>
      <c r="L261" s="458"/>
    </row>
    <row r="262" spans="3:12" ht="15.75" thickBot="1">
      <c r="C262" s="70"/>
      <c r="D262" s="541"/>
      <c r="E262" s="93"/>
      <c r="F262" s="93"/>
      <c r="G262" s="93"/>
      <c r="H262" s="76"/>
      <c r="I262" s="76"/>
      <c r="J262" s="76"/>
      <c r="K262" s="112"/>
      <c r="L262" s="458"/>
    </row>
    <row r="263" spans="3:12" ht="15.75" thickBot="1">
      <c r="C263" s="126" t="s">
        <v>44</v>
      </c>
      <c r="D263" s="543" t="s">
        <v>45</v>
      </c>
      <c r="E263" s="128" t="s">
        <v>55</v>
      </c>
      <c r="F263" s="128" t="s">
        <v>57</v>
      </c>
      <c r="G263" s="127" t="s">
        <v>27</v>
      </c>
      <c r="H263" s="133" t="s">
        <v>131</v>
      </c>
      <c r="I263" s="128" t="s">
        <v>46</v>
      </c>
      <c r="J263" s="128" t="s">
        <v>132</v>
      </c>
      <c r="K263" s="128" t="s">
        <v>410</v>
      </c>
      <c r="L263" s="128" t="s">
        <v>411</v>
      </c>
    </row>
    <row r="264" spans="3:12">
      <c r="C264" s="325" t="s">
        <v>47</v>
      </c>
      <c r="D264" s="618">
        <v>2</v>
      </c>
      <c r="E264" s="326"/>
      <c r="F264" s="115">
        <v>30000</v>
      </c>
      <c r="G264" s="327">
        <f t="shared" ref="G264:G272" si="27">E264*F264</f>
        <v>0</v>
      </c>
      <c r="H264" s="328"/>
      <c r="I264" s="116" t="s">
        <v>699</v>
      </c>
      <c r="J264" s="116" t="str">
        <f>VLOOKUP(I264,Presupuesto!$B$11:$C$566,2,0)</f>
        <v>SERVICIOS DE CAPACITACION.</v>
      </c>
      <c r="K264" s="329" t="s">
        <v>1517</v>
      </c>
      <c r="L264" s="116" t="s">
        <v>394</v>
      </c>
    </row>
    <row r="265" spans="3:12">
      <c r="C265" s="99" t="s">
        <v>48</v>
      </c>
      <c r="D265" s="619"/>
      <c r="E265" s="200"/>
      <c r="F265" s="100">
        <v>50</v>
      </c>
      <c r="G265" s="97">
        <f t="shared" si="27"/>
        <v>0</v>
      </c>
      <c r="H265" s="161"/>
      <c r="I265" s="98" t="s">
        <v>717</v>
      </c>
      <c r="J265" s="98" t="str">
        <f>VLOOKUP(I265,Presupuesto!$B$11:$C$566,2,0)</f>
        <v>SERVICIOS DE IMPRENTA PUBLIC.Y REPRODUCCION</v>
      </c>
      <c r="K265" s="98" t="str">
        <f>$K$226</f>
        <v>Gestión Tecnologías de Información y Comunicación</v>
      </c>
      <c r="L265" s="98" t="s">
        <v>412</v>
      </c>
    </row>
    <row r="266" spans="3:12">
      <c r="C266" s="99" t="s">
        <v>49</v>
      </c>
      <c r="D266" s="619"/>
      <c r="E266" s="200"/>
      <c r="F266" s="100">
        <v>150</v>
      </c>
      <c r="G266" s="97">
        <f t="shared" si="27"/>
        <v>0</v>
      </c>
      <c r="H266" s="161"/>
      <c r="I266" s="98" t="s">
        <v>792</v>
      </c>
      <c r="J266" s="98" t="str">
        <f>VLOOKUP(I266,Presupuesto!$B$11:$C$566,2,0)</f>
        <v>ALIMENTOS B EBIDAS PARA PERSONAS</v>
      </c>
      <c r="K266" s="98" t="str">
        <f t="shared" ref="K266:K273" si="28">$K$226</f>
        <v>Gestión Tecnologías de Información y Comunicación</v>
      </c>
      <c r="L266" s="98" t="s">
        <v>396</v>
      </c>
    </row>
    <row r="267" spans="3:12">
      <c r="C267" s="99" t="s">
        <v>50</v>
      </c>
      <c r="D267" s="619"/>
      <c r="E267" s="151">
        <v>0</v>
      </c>
      <c r="F267" s="118">
        <v>10000</v>
      </c>
      <c r="G267" s="97">
        <f t="shared" si="27"/>
        <v>0</v>
      </c>
      <c r="H267" s="161"/>
      <c r="I267" s="320" t="s">
        <v>300</v>
      </c>
      <c r="J267" s="98" t="str">
        <f>VLOOKUP(I267,Presupuesto!$B$11:$C$566,2,0)</f>
        <v>PASAJES (26100-00)</v>
      </c>
      <c r="K267" s="98" t="str">
        <f t="shared" si="28"/>
        <v>Gestión Tecnologías de Información y Comunicación</v>
      </c>
      <c r="L267" s="98" t="s">
        <v>412</v>
      </c>
    </row>
    <row r="268" spans="3:12">
      <c r="C268" s="99" t="s">
        <v>417</v>
      </c>
      <c r="D268" s="619"/>
      <c r="E268" s="151">
        <v>0</v>
      </c>
      <c r="F268" s="118">
        <v>250</v>
      </c>
      <c r="G268" s="97">
        <f t="shared" si="27"/>
        <v>0</v>
      </c>
      <c r="H268" s="161"/>
      <c r="I268" s="98" t="s">
        <v>821</v>
      </c>
      <c r="J268" s="98" t="str">
        <f>VLOOKUP(I268,Presupuesto!$B$11:$C$566,2,0)</f>
        <v>PRODUCTOS PAPEL Y CARTON</v>
      </c>
      <c r="K268" s="98" t="str">
        <f t="shared" si="28"/>
        <v>Gestión Tecnologías de Información y Comunicación</v>
      </c>
      <c r="L268" s="98" t="s">
        <v>412</v>
      </c>
    </row>
    <row r="269" spans="3:12">
      <c r="C269" s="99" t="s">
        <v>51</v>
      </c>
      <c r="D269" s="619"/>
      <c r="E269" s="200"/>
      <c r="F269" s="100">
        <v>85</v>
      </c>
      <c r="G269" s="97">
        <f t="shared" si="27"/>
        <v>0</v>
      </c>
      <c r="H269" s="161"/>
      <c r="I269" s="98" t="s">
        <v>821</v>
      </c>
      <c r="J269" s="98" t="str">
        <f>VLOOKUP(I269,Presupuesto!$B$11:$C$566,2,0)</f>
        <v>PRODUCTOS PAPEL Y CARTON</v>
      </c>
      <c r="K269" s="98" t="str">
        <f t="shared" si="28"/>
        <v>Gestión Tecnologías de Información y Comunicación</v>
      </c>
      <c r="L269" s="98" t="s">
        <v>412</v>
      </c>
    </row>
    <row r="270" spans="3:12">
      <c r="C270" s="99" t="s">
        <v>123</v>
      </c>
      <c r="D270" s="619"/>
      <c r="E270" s="200"/>
      <c r="F270" s="100">
        <v>36</v>
      </c>
      <c r="G270" s="97">
        <f t="shared" si="27"/>
        <v>0</v>
      </c>
      <c r="H270" s="161"/>
      <c r="I270" s="98" t="s">
        <v>942</v>
      </c>
      <c r="J270" s="98" t="str">
        <f>VLOOKUP(I270,Presupuesto!$B$11:$C$566,2,0)</f>
        <v>UTILES DE ESCRITORIO, OFICINA Y ENSE¥ANZA</v>
      </c>
      <c r="K270" s="98" t="str">
        <f t="shared" si="28"/>
        <v>Gestión Tecnologías de Información y Comunicación</v>
      </c>
      <c r="L270" s="98" t="s">
        <v>412</v>
      </c>
    </row>
    <row r="271" spans="3:12">
      <c r="C271" s="99" t="s">
        <v>34</v>
      </c>
      <c r="D271" s="619"/>
      <c r="E271" s="200"/>
      <c r="F271" s="100">
        <v>80</v>
      </c>
      <c r="G271" s="97">
        <f t="shared" si="27"/>
        <v>0</v>
      </c>
      <c r="H271" s="161"/>
      <c r="I271" s="98" t="s">
        <v>942</v>
      </c>
      <c r="J271" s="98" t="str">
        <f>VLOOKUP(I271,Presupuesto!$B$11:$C$566,2,0)</f>
        <v>UTILES DE ESCRITORIO, OFICINA Y ENSE¥ANZA</v>
      </c>
      <c r="K271" s="98" t="str">
        <f t="shared" si="28"/>
        <v>Gestión Tecnologías de Información y Comunicación</v>
      </c>
      <c r="L271" s="98" t="s">
        <v>412</v>
      </c>
    </row>
    <row r="272" spans="3:12">
      <c r="C272" s="109" t="s">
        <v>52</v>
      </c>
      <c r="D272" s="619"/>
      <c r="E272" s="213">
        <v>0</v>
      </c>
      <c r="F272" s="119">
        <v>25</v>
      </c>
      <c r="G272" s="97">
        <f t="shared" si="27"/>
        <v>0</v>
      </c>
      <c r="H272" s="161"/>
      <c r="I272" s="98" t="s">
        <v>942</v>
      </c>
      <c r="J272" s="98" t="str">
        <f>VLOOKUP(I272,Presupuesto!$B$11:$C$566,2,0)</f>
        <v>UTILES DE ESCRITORIO, OFICINA Y ENSE¥ANZA</v>
      </c>
      <c r="K272" s="98" t="str">
        <f t="shared" si="28"/>
        <v>Gestión Tecnologías de Información y Comunicación</v>
      </c>
      <c r="L272" s="98" t="s">
        <v>412</v>
      </c>
    </row>
    <row r="273" spans="3:12" ht="15.75" thickBot="1">
      <c r="C273" s="217" t="s">
        <v>450</v>
      </c>
      <c r="D273" s="544">
        <v>2</v>
      </c>
      <c r="E273" s="330">
        <v>6</v>
      </c>
      <c r="F273" s="104">
        <f>HLOOKUP(C273,$AH$2:$BU$3,2,0)</f>
        <v>5275.5120000000006</v>
      </c>
      <c r="G273" s="105">
        <f>D273*E273*F273</f>
        <v>63306.144000000008</v>
      </c>
      <c r="H273" s="331" t="s">
        <v>1509</v>
      </c>
      <c r="I273" s="332" t="s">
        <v>301</v>
      </c>
      <c r="J273" s="106" t="str">
        <f>VLOOKUP(I273,Presupuesto!$B$11:$C$566,2,0)</f>
        <v>VIATICOS (26200-00)</v>
      </c>
      <c r="K273" s="333" t="str">
        <f t="shared" si="28"/>
        <v>Gestión Tecnologías de Información y Comunicación</v>
      </c>
      <c r="L273" s="333" t="s">
        <v>396</v>
      </c>
    </row>
    <row r="275" spans="3:12" ht="15.75" thickBot="1"/>
    <row r="276" spans="3:12" ht="15.75" thickBot="1">
      <c r="C276" s="29" t="s">
        <v>43</v>
      </c>
      <c r="D276" s="540">
        <f>SUM(G283:G292)</f>
        <v>80008.948999999993</v>
      </c>
      <c r="E276" s="93"/>
      <c r="F276" s="93"/>
      <c r="G276" s="93"/>
      <c r="H276" s="76"/>
      <c r="I276" s="76"/>
      <c r="J276" s="76"/>
      <c r="K276" s="112"/>
      <c r="L276" s="458"/>
    </row>
    <row r="277" spans="3:12">
      <c r="C277" s="70"/>
      <c r="D277" s="541"/>
      <c r="E277" s="93"/>
      <c r="F277" s="93"/>
      <c r="G277" s="93"/>
      <c r="H277" s="76"/>
      <c r="I277" s="76"/>
      <c r="J277" s="76"/>
      <c r="K277" s="112"/>
      <c r="L277" s="458"/>
    </row>
    <row r="278" spans="3:12">
      <c r="C278" s="70"/>
      <c r="D278" s="541"/>
      <c r="E278" s="93"/>
      <c r="F278" s="93"/>
      <c r="G278" s="93"/>
      <c r="H278" s="76"/>
      <c r="I278" s="76"/>
      <c r="J278" s="76"/>
      <c r="K278" s="112"/>
      <c r="L278" s="458"/>
    </row>
    <row r="279" spans="3:12" ht="15.75">
      <c r="C279" s="202" t="s">
        <v>392</v>
      </c>
      <c r="D279" s="542" t="s">
        <v>2045</v>
      </c>
      <c r="E279" s="93"/>
      <c r="F279" s="93"/>
      <c r="G279" s="93"/>
      <c r="H279" s="76"/>
      <c r="I279" s="76"/>
      <c r="J279" s="76"/>
      <c r="K279" s="112"/>
      <c r="L279" s="458"/>
    </row>
    <row r="280" spans="3:12" ht="18.75">
      <c r="C280" s="211" t="str">
        <f>IFERROR(VLOOKUP(D279,'1. Desarrollo e Innov. Curricu.'!$E:$F,2,FALSE),IFERROR(VLOOKUP(D279,'2. Investigación Científica'!$E:$F,2,FALSE),IFERROR(VLOOKUP(D279,'3. Vinculación Univ. Sociedad'!$E:$F,2,FALSE),IFERROR(VLOOKUP(D279,'4. Docencia y Profesorado Univ.'!$E:$F,2,FALSE),IFERROR(VLOOKUP(D279,'5. Estudiantes y Graduados'!$E:$F,2,FALSE),IFERROR(VLOOKUP(D279,'11. Gestion Administrativa'!$E:$F,2,FALSE),IFERROR(VLOOKUP(D279,'13. Gestión Académica'!$E:$F,2,FALSE),IFERROR(VLOOKUP(D279,'8. Asegura. de la Calid. y M'!$E:$F,2,FALSE),IFERROR(VLOOKUP(D279,'6. Gestión del Conocimiento'!$E:$F,2,FALSE),IFERROR(VLOOKUP(D279,'15. Gobernabilidad y Proceso...'!$E:$F,2,FALSE),IFERROR(VLOOKUP(D279,'12. Gestión del Talento Humano'!$E:$F,2,FALSE),IFERROR(VLOOKUP(D279,'14. Internacional... de la E.S.'!$E:$F,2,FALSE),IFERROR(VLOOKUP(D279,'10. Posgrado'!$E:$F,2,FALSE),IFERROR(VLOOKUP(D279,'17. Gestión TIC'!$E:$F,2,FALSE),IFERROR(VLOOKUP(D279,'16. Desa. del Sistema Educ.Sup.'!$E:$F,2,FALSE),IFERROR(VLOOKUP(D279,'9. Cultura de Inno. Insti...'!$E:$F,2,FALSE),VLOOKUP(D279,'7. Lo Esencial de la Reforma U.'!$E:$F,2,0)))))))))))))))))</f>
        <v>Participación activa en reuniones y asambleas del SIDCA-CSUCA</v>
      </c>
      <c r="D280" s="541"/>
      <c r="E280" s="93"/>
      <c r="F280" s="93"/>
      <c r="G280" s="93"/>
      <c r="H280" s="76"/>
      <c r="I280" s="76"/>
      <c r="J280" s="76"/>
      <c r="K280" s="112"/>
      <c r="L280" s="458"/>
    </row>
    <row r="281" spans="3:12" ht="15.75" thickBot="1">
      <c r="C281" s="70"/>
      <c r="D281" s="541"/>
      <c r="E281" s="93"/>
      <c r="F281" s="93"/>
      <c r="G281" s="93"/>
      <c r="H281" s="76"/>
      <c r="I281" s="76"/>
      <c r="J281" s="76"/>
      <c r="K281" s="112"/>
      <c r="L281" s="458"/>
    </row>
    <row r="282" spans="3:12" ht="15.75" thickBot="1">
      <c r="C282" s="126" t="s">
        <v>44</v>
      </c>
      <c r="D282" s="543" t="s">
        <v>45</v>
      </c>
      <c r="E282" s="128" t="s">
        <v>55</v>
      </c>
      <c r="F282" s="128" t="s">
        <v>57</v>
      </c>
      <c r="G282" s="127" t="s">
        <v>27</v>
      </c>
      <c r="H282" s="133" t="s">
        <v>131</v>
      </c>
      <c r="I282" s="128" t="s">
        <v>46</v>
      </c>
      <c r="J282" s="128" t="s">
        <v>132</v>
      </c>
      <c r="K282" s="128" t="s">
        <v>410</v>
      </c>
      <c r="L282" s="128" t="s">
        <v>411</v>
      </c>
    </row>
    <row r="283" spans="3:12">
      <c r="C283" s="325" t="s">
        <v>47</v>
      </c>
      <c r="D283" s="618"/>
      <c r="E283" s="326"/>
      <c r="F283" s="115">
        <v>30000</v>
      </c>
      <c r="G283" s="327">
        <f t="shared" ref="G283:G291" si="29">E283*F283</f>
        <v>0</v>
      </c>
      <c r="H283" s="328"/>
      <c r="I283" s="116" t="s">
        <v>699</v>
      </c>
      <c r="J283" s="116" t="str">
        <f>VLOOKUP(I283,Presupuesto!$B$11:$C$566,2,0)</f>
        <v>SERVICIOS DE CAPACITACION.</v>
      </c>
      <c r="K283" s="329" t="s">
        <v>1517</v>
      </c>
      <c r="L283" s="116" t="s">
        <v>394</v>
      </c>
    </row>
    <row r="284" spans="3:12">
      <c r="C284" s="99" t="s">
        <v>48</v>
      </c>
      <c r="D284" s="619"/>
      <c r="E284" s="200">
        <f>D283</f>
        <v>0</v>
      </c>
      <c r="F284" s="100">
        <v>50</v>
      </c>
      <c r="G284" s="97">
        <f t="shared" si="29"/>
        <v>0</v>
      </c>
      <c r="H284" s="161"/>
      <c r="I284" s="98" t="s">
        <v>717</v>
      </c>
      <c r="J284" s="98" t="str">
        <f>VLOOKUP(I284,Presupuesto!$B$11:$C$566,2,0)</f>
        <v>SERVICIOS DE IMPRENTA PUBLIC.Y REPRODUCCION</v>
      </c>
      <c r="K284" s="98" t="str">
        <f>$K$226</f>
        <v>Gestión Tecnologías de Información y Comunicación</v>
      </c>
      <c r="L284" s="98" t="s">
        <v>412</v>
      </c>
    </row>
    <row r="285" spans="3:12">
      <c r="C285" s="99" t="s">
        <v>49</v>
      </c>
      <c r="D285" s="619"/>
      <c r="E285" s="200">
        <f>D283</f>
        <v>0</v>
      </c>
      <c r="F285" s="100">
        <v>150</v>
      </c>
      <c r="G285" s="97">
        <f t="shared" si="29"/>
        <v>0</v>
      </c>
      <c r="H285" s="161"/>
      <c r="I285" s="98" t="s">
        <v>792</v>
      </c>
      <c r="J285" s="98" t="str">
        <f>VLOOKUP(I285,Presupuesto!$B$11:$C$566,2,0)</f>
        <v>ALIMENTOS B EBIDAS PARA PERSONAS</v>
      </c>
      <c r="K285" s="98" t="str">
        <f t="shared" ref="K285:K291" si="30">$K$226</f>
        <v>Gestión Tecnologías de Información y Comunicación</v>
      </c>
      <c r="L285" s="98" t="s">
        <v>396</v>
      </c>
    </row>
    <row r="286" spans="3:12">
      <c r="C286" s="99" t="s">
        <v>50</v>
      </c>
      <c r="D286" s="619"/>
      <c r="E286" s="151">
        <v>2</v>
      </c>
      <c r="F286" s="118">
        <v>10000</v>
      </c>
      <c r="G286" s="97">
        <f t="shared" si="29"/>
        <v>20000</v>
      </c>
      <c r="H286" s="161" t="s">
        <v>129</v>
      </c>
      <c r="I286" s="320" t="s">
        <v>300</v>
      </c>
      <c r="J286" s="98" t="str">
        <f>VLOOKUP(I286,Presupuesto!$B$11:$C$566,2,0)</f>
        <v>PASAJES (26100-00)</v>
      </c>
      <c r="K286" s="98" t="s">
        <v>1367</v>
      </c>
      <c r="L286" s="98" t="s">
        <v>412</v>
      </c>
    </row>
    <row r="287" spans="3:12">
      <c r="C287" s="99" t="s">
        <v>417</v>
      </c>
      <c r="D287" s="619"/>
      <c r="E287" s="151">
        <v>0</v>
      </c>
      <c r="F287" s="118">
        <v>250</v>
      </c>
      <c r="G287" s="97">
        <f t="shared" si="29"/>
        <v>0</v>
      </c>
      <c r="H287" s="161"/>
      <c r="I287" s="98" t="s">
        <v>821</v>
      </c>
      <c r="J287" s="98" t="str">
        <f>VLOOKUP(I287,Presupuesto!$B$11:$C$566,2,0)</f>
        <v>PRODUCTOS PAPEL Y CARTON</v>
      </c>
      <c r="K287" s="98" t="str">
        <f t="shared" si="30"/>
        <v>Gestión Tecnologías de Información y Comunicación</v>
      </c>
      <c r="L287" s="98" t="s">
        <v>412</v>
      </c>
    </row>
    <row r="288" spans="3:12">
      <c r="C288" s="99" t="s">
        <v>51</v>
      </c>
      <c r="D288" s="619"/>
      <c r="E288" s="200">
        <f>(D283*25)/500</f>
        <v>0</v>
      </c>
      <c r="F288" s="100">
        <v>85</v>
      </c>
      <c r="G288" s="97">
        <f t="shared" si="29"/>
        <v>0</v>
      </c>
      <c r="H288" s="161"/>
      <c r="I288" s="98" t="s">
        <v>821</v>
      </c>
      <c r="J288" s="98" t="str">
        <f>VLOOKUP(I288,Presupuesto!$B$11:$C$566,2,0)</f>
        <v>PRODUCTOS PAPEL Y CARTON</v>
      </c>
      <c r="K288" s="98" t="str">
        <f t="shared" si="30"/>
        <v>Gestión Tecnologías de Información y Comunicación</v>
      </c>
      <c r="L288" s="98" t="s">
        <v>412</v>
      </c>
    </row>
    <row r="289" spans="3:12">
      <c r="C289" s="99" t="s">
        <v>123</v>
      </c>
      <c r="D289" s="619"/>
      <c r="E289" s="200">
        <f>D283/12</f>
        <v>0</v>
      </c>
      <c r="F289" s="100">
        <v>36</v>
      </c>
      <c r="G289" s="97">
        <f t="shared" si="29"/>
        <v>0</v>
      </c>
      <c r="H289" s="161"/>
      <c r="I289" s="98" t="s">
        <v>942</v>
      </c>
      <c r="J289" s="98" t="str">
        <f>VLOOKUP(I289,Presupuesto!$B$11:$C$566,2,0)</f>
        <v>UTILES DE ESCRITORIO, OFICINA Y ENSE¥ANZA</v>
      </c>
      <c r="K289" s="98" t="str">
        <f t="shared" si="30"/>
        <v>Gestión Tecnologías de Información y Comunicación</v>
      </c>
      <c r="L289" s="98" t="s">
        <v>412</v>
      </c>
    </row>
    <row r="290" spans="3:12">
      <c r="C290" s="99" t="s">
        <v>34</v>
      </c>
      <c r="D290" s="619"/>
      <c r="E290" s="200">
        <f>D283/12</f>
        <v>0</v>
      </c>
      <c r="F290" s="100">
        <v>80</v>
      </c>
      <c r="G290" s="97">
        <f t="shared" si="29"/>
        <v>0</v>
      </c>
      <c r="H290" s="161"/>
      <c r="I290" s="98" t="s">
        <v>942</v>
      </c>
      <c r="J290" s="98" t="str">
        <f>VLOOKUP(I290,Presupuesto!$B$11:$C$566,2,0)</f>
        <v>UTILES DE ESCRITORIO, OFICINA Y ENSE¥ANZA</v>
      </c>
      <c r="K290" s="98" t="str">
        <f t="shared" si="30"/>
        <v>Gestión Tecnologías de Información y Comunicación</v>
      </c>
      <c r="L290" s="98" t="s">
        <v>412</v>
      </c>
    </row>
    <row r="291" spans="3:12">
      <c r="C291" s="109" t="s">
        <v>52</v>
      </c>
      <c r="D291" s="619"/>
      <c r="E291" s="213">
        <v>0</v>
      </c>
      <c r="F291" s="119">
        <v>25</v>
      </c>
      <c r="G291" s="97">
        <f t="shared" si="29"/>
        <v>0</v>
      </c>
      <c r="H291" s="161"/>
      <c r="I291" s="98" t="s">
        <v>942</v>
      </c>
      <c r="J291" s="98" t="str">
        <f>VLOOKUP(I291,Presupuesto!$B$11:$C$566,2,0)</f>
        <v>UTILES DE ESCRITORIO, OFICINA Y ENSE¥ANZA</v>
      </c>
      <c r="K291" s="98" t="str">
        <f t="shared" si="30"/>
        <v>Gestión Tecnologías de Información y Comunicación</v>
      </c>
      <c r="L291" s="98" t="s">
        <v>412</v>
      </c>
    </row>
    <row r="292" spans="3:12" ht="15.75" thickBot="1">
      <c r="C292" s="217" t="s">
        <v>448</v>
      </c>
      <c r="D292" s="544">
        <v>2</v>
      </c>
      <c r="E292" s="330">
        <v>7</v>
      </c>
      <c r="F292" s="104">
        <f>HLOOKUP(C292,$AH$2:$BU$3,2,0)</f>
        <v>4286.3535000000002</v>
      </c>
      <c r="G292" s="105">
        <f>D292*E292*F292</f>
        <v>60008.949000000001</v>
      </c>
      <c r="H292" s="331" t="s">
        <v>129</v>
      </c>
      <c r="I292" s="332" t="s">
        <v>301</v>
      </c>
      <c r="J292" s="106" t="str">
        <f>VLOOKUP(I292,Presupuesto!$B$11:$C$566,2,0)</f>
        <v>VIATICOS (26200-00)</v>
      </c>
      <c r="K292" s="333" t="s">
        <v>1367</v>
      </c>
      <c r="L292" s="333" t="s">
        <v>412</v>
      </c>
    </row>
    <row r="294" spans="3:12" ht="15.75" thickBot="1"/>
    <row r="295" spans="3:12" ht="15.75" thickBot="1">
      <c r="C295" s="29" t="s">
        <v>43</v>
      </c>
      <c r="D295" s="540">
        <f>SUM(G302:G311)</f>
        <v>1500</v>
      </c>
      <c r="E295" s="93"/>
      <c r="F295" s="93"/>
      <c r="G295" s="93"/>
      <c r="H295" s="76"/>
      <c r="I295" s="76"/>
      <c r="J295" s="76"/>
      <c r="K295" s="112"/>
      <c r="L295" s="458"/>
    </row>
    <row r="296" spans="3:12">
      <c r="C296" s="70"/>
      <c r="D296" s="541"/>
      <c r="E296" s="93"/>
      <c r="F296" s="93"/>
      <c r="G296" s="93"/>
      <c r="H296" s="76"/>
      <c r="I296" s="76"/>
      <c r="J296" s="76"/>
      <c r="K296" s="112"/>
      <c r="L296" s="458"/>
    </row>
    <row r="297" spans="3:12">
      <c r="C297" s="70"/>
      <c r="D297" s="541"/>
      <c r="E297" s="93"/>
      <c r="F297" s="93"/>
      <c r="G297" s="93"/>
      <c r="H297" s="76"/>
      <c r="I297" s="76"/>
      <c r="J297" s="76"/>
      <c r="K297" s="112"/>
      <c r="L297" s="458"/>
    </row>
    <row r="298" spans="3:12" ht="15.75">
      <c r="C298" s="202" t="s">
        <v>392</v>
      </c>
      <c r="D298" s="542" t="s">
        <v>2093</v>
      </c>
      <c r="E298" s="93"/>
      <c r="F298" s="93"/>
      <c r="G298" s="93"/>
      <c r="H298" s="76"/>
      <c r="I298" s="76"/>
      <c r="J298" s="76"/>
      <c r="K298" s="112"/>
      <c r="L298" s="458"/>
    </row>
    <row r="299" spans="3:12" ht="18.75">
      <c r="C299" s="211" t="str">
        <f>IFERROR(VLOOKUP(D298,'1. Desarrollo e Innov. Curricu.'!$E:$F,2,FALSE),IFERROR(VLOOKUP(D298,'2. Investigación Científica'!$E:$F,2,FALSE),IFERROR(VLOOKUP(D298,'3. Vinculación Univ. Sociedad'!$E:$F,2,FALSE),IFERROR(VLOOKUP(D298,'4. Docencia y Profesorado Univ.'!$E:$F,2,FALSE),IFERROR(VLOOKUP(D298,'5. Estudiantes y Graduados'!$E:$F,2,FALSE),IFERROR(VLOOKUP(D298,'11. Gestion Administrativa'!$E:$F,2,FALSE),IFERROR(VLOOKUP(D298,'13. Gestión Académica'!$E:$F,2,FALSE),IFERROR(VLOOKUP(D298,'8. Asegura. de la Calid. y M'!$E:$F,2,FALSE),IFERROR(VLOOKUP(D298,'6. Gestión del Conocimiento'!$E:$F,2,FALSE),IFERROR(VLOOKUP(D298,'15. Gobernabilidad y Proceso...'!$E:$F,2,FALSE),IFERROR(VLOOKUP(D298,'12. Gestión del Talento Humano'!$E:$F,2,FALSE),IFERROR(VLOOKUP(D298,'14. Internacional... de la E.S.'!$E:$F,2,FALSE),IFERROR(VLOOKUP(D298,'10. Posgrado'!$E:$F,2,FALSE),IFERROR(VLOOKUP(D298,'17. Gestión TIC'!$E:$F,2,FALSE),IFERROR(VLOOKUP(D298,'16. Desa. del Sistema Educ.Sup.'!$E:$F,2,FALSE),IFERROR(VLOOKUP(D298,'9. Cultura de Inno. Insti...'!$E:$F,2,FALSE),VLOOKUP(D298,'7. Lo Esencial de la Reforma U.'!$E:$F,2,0)))))))))))))))))</f>
        <v>Elaboración de manuales y materiales de apoyo para los cursos TIC</v>
      </c>
      <c r="D299" s="541"/>
      <c r="E299" s="93"/>
      <c r="F299" s="93"/>
      <c r="G299" s="93"/>
      <c r="H299" s="76"/>
      <c r="I299" s="76"/>
      <c r="J299" s="76"/>
      <c r="K299" s="112"/>
      <c r="L299" s="458"/>
    </row>
    <row r="300" spans="3:12" ht="15.75" thickBot="1">
      <c r="C300" s="70"/>
      <c r="D300" s="541"/>
      <c r="E300" s="93"/>
      <c r="F300" s="93"/>
      <c r="G300" s="93"/>
      <c r="H300" s="76"/>
      <c r="I300" s="76"/>
      <c r="J300" s="76"/>
      <c r="K300" s="112"/>
      <c r="L300" s="458"/>
    </row>
    <row r="301" spans="3:12" ht="15.75" thickBot="1">
      <c r="C301" s="126" t="s">
        <v>44</v>
      </c>
      <c r="D301" s="543" t="s">
        <v>45</v>
      </c>
      <c r="E301" s="128" t="s">
        <v>55</v>
      </c>
      <c r="F301" s="128" t="s">
        <v>57</v>
      </c>
      <c r="G301" s="127" t="s">
        <v>27</v>
      </c>
      <c r="H301" s="133" t="s">
        <v>131</v>
      </c>
      <c r="I301" s="128" t="s">
        <v>46</v>
      </c>
      <c r="J301" s="128" t="s">
        <v>132</v>
      </c>
      <c r="K301" s="128" t="s">
        <v>410</v>
      </c>
      <c r="L301" s="128" t="s">
        <v>411</v>
      </c>
    </row>
    <row r="302" spans="3:12">
      <c r="C302" s="325" t="s">
        <v>47</v>
      </c>
      <c r="D302" s="618">
        <v>50</v>
      </c>
      <c r="E302" s="326"/>
      <c r="F302" s="115">
        <v>30000</v>
      </c>
      <c r="G302" s="327">
        <f t="shared" ref="G302:G310" si="31">E302*F302</f>
        <v>0</v>
      </c>
      <c r="H302" s="328"/>
      <c r="I302" s="116" t="s">
        <v>699</v>
      </c>
      <c r="J302" s="116" t="str">
        <f>VLOOKUP(I302,Presupuesto!$B$11:$C$566,2,0)</f>
        <v>SERVICIOS DE CAPACITACION.</v>
      </c>
      <c r="K302" s="329" t="s">
        <v>1517</v>
      </c>
      <c r="L302" s="116" t="s">
        <v>394</v>
      </c>
    </row>
    <row r="303" spans="3:12">
      <c r="C303" s="99" t="s">
        <v>48</v>
      </c>
      <c r="D303" s="619"/>
      <c r="E303" s="200">
        <v>50</v>
      </c>
      <c r="F303" s="100">
        <v>30</v>
      </c>
      <c r="G303" s="97">
        <f t="shared" si="31"/>
        <v>1500</v>
      </c>
      <c r="H303" s="161" t="s">
        <v>129</v>
      </c>
      <c r="I303" s="98" t="s">
        <v>717</v>
      </c>
      <c r="J303" s="98" t="str">
        <f>VLOOKUP(I303,Presupuesto!$B$11:$C$566,2,0)</f>
        <v>SERVICIOS DE IMPRENTA PUBLIC.Y REPRODUCCION</v>
      </c>
      <c r="K303" s="98" t="str">
        <f>$K$226</f>
        <v>Gestión Tecnologías de Información y Comunicación</v>
      </c>
      <c r="L303" s="98" t="s">
        <v>394</v>
      </c>
    </row>
    <row r="304" spans="3:12">
      <c r="C304" s="99" t="s">
        <v>49</v>
      </c>
      <c r="D304" s="619"/>
      <c r="E304" s="200"/>
      <c r="F304" s="100">
        <v>150</v>
      </c>
      <c r="G304" s="97">
        <f t="shared" si="31"/>
        <v>0</v>
      </c>
      <c r="H304" s="161"/>
      <c r="I304" s="98" t="s">
        <v>792</v>
      </c>
      <c r="J304" s="98" t="str">
        <f>VLOOKUP(I304,Presupuesto!$B$11:$C$566,2,0)</f>
        <v>ALIMENTOS B EBIDAS PARA PERSONAS</v>
      </c>
      <c r="K304" s="98" t="str">
        <f t="shared" ref="K304:K310" si="32">$K$226</f>
        <v>Gestión Tecnologías de Información y Comunicación</v>
      </c>
      <c r="L304" s="98" t="s">
        <v>396</v>
      </c>
    </row>
    <row r="305" spans="3:12">
      <c r="C305" s="99" t="s">
        <v>50</v>
      </c>
      <c r="D305" s="619"/>
      <c r="E305" s="151"/>
      <c r="F305" s="118">
        <v>10000</v>
      </c>
      <c r="G305" s="97">
        <f t="shared" si="31"/>
        <v>0</v>
      </c>
      <c r="H305" s="161"/>
      <c r="I305" s="320" t="s">
        <v>300</v>
      </c>
      <c r="J305" s="98" t="str">
        <f>VLOOKUP(I305,Presupuesto!$B$11:$C$566,2,0)</f>
        <v>PASAJES (26100-00)</v>
      </c>
      <c r="K305" s="98" t="s">
        <v>1367</v>
      </c>
      <c r="L305" s="98" t="s">
        <v>412</v>
      </c>
    </row>
    <row r="306" spans="3:12">
      <c r="C306" s="99" t="s">
        <v>417</v>
      </c>
      <c r="D306" s="619"/>
      <c r="E306" s="151">
        <v>0</v>
      </c>
      <c r="F306" s="118">
        <v>250</v>
      </c>
      <c r="G306" s="97">
        <f t="shared" si="31"/>
        <v>0</v>
      </c>
      <c r="H306" s="161"/>
      <c r="I306" s="98" t="s">
        <v>821</v>
      </c>
      <c r="J306" s="98" t="str">
        <f>VLOOKUP(I306,Presupuesto!$B$11:$C$566,2,0)</f>
        <v>PRODUCTOS PAPEL Y CARTON</v>
      </c>
      <c r="K306" s="98" t="str">
        <f t="shared" si="32"/>
        <v>Gestión Tecnologías de Información y Comunicación</v>
      </c>
      <c r="L306" s="98" t="s">
        <v>412</v>
      </c>
    </row>
    <row r="307" spans="3:12">
      <c r="C307" s="99" t="s">
        <v>51</v>
      </c>
      <c r="D307" s="619"/>
      <c r="E307" s="200"/>
      <c r="F307" s="100">
        <v>85</v>
      </c>
      <c r="G307" s="97">
        <f t="shared" si="31"/>
        <v>0</v>
      </c>
      <c r="H307" s="161"/>
      <c r="I307" s="98" t="s">
        <v>821</v>
      </c>
      <c r="J307" s="98" t="str">
        <f>VLOOKUP(I307,Presupuesto!$B$11:$C$566,2,0)</f>
        <v>PRODUCTOS PAPEL Y CARTON</v>
      </c>
      <c r="K307" s="98" t="str">
        <f t="shared" si="32"/>
        <v>Gestión Tecnologías de Información y Comunicación</v>
      </c>
      <c r="L307" s="98" t="s">
        <v>412</v>
      </c>
    </row>
    <row r="308" spans="3:12">
      <c r="C308" s="99" t="s">
        <v>123</v>
      </c>
      <c r="D308" s="619"/>
      <c r="E308" s="200"/>
      <c r="F308" s="100">
        <v>36</v>
      </c>
      <c r="G308" s="97">
        <f t="shared" si="31"/>
        <v>0</v>
      </c>
      <c r="H308" s="161"/>
      <c r="I308" s="98" t="s">
        <v>942</v>
      </c>
      <c r="J308" s="98" t="str">
        <f>VLOOKUP(I308,Presupuesto!$B$11:$C$566,2,0)</f>
        <v>UTILES DE ESCRITORIO, OFICINA Y ENSE¥ANZA</v>
      </c>
      <c r="K308" s="98" t="str">
        <f t="shared" si="32"/>
        <v>Gestión Tecnologías de Información y Comunicación</v>
      </c>
      <c r="L308" s="98" t="s">
        <v>412</v>
      </c>
    </row>
    <row r="309" spans="3:12">
      <c r="C309" s="99" t="s">
        <v>34</v>
      </c>
      <c r="D309" s="619"/>
      <c r="E309" s="200"/>
      <c r="F309" s="100">
        <v>80</v>
      </c>
      <c r="G309" s="97">
        <f t="shared" si="31"/>
        <v>0</v>
      </c>
      <c r="H309" s="161"/>
      <c r="I309" s="98" t="s">
        <v>942</v>
      </c>
      <c r="J309" s="98" t="str">
        <f>VLOOKUP(I309,Presupuesto!$B$11:$C$566,2,0)</f>
        <v>UTILES DE ESCRITORIO, OFICINA Y ENSE¥ANZA</v>
      </c>
      <c r="K309" s="98" t="str">
        <f t="shared" si="32"/>
        <v>Gestión Tecnologías de Información y Comunicación</v>
      </c>
      <c r="L309" s="98" t="s">
        <v>412</v>
      </c>
    </row>
    <row r="310" spans="3:12">
      <c r="C310" s="109" t="s">
        <v>52</v>
      </c>
      <c r="D310" s="619"/>
      <c r="E310" s="213">
        <v>0</v>
      </c>
      <c r="F310" s="119">
        <v>25</v>
      </c>
      <c r="G310" s="97">
        <f t="shared" si="31"/>
        <v>0</v>
      </c>
      <c r="H310" s="161"/>
      <c r="I310" s="98" t="s">
        <v>942</v>
      </c>
      <c r="J310" s="98" t="str">
        <f>VLOOKUP(I310,Presupuesto!$B$11:$C$566,2,0)</f>
        <v>UTILES DE ESCRITORIO, OFICINA Y ENSE¥ANZA</v>
      </c>
      <c r="K310" s="98" t="str">
        <f t="shared" si="32"/>
        <v>Gestión Tecnologías de Información y Comunicación</v>
      </c>
      <c r="L310" s="98" t="s">
        <v>412</v>
      </c>
    </row>
    <row r="311" spans="3:12" ht="15.75" thickBot="1">
      <c r="C311" s="217" t="s">
        <v>448</v>
      </c>
      <c r="D311" s="544"/>
      <c r="E311" s="330"/>
      <c r="F311" s="104">
        <f>HLOOKUP(C311,$AH$2:$BU$3,2,0)</f>
        <v>4286.3535000000002</v>
      </c>
      <c r="G311" s="105">
        <f>D311*E311*F311</f>
        <v>0</v>
      </c>
      <c r="H311" s="331" t="s">
        <v>129</v>
      </c>
      <c r="I311" s="332" t="s">
        <v>301</v>
      </c>
      <c r="J311" s="106" t="str">
        <f>VLOOKUP(I311,Presupuesto!$B$11:$C$566,2,0)</f>
        <v>VIATICOS (26200-00)</v>
      </c>
      <c r="K311" s="333" t="s">
        <v>1367</v>
      </c>
      <c r="L311" s="333" t="s">
        <v>412</v>
      </c>
    </row>
    <row r="313" spans="3:12" ht="15.75" thickBot="1"/>
    <row r="314" spans="3:12" ht="15.75" thickBot="1">
      <c r="C314" s="29" t="s">
        <v>43</v>
      </c>
      <c r="D314" s="540">
        <f>SUM(G321:G330)</f>
        <v>7500</v>
      </c>
      <c r="E314" s="93"/>
      <c r="F314" s="93"/>
      <c r="G314" s="93"/>
      <c r="H314" s="76"/>
      <c r="I314" s="76"/>
      <c r="J314" s="76"/>
      <c r="K314" s="112"/>
      <c r="L314" s="458"/>
    </row>
    <row r="315" spans="3:12">
      <c r="C315" s="70"/>
      <c r="D315" s="541"/>
      <c r="E315" s="93"/>
      <c r="F315" s="93"/>
      <c r="G315" s="93"/>
      <c r="H315" s="76"/>
      <c r="I315" s="76"/>
      <c r="J315" s="76"/>
      <c r="K315" s="112"/>
      <c r="L315" s="458"/>
    </row>
    <row r="316" spans="3:12">
      <c r="C316" s="70"/>
      <c r="D316" s="541"/>
      <c r="E316" s="93"/>
      <c r="F316" s="93"/>
      <c r="G316" s="93"/>
      <c r="H316" s="76"/>
      <c r="I316" s="76"/>
      <c r="J316" s="76"/>
      <c r="K316" s="112"/>
      <c r="L316" s="458"/>
    </row>
    <row r="317" spans="3:12" ht="15.75">
      <c r="C317" s="202" t="s">
        <v>392</v>
      </c>
      <c r="D317" s="542" t="s">
        <v>2166</v>
      </c>
      <c r="E317" s="93"/>
      <c r="F317" s="93"/>
      <c r="G317" s="93"/>
      <c r="H317" s="76"/>
      <c r="I317" s="76"/>
      <c r="J317" s="76"/>
      <c r="K317" s="112"/>
      <c r="L317" s="458"/>
    </row>
    <row r="318" spans="3:12" ht="18.75">
      <c r="C318" s="211"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Desarrollo de talleres para el uso de la plataforma para publicación de revistas académicas en línea.</v>
      </c>
      <c r="D318" s="541"/>
      <c r="E318" s="93"/>
      <c r="F318" s="93"/>
      <c r="G318" s="93"/>
      <c r="H318" s="76"/>
      <c r="I318" s="76"/>
      <c r="J318" s="76"/>
      <c r="K318" s="112"/>
      <c r="L318" s="458"/>
    </row>
    <row r="319" spans="3:12" ht="15.75" thickBot="1">
      <c r="C319" s="70"/>
      <c r="D319" s="541"/>
      <c r="E319" s="93"/>
      <c r="F319" s="93"/>
      <c r="G319" s="93"/>
      <c r="H319" s="76"/>
      <c r="I319" s="76"/>
      <c r="J319" s="76"/>
      <c r="K319" s="112"/>
      <c r="L319" s="458"/>
    </row>
    <row r="320" spans="3:12" ht="15.75" thickBot="1">
      <c r="C320" s="126" t="s">
        <v>44</v>
      </c>
      <c r="D320" s="543" t="s">
        <v>45</v>
      </c>
      <c r="E320" s="128" t="s">
        <v>55</v>
      </c>
      <c r="F320" s="128" t="s">
        <v>57</v>
      </c>
      <c r="G320" s="127" t="s">
        <v>27</v>
      </c>
      <c r="H320" s="133" t="s">
        <v>131</v>
      </c>
      <c r="I320" s="128" t="s">
        <v>46</v>
      </c>
      <c r="J320" s="128" t="s">
        <v>132</v>
      </c>
      <c r="K320" s="128" t="s">
        <v>410</v>
      </c>
      <c r="L320" s="128" t="s">
        <v>411</v>
      </c>
    </row>
    <row r="321" spans="3:12">
      <c r="C321" s="325" t="s">
        <v>47</v>
      </c>
      <c r="D321" s="618">
        <v>150</v>
      </c>
      <c r="E321" s="326"/>
      <c r="F321" s="115">
        <v>30000</v>
      </c>
      <c r="G321" s="327">
        <f t="shared" ref="G321:G329" si="33">E321*F321</f>
        <v>0</v>
      </c>
      <c r="H321" s="328"/>
      <c r="I321" s="116" t="s">
        <v>699</v>
      </c>
      <c r="J321" s="116" t="str">
        <f>VLOOKUP(I321,Presupuesto!$B$11:$C$566,2,0)</f>
        <v>SERVICIOS DE CAPACITACION.</v>
      </c>
      <c r="K321" s="329" t="s">
        <v>1517</v>
      </c>
      <c r="L321" s="116" t="s">
        <v>394</v>
      </c>
    </row>
    <row r="322" spans="3:12">
      <c r="C322" s="99" t="s">
        <v>48</v>
      </c>
      <c r="D322" s="619"/>
      <c r="E322" s="200">
        <f>D321</f>
        <v>150</v>
      </c>
      <c r="F322" s="100">
        <v>50</v>
      </c>
      <c r="G322" s="97">
        <f t="shared" si="33"/>
        <v>7500</v>
      </c>
      <c r="H322" s="161" t="s">
        <v>129</v>
      </c>
      <c r="I322" s="98" t="s">
        <v>717</v>
      </c>
      <c r="J322" s="98" t="str">
        <f>VLOOKUP(I322,Presupuesto!$B$11:$C$566,2,0)</f>
        <v>SERVICIOS DE IMPRENTA PUBLIC.Y REPRODUCCION</v>
      </c>
      <c r="K322" s="98" t="str">
        <f>$K$226</f>
        <v>Gestión Tecnologías de Información y Comunicación</v>
      </c>
      <c r="L322" s="98" t="s">
        <v>396</v>
      </c>
    </row>
    <row r="323" spans="3:12">
      <c r="C323" s="99" t="s">
        <v>49</v>
      </c>
      <c r="D323" s="619"/>
      <c r="E323" s="200"/>
      <c r="F323" s="100">
        <v>150</v>
      </c>
      <c r="G323" s="97">
        <f t="shared" si="33"/>
        <v>0</v>
      </c>
      <c r="H323" s="161"/>
      <c r="I323" s="98" t="s">
        <v>792</v>
      </c>
      <c r="J323" s="98" t="str">
        <f>VLOOKUP(I323,Presupuesto!$B$11:$C$566,2,0)</f>
        <v>ALIMENTOS B EBIDAS PARA PERSONAS</v>
      </c>
      <c r="K323" s="98" t="str">
        <f t="shared" ref="K323:K329" si="34">$K$226</f>
        <v>Gestión Tecnologías de Información y Comunicación</v>
      </c>
      <c r="L323" s="98" t="s">
        <v>396</v>
      </c>
    </row>
    <row r="324" spans="3:12">
      <c r="C324" s="99" t="s">
        <v>50</v>
      </c>
      <c r="D324" s="619"/>
      <c r="E324" s="151"/>
      <c r="F324" s="118">
        <v>10000</v>
      </c>
      <c r="G324" s="97">
        <f t="shared" si="33"/>
        <v>0</v>
      </c>
      <c r="H324" s="161"/>
      <c r="I324" s="320" t="s">
        <v>300</v>
      </c>
      <c r="J324" s="98" t="str">
        <f>VLOOKUP(I324,Presupuesto!$B$11:$C$566,2,0)</f>
        <v>PASAJES (26100-00)</v>
      </c>
      <c r="K324" s="98" t="str">
        <f>$K$226</f>
        <v>Gestión Tecnologías de Información y Comunicación</v>
      </c>
      <c r="L324" s="98" t="s">
        <v>412</v>
      </c>
    </row>
    <row r="325" spans="3:12">
      <c r="C325" s="99" t="s">
        <v>417</v>
      </c>
      <c r="D325" s="619"/>
      <c r="E325" s="151">
        <v>0</v>
      </c>
      <c r="F325" s="118">
        <v>250</v>
      </c>
      <c r="G325" s="97">
        <f t="shared" si="33"/>
        <v>0</v>
      </c>
      <c r="H325" s="161"/>
      <c r="I325" s="98" t="s">
        <v>821</v>
      </c>
      <c r="J325" s="98" t="str">
        <f>VLOOKUP(I325,Presupuesto!$B$11:$C$566,2,0)</f>
        <v>PRODUCTOS PAPEL Y CARTON</v>
      </c>
      <c r="K325" s="98" t="str">
        <f t="shared" si="34"/>
        <v>Gestión Tecnologías de Información y Comunicación</v>
      </c>
      <c r="L325" s="98" t="s">
        <v>412</v>
      </c>
    </row>
    <row r="326" spans="3:12">
      <c r="C326" s="99" t="s">
        <v>51</v>
      </c>
      <c r="D326" s="619"/>
      <c r="E326" s="200"/>
      <c r="F326" s="100">
        <v>85</v>
      </c>
      <c r="G326" s="97">
        <f t="shared" si="33"/>
        <v>0</v>
      </c>
      <c r="H326" s="161"/>
      <c r="I326" s="98" t="s">
        <v>821</v>
      </c>
      <c r="J326" s="98" t="str">
        <f>VLOOKUP(I326,Presupuesto!$B$11:$C$566,2,0)</f>
        <v>PRODUCTOS PAPEL Y CARTON</v>
      </c>
      <c r="K326" s="98" t="str">
        <f t="shared" si="34"/>
        <v>Gestión Tecnologías de Información y Comunicación</v>
      </c>
      <c r="L326" s="98" t="s">
        <v>412</v>
      </c>
    </row>
    <row r="327" spans="3:12">
      <c r="C327" s="99" t="s">
        <v>123</v>
      </c>
      <c r="D327" s="619"/>
      <c r="E327" s="200"/>
      <c r="F327" s="100">
        <v>36</v>
      </c>
      <c r="G327" s="97">
        <f t="shared" si="33"/>
        <v>0</v>
      </c>
      <c r="H327" s="161"/>
      <c r="I327" s="98" t="s">
        <v>942</v>
      </c>
      <c r="J327" s="98" t="str">
        <f>VLOOKUP(I327,Presupuesto!$B$11:$C$566,2,0)</f>
        <v>UTILES DE ESCRITORIO, OFICINA Y ENSE¥ANZA</v>
      </c>
      <c r="K327" s="98" t="str">
        <f t="shared" si="34"/>
        <v>Gestión Tecnologías de Información y Comunicación</v>
      </c>
      <c r="L327" s="98" t="s">
        <v>412</v>
      </c>
    </row>
    <row r="328" spans="3:12">
      <c r="C328" s="99" t="s">
        <v>34</v>
      </c>
      <c r="D328" s="619"/>
      <c r="E328" s="200"/>
      <c r="F328" s="100">
        <v>80</v>
      </c>
      <c r="G328" s="97">
        <f t="shared" si="33"/>
        <v>0</v>
      </c>
      <c r="H328" s="161"/>
      <c r="I328" s="98" t="s">
        <v>942</v>
      </c>
      <c r="J328" s="98" t="str">
        <f>VLOOKUP(I328,Presupuesto!$B$11:$C$566,2,0)</f>
        <v>UTILES DE ESCRITORIO, OFICINA Y ENSE¥ANZA</v>
      </c>
      <c r="K328" s="98" t="str">
        <f t="shared" si="34"/>
        <v>Gestión Tecnologías de Información y Comunicación</v>
      </c>
      <c r="L328" s="98" t="s">
        <v>412</v>
      </c>
    </row>
    <row r="329" spans="3:12">
      <c r="C329" s="109" t="s">
        <v>52</v>
      </c>
      <c r="D329" s="619"/>
      <c r="E329" s="213">
        <v>0</v>
      </c>
      <c r="F329" s="119">
        <v>25</v>
      </c>
      <c r="G329" s="97">
        <f t="shared" si="33"/>
        <v>0</v>
      </c>
      <c r="H329" s="161"/>
      <c r="I329" s="98" t="s">
        <v>942</v>
      </c>
      <c r="J329" s="98" t="str">
        <f>VLOOKUP(I329,Presupuesto!$B$11:$C$566,2,0)</f>
        <v>UTILES DE ESCRITORIO, OFICINA Y ENSE¥ANZA</v>
      </c>
      <c r="K329" s="98" t="str">
        <f t="shared" si="34"/>
        <v>Gestión Tecnologías de Información y Comunicación</v>
      </c>
      <c r="L329" s="98" t="s">
        <v>412</v>
      </c>
    </row>
    <row r="330" spans="3:12" ht="15.75" thickBot="1">
      <c r="C330" s="217" t="s">
        <v>448</v>
      </c>
      <c r="D330" s="544"/>
      <c r="E330" s="330"/>
      <c r="F330" s="104"/>
      <c r="G330" s="105">
        <f>D330*E330*F330</f>
        <v>0</v>
      </c>
      <c r="H330" s="331"/>
      <c r="I330" s="332" t="s">
        <v>301</v>
      </c>
      <c r="J330" s="106" t="str">
        <f>VLOOKUP(I330,Presupuesto!$B$11:$C$566,2,0)</f>
        <v>VIATICOS (26200-00)</v>
      </c>
      <c r="K330" s="333" t="s">
        <v>1367</v>
      </c>
      <c r="L330" s="333" t="s">
        <v>412</v>
      </c>
    </row>
    <row r="332" spans="3:12" ht="15.75" thickBot="1"/>
    <row r="333" spans="3:12" ht="15.75" thickBot="1">
      <c r="C333" s="29" t="s">
        <v>43</v>
      </c>
      <c r="D333" s="540">
        <f>SUM(G340:G349)</f>
        <v>0</v>
      </c>
      <c r="E333" s="93"/>
      <c r="F333" s="93"/>
      <c r="G333" s="93"/>
      <c r="H333" s="76"/>
      <c r="I333" s="76"/>
      <c r="J333" s="76"/>
      <c r="K333" s="112"/>
      <c r="L333" s="458"/>
    </row>
    <row r="334" spans="3:12">
      <c r="C334" s="70"/>
      <c r="D334" s="541"/>
      <c r="E334" s="93"/>
      <c r="F334" s="93"/>
      <c r="G334" s="93"/>
      <c r="H334" s="76"/>
      <c r="I334" s="76"/>
      <c r="J334" s="76"/>
      <c r="K334" s="112"/>
      <c r="L334" s="458"/>
    </row>
    <row r="335" spans="3:12">
      <c r="C335" s="70"/>
      <c r="D335" s="541"/>
      <c r="E335" s="93"/>
      <c r="F335" s="93"/>
      <c r="G335" s="93"/>
      <c r="H335" s="76"/>
      <c r="I335" s="76"/>
      <c r="J335" s="76"/>
      <c r="K335" s="112"/>
      <c r="L335" s="458"/>
    </row>
    <row r="336" spans="3:12" ht="15.75">
      <c r="C336" s="202" t="s">
        <v>392</v>
      </c>
      <c r="D336" s="542"/>
      <c r="E336" s="93"/>
      <c r="F336" s="93"/>
      <c r="G336" s="93"/>
      <c r="H336" s="76"/>
      <c r="I336" s="76"/>
      <c r="J336" s="76"/>
      <c r="K336" s="112"/>
      <c r="L336" s="458"/>
    </row>
    <row r="337" spans="3:12" ht="18.75">
      <c r="C337" s="211" t="e">
        <f>IFERROR(VLOOKUP(D336,'1. Desarrollo e Innov. Curricu.'!$E:$F,2,FALSE),IFERROR(VLOOKUP(D336,'2. Investigación Científica'!$E:$F,2,FALSE),IFERROR(VLOOKUP(D336,'3. Vinculación Univ. Sociedad'!$E:$F,2,FALSE),IFERROR(VLOOKUP(D336,'4. Docencia y Profesorado Univ.'!$E:$F,2,FALSE),IFERROR(VLOOKUP(D336,'5. Estudiantes y Graduados'!$E:$F,2,FALSE),IFERROR(VLOOKUP(D336,'11. Gestion Administrativa'!$E:$F,2,FALSE),IFERROR(VLOOKUP(D336,'13. Gestión Académica'!$E:$F,2,FALSE),IFERROR(VLOOKUP(D336,'8. Asegura. de la Calid. y M'!$E:$F,2,FALSE),IFERROR(VLOOKUP(D336,'6. Gestión del Conocimiento'!$E:$F,2,FALSE),IFERROR(VLOOKUP(D336,'15. Gobernabilidad y Proceso...'!$E:$F,2,FALSE),IFERROR(VLOOKUP(D336,'12. Gestión del Talento Humano'!$E:$F,2,FALSE),IFERROR(VLOOKUP(D336,'14. Internacional... de la E.S.'!$E:$F,2,FALSE),IFERROR(VLOOKUP(D336,'10. Posgrado'!$E:$F,2,FALSE),IFERROR(VLOOKUP(D336,'17. Gestión TIC'!$E:$F,2,FALSE),IFERROR(VLOOKUP(D336,'16. Desa. del Sistema Educ.Sup.'!$E:$F,2,FALSE),IFERROR(VLOOKUP(D336,'9. Cultura de Inno. Insti...'!$E:$F,2,FALSE),VLOOKUP(D336,'7. Lo Esencial de la Reforma U.'!$E:$F,2,0)))))))))))))))))</f>
        <v>#N/A</v>
      </c>
      <c r="D337" s="541"/>
      <c r="E337" s="93"/>
      <c r="F337" s="93"/>
      <c r="G337" s="93"/>
      <c r="H337" s="76"/>
      <c r="I337" s="76"/>
      <c r="J337" s="76"/>
      <c r="K337" s="112"/>
      <c r="L337" s="458"/>
    </row>
    <row r="338" spans="3:12" ht="15.75" thickBot="1">
      <c r="C338" s="70"/>
      <c r="D338" s="541"/>
      <c r="E338" s="93"/>
      <c r="F338" s="93"/>
      <c r="G338" s="93"/>
      <c r="H338" s="76"/>
      <c r="I338" s="76"/>
      <c r="J338" s="76"/>
      <c r="K338" s="112"/>
      <c r="L338" s="458"/>
    </row>
    <row r="339" spans="3:12" ht="15.75" thickBot="1">
      <c r="C339" s="126" t="s">
        <v>44</v>
      </c>
      <c r="D339" s="543" t="s">
        <v>45</v>
      </c>
      <c r="E339" s="128" t="s">
        <v>55</v>
      </c>
      <c r="F339" s="128" t="s">
        <v>57</v>
      </c>
      <c r="G339" s="127" t="s">
        <v>27</v>
      </c>
      <c r="H339" s="133" t="s">
        <v>131</v>
      </c>
      <c r="I339" s="128" t="s">
        <v>46</v>
      </c>
      <c r="J339" s="128" t="s">
        <v>132</v>
      </c>
      <c r="K339" s="128" t="s">
        <v>410</v>
      </c>
      <c r="L339" s="128" t="s">
        <v>411</v>
      </c>
    </row>
    <row r="340" spans="3:12">
      <c r="C340" s="325" t="s">
        <v>47</v>
      </c>
      <c r="D340" s="618"/>
      <c r="E340" s="326"/>
      <c r="F340" s="115">
        <v>30000</v>
      </c>
      <c r="G340" s="327">
        <f t="shared" ref="G340:G348" si="35">E340*F340</f>
        <v>0</v>
      </c>
      <c r="H340" s="328"/>
      <c r="I340" s="116" t="s">
        <v>699</v>
      </c>
      <c r="J340" s="116" t="str">
        <f>VLOOKUP(I340,Presupuesto!$B$11:$C$566,2,0)</f>
        <v>SERVICIOS DE CAPACITACION.</v>
      </c>
      <c r="K340" s="329" t="s">
        <v>1517</v>
      </c>
      <c r="L340" s="116" t="s">
        <v>394</v>
      </c>
    </row>
    <row r="341" spans="3:12">
      <c r="C341" s="99" t="s">
        <v>48</v>
      </c>
      <c r="D341" s="619"/>
      <c r="E341" s="200">
        <f>D340</f>
        <v>0</v>
      </c>
      <c r="F341" s="100">
        <v>50</v>
      </c>
      <c r="G341" s="97">
        <f t="shared" si="35"/>
        <v>0</v>
      </c>
      <c r="H341" s="161"/>
      <c r="I341" s="98" t="s">
        <v>717</v>
      </c>
      <c r="J341" s="98" t="str">
        <f>VLOOKUP(I341,Presupuesto!$B$11:$C$566,2,0)</f>
        <v>SERVICIOS DE IMPRENTA PUBLIC.Y REPRODUCCION</v>
      </c>
      <c r="K341" s="98" t="str">
        <f>$K$226</f>
        <v>Gestión Tecnologías de Información y Comunicación</v>
      </c>
      <c r="L341" s="98" t="s">
        <v>412</v>
      </c>
    </row>
    <row r="342" spans="3:12">
      <c r="C342" s="99" t="s">
        <v>49</v>
      </c>
      <c r="D342" s="619"/>
      <c r="E342" s="200">
        <f>D340</f>
        <v>0</v>
      </c>
      <c r="F342" s="100">
        <v>150</v>
      </c>
      <c r="G342" s="97">
        <f t="shared" si="35"/>
        <v>0</v>
      </c>
      <c r="H342" s="161"/>
      <c r="I342" s="98" t="s">
        <v>792</v>
      </c>
      <c r="J342" s="98" t="str">
        <f>VLOOKUP(I342,Presupuesto!$B$11:$C$566,2,0)</f>
        <v>ALIMENTOS B EBIDAS PARA PERSONAS</v>
      </c>
      <c r="K342" s="98" t="str">
        <f t="shared" ref="K342:K348" si="36">$K$226</f>
        <v>Gestión Tecnologías de Información y Comunicación</v>
      </c>
      <c r="L342" s="98" t="s">
        <v>396</v>
      </c>
    </row>
    <row r="343" spans="3:12">
      <c r="C343" s="99" t="s">
        <v>50</v>
      </c>
      <c r="D343" s="619"/>
      <c r="E343" s="151"/>
      <c r="F343" s="118">
        <v>10000</v>
      </c>
      <c r="G343" s="97">
        <f t="shared" si="35"/>
        <v>0</v>
      </c>
      <c r="H343" s="161"/>
      <c r="I343" s="320" t="s">
        <v>300</v>
      </c>
      <c r="J343" s="98" t="str">
        <f>VLOOKUP(I343,Presupuesto!$B$11:$C$566,2,0)</f>
        <v>PASAJES (26100-00)</v>
      </c>
      <c r="K343" s="98" t="s">
        <v>1367</v>
      </c>
      <c r="L343" s="98" t="s">
        <v>412</v>
      </c>
    </row>
    <row r="344" spans="3:12">
      <c r="C344" s="99" t="s">
        <v>417</v>
      </c>
      <c r="D344" s="619"/>
      <c r="E344" s="151">
        <v>0</v>
      </c>
      <c r="F344" s="118">
        <v>250</v>
      </c>
      <c r="G344" s="97">
        <f t="shared" si="35"/>
        <v>0</v>
      </c>
      <c r="H344" s="161"/>
      <c r="I344" s="98" t="s">
        <v>821</v>
      </c>
      <c r="J344" s="98" t="str">
        <f>VLOOKUP(I344,Presupuesto!$B$11:$C$566,2,0)</f>
        <v>PRODUCTOS PAPEL Y CARTON</v>
      </c>
      <c r="K344" s="98" t="str">
        <f t="shared" si="36"/>
        <v>Gestión Tecnologías de Información y Comunicación</v>
      </c>
      <c r="L344" s="98" t="s">
        <v>412</v>
      </c>
    </row>
    <row r="345" spans="3:12">
      <c r="C345" s="99" t="s">
        <v>51</v>
      </c>
      <c r="D345" s="619"/>
      <c r="E345" s="200">
        <f>(D340*25)/500</f>
        <v>0</v>
      </c>
      <c r="F345" s="100">
        <v>85</v>
      </c>
      <c r="G345" s="97">
        <f t="shared" si="35"/>
        <v>0</v>
      </c>
      <c r="H345" s="161"/>
      <c r="I345" s="98" t="s">
        <v>821</v>
      </c>
      <c r="J345" s="98" t="str">
        <f>VLOOKUP(I345,Presupuesto!$B$11:$C$566,2,0)</f>
        <v>PRODUCTOS PAPEL Y CARTON</v>
      </c>
      <c r="K345" s="98" t="str">
        <f t="shared" si="36"/>
        <v>Gestión Tecnologías de Información y Comunicación</v>
      </c>
      <c r="L345" s="98" t="s">
        <v>412</v>
      </c>
    </row>
    <row r="346" spans="3:12">
      <c r="C346" s="99" t="s">
        <v>123</v>
      </c>
      <c r="D346" s="619"/>
      <c r="E346" s="200">
        <f>D340/12</f>
        <v>0</v>
      </c>
      <c r="F346" s="100">
        <v>36</v>
      </c>
      <c r="G346" s="97">
        <f t="shared" si="35"/>
        <v>0</v>
      </c>
      <c r="H346" s="161"/>
      <c r="I346" s="98" t="s">
        <v>942</v>
      </c>
      <c r="J346" s="98" t="str">
        <f>VLOOKUP(I346,Presupuesto!$B$11:$C$566,2,0)</f>
        <v>UTILES DE ESCRITORIO, OFICINA Y ENSE¥ANZA</v>
      </c>
      <c r="K346" s="98" t="str">
        <f t="shared" si="36"/>
        <v>Gestión Tecnologías de Información y Comunicación</v>
      </c>
      <c r="L346" s="98" t="s">
        <v>412</v>
      </c>
    </row>
    <row r="347" spans="3:12">
      <c r="C347" s="99" t="s">
        <v>34</v>
      </c>
      <c r="D347" s="619"/>
      <c r="E347" s="200">
        <f>D340/12</f>
        <v>0</v>
      </c>
      <c r="F347" s="100">
        <v>80</v>
      </c>
      <c r="G347" s="97">
        <f t="shared" si="35"/>
        <v>0</v>
      </c>
      <c r="H347" s="161"/>
      <c r="I347" s="98" t="s">
        <v>942</v>
      </c>
      <c r="J347" s="98" t="str">
        <f>VLOOKUP(I347,Presupuesto!$B$11:$C$566,2,0)</f>
        <v>UTILES DE ESCRITORIO, OFICINA Y ENSE¥ANZA</v>
      </c>
      <c r="K347" s="98" t="str">
        <f t="shared" si="36"/>
        <v>Gestión Tecnologías de Información y Comunicación</v>
      </c>
      <c r="L347" s="98" t="s">
        <v>412</v>
      </c>
    </row>
    <row r="348" spans="3:12">
      <c r="C348" s="109" t="s">
        <v>52</v>
      </c>
      <c r="D348" s="619"/>
      <c r="E348" s="213">
        <v>0</v>
      </c>
      <c r="F348" s="119">
        <v>25</v>
      </c>
      <c r="G348" s="97">
        <f t="shared" si="35"/>
        <v>0</v>
      </c>
      <c r="H348" s="161"/>
      <c r="I348" s="98" t="s">
        <v>942</v>
      </c>
      <c r="J348" s="98" t="str">
        <f>VLOOKUP(I348,Presupuesto!$B$11:$C$566,2,0)</f>
        <v>UTILES DE ESCRITORIO, OFICINA Y ENSE¥ANZA</v>
      </c>
      <c r="K348" s="98" t="str">
        <f t="shared" si="36"/>
        <v>Gestión Tecnologías de Información y Comunicación</v>
      </c>
      <c r="L348" s="98" t="s">
        <v>412</v>
      </c>
    </row>
    <row r="349" spans="3:12" ht="15.75" thickBot="1">
      <c r="C349" s="217" t="s">
        <v>448</v>
      </c>
      <c r="D349" s="544">
        <v>2</v>
      </c>
      <c r="E349" s="330"/>
      <c r="F349" s="104">
        <f>HLOOKUP(C349,$AH$2:$BU$3,2,0)</f>
        <v>4286.3535000000002</v>
      </c>
      <c r="G349" s="105">
        <f>D349*E349*F349</f>
        <v>0</v>
      </c>
      <c r="H349" s="161"/>
      <c r="I349" s="332" t="s">
        <v>301</v>
      </c>
      <c r="J349" s="106" t="str">
        <f>VLOOKUP(I349,Presupuesto!$B$11:$C$566,2,0)</f>
        <v>VIATICOS (26200-00)</v>
      </c>
      <c r="K349" s="333" t="s">
        <v>1367</v>
      </c>
      <c r="L349" s="333" t="s">
        <v>412</v>
      </c>
    </row>
    <row r="351" spans="3:12" ht="15.75" thickBot="1"/>
    <row r="352" spans="3:12" ht="15.75" thickBot="1">
      <c r="C352" s="29" t="s">
        <v>43</v>
      </c>
      <c r="D352" s="540">
        <f>SUM(G359:G368)</f>
        <v>0</v>
      </c>
      <c r="E352" s="93"/>
      <c r="F352" s="93"/>
      <c r="G352" s="93"/>
      <c r="H352" s="76"/>
      <c r="I352" s="76"/>
      <c r="J352" s="76"/>
      <c r="K352" s="112"/>
      <c r="L352" s="458"/>
    </row>
    <row r="353" spans="3:12">
      <c r="C353" s="70"/>
      <c r="D353" s="541"/>
      <c r="E353" s="93"/>
      <c r="F353" s="93"/>
      <c r="G353" s="93"/>
      <c r="H353" s="76"/>
      <c r="I353" s="76"/>
      <c r="J353" s="76"/>
      <c r="K353" s="112"/>
      <c r="L353" s="458"/>
    </row>
    <row r="354" spans="3:12">
      <c r="C354" s="70"/>
      <c r="D354" s="541"/>
      <c r="E354" s="93"/>
      <c r="F354" s="93"/>
      <c r="G354" s="93"/>
      <c r="H354" s="76"/>
      <c r="I354" s="76"/>
      <c r="J354" s="76"/>
      <c r="K354" s="112"/>
      <c r="L354" s="458"/>
    </row>
    <row r="355" spans="3:12" ht="15.75">
      <c r="C355" s="202" t="s">
        <v>392</v>
      </c>
      <c r="D355" s="542"/>
      <c r="E355" s="93"/>
      <c r="F355" s="93"/>
      <c r="G355" s="93"/>
      <c r="H355" s="76"/>
      <c r="I355" s="76"/>
      <c r="J355" s="76"/>
      <c r="K355" s="112"/>
      <c r="L355" s="458"/>
    </row>
    <row r="356" spans="3:12" ht="18.75">
      <c r="C356" s="211" t="e">
        <f>IFERROR(VLOOKUP(D355,'1. Desarrollo e Innov. Curricu.'!$E:$F,2,FALSE),IFERROR(VLOOKUP(D355,'2. Investigación Científica'!$E:$F,2,FALSE),IFERROR(VLOOKUP(D355,'3. Vinculación Univ. Sociedad'!$E:$F,2,FALSE),IFERROR(VLOOKUP(D355,'4. Docencia y Profesorado Univ.'!$E:$F,2,FALSE),IFERROR(VLOOKUP(D355,'5. Estudiantes y Graduados'!$E:$F,2,FALSE),IFERROR(VLOOKUP(D355,'11. Gestion Administrativa'!$E:$F,2,FALSE),IFERROR(VLOOKUP(D355,'13. Gestión Académica'!$E:$F,2,FALSE),IFERROR(VLOOKUP(D355,'8. Asegura. de la Calid. y M'!$E:$F,2,FALSE),IFERROR(VLOOKUP(D355,'6. Gestión del Conocimiento'!$E:$F,2,FALSE),IFERROR(VLOOKUP(D355,'15. Gobernabilidad y Proceso...'!$E:$F,2,FALSE),IFERROR(VLOOKUP(D355,'12. Gestión del Talento Humano'!$E:$F,2,FALSE),IFERROR(VLOOKUP(D355,'14. Internacional... de la E.S.'!$E:$F,2,FALSE),IFERROR(VLOOKUP(D355,'10. Posgrado'!$E:$F,2,FALSE),IFERROR(VLOOKUP(D355,'17. Gestión TIC'!$E:$F,2,FALSE),IFERROR(VLOOKUP(D355,'16. Desa. del Sistema Educ.Sup.'!$E:$F,2,FALSE),IFERROR(VLOOKUP(D355,'9. Cultura de Inno. Insti...'!$E:$F,2,FALSE),VLOOKUP(D355,'7. Lo Esencial de la Reforma U.'!$E:$F,2,0)))))))))))))))))</f>
        <v>#N/A</v>
      </c>
      <c r="D356" s="541"/>
      <c r="E356" s="93"/>
      <c r="F356" s="93"/>
      <c r="G356" s="93"/>
      <c r="H356" s="76"/>
      <c r="I356" s="76"/>
      <c r="J356" s="76"/>
      <c r="K356" s="112"/>
      <c r="L356" s="458"/>
    </row>
    <row r="357" spans="3:12" ht="15.75" thickBot="1">
      <c r="C357" s="70"/>
      <c r="D357" s="541"/>
      <c r="E357" s="93"/>
      <c r="F357" s="93"/>
      <c r="G357" s="93"/>
      <c r="H357" s="76"/>
      <c r="I357" s="76"/>
      <c r="J357" s="76"/>
      <c r="K357" s="112"/>
      <c r="L357" s="458"/>
    </row>
    <row r="358" spans="3:12" ht="15.75" thickBot="1">
      <c r="C358" s="126" t="s">
        <v>44</v>
      </c>
      <c r="D358" s="543" t="s">
        <v>45</v>
      </c>
      <c r="E358" s="128" t="s">
        <v>55</v>
      </c>
      <c r="F358" s="128" t="s">
        <v>57</v>
      </c>
      <c r="G358" s="127" t="s">
        <v>27</v>
      </c>
      <c r="H358" s="133" t="s">
        <v>131</v>
      </c>
      <c r="I358" s="128" t="s">
        <v>46</v>
      </c>
      <c r="J358" s="128" t="s">
        <v>132</v>
      </c>
      <c r="K358" s="128" t="s">
        <v>410</v>
      </c>
      <c r="L358" s="128" t="s">
        <v>411</v>
      </c>
    </row>
    <row r="359" spans="3:12">
      <c r="C359" s="325" t="s">
        <v>47</v>
      </c>
      <c r="D359" s="618"/>
      <c r="E359" s="326"/>
      <c r="F359" s="115">
        <v>30000</v>
      </c>
      <c r="G359" s="327">
        <f t="shared" ref="G359:G367" si="37">E359*F359</f>
        <v>0</v>
      </c>
      <c r="H359" s="328"/>
      <c r="I359" s="116" t="s">
        <v>699</v>
      </c>
      <c r="J359" s="116" t="str">
        <f>VLOOKUP(I359,Presupuesto!$B$11:$C$566,2,0)</f>
        <v>SERVICIOS DE CAPACITACION.</v>
      </c>
      <c r="K359" s="329" t="s">
        <v>1517</v>
      </c>
      <c r="L359" s="116" t="s">
        <v>394</v>
      </c>
    </row>
    <row r="360" spans="3:12">
      <c r="C360" s="99" t="s">
        <v>48</v>
      </c>
      <c r="D360" s="619"/>
      <c r="E360" s="200">
        <f>D359</f>
        <v>0</v>
      </c>
      <c r="F360" s="100">
        <v>50</v>
      </c>
      <c r="G360" s="97">
        <f t="shared" si="37"/>
        <v>0</v>
      </c>
      <c r="H360" s="161"/>
      <c r="I360" s="98" t="s">
        <v>717</v>
      </c>
      <c r="J360" s="98" t="str">
        <f>VLOOKUP(I360,Presupuesto!$B$11:$C$566,2,0)</f>
        <v>SERVICIOS DE IMPRENTA PUBLIC.Y REPRODUCCION</v>
      </c>
      <c r="K360" s="98" t="str">
        <f>$K$226</f>
        <v>Gestión Tecnologías de Información y Comunicación</v>
      </c>
      <c r="L360" s="98" t="s">
        <v>412</v>
      </c>
    </row>
    <row r="361" spans="3:12">
      <c r="C361" s="99" t="s">
        <v>49</v>
      </c>
      <c r="D361" s="619"/>
      <c r="E361" s="200">
        <f>D359</f>
        <v>0</v>
      </c>
      <c r="F361" s="100">
        <v>150</v>
      </c>
      <c r="G361" s="97">
        <f t="shared" si="37"/>
        <v>0</v>
      </c>
      <c r="H361" s="161"/>
      <c r="I361" s="98" t="s">
        <v>792</v>
      </c>
      <c r="J361" s="98" t="str">
        <f>VLOOKUP(I361,Presupuesto!$B$11:$C$566,2,0)</f>
        <v>ALIMENTOS B EBIDAS PARA PERSONAS</v>
      </c>
      <c r="K361" s="98" t="str">
        <f t="shared" ref="K361:K367" si="38">$K$226</f>
        <v>Gestión Tecnologías de Información y Comunicación</v>
      </c>
      <c r="L361" s="98" t="s">
        <v>396</v>
      </c>
    </row>
    <row r="362" spans="3:12">
      <c r="C362" s="99" t="s">
        <v>50</v>
      </c>
      <c r="D362" s="619"/>
      <c r="E362" s="151"/>
      <c r="F362" s="118">
        <v>10000</v>
      </c>
      <c r="G362" s="97">
        <f t="shared" si="37"/>
        <v>0</v>
      </c>
      <c r="H362" s="161"/>
      <c r="I362" s="320" t="s">
        <v>300</v>
      </c>
      <c r="J362" s="98" t="str">
        <f>VLOOKUP(I362,Presupuesto!$B$11:$C$566,2,0)</f>
        <v>PASAJES (26100-00)</v>
      </c>
      <c r="K362" s="98" t="s">
        <v>1367</v>
      </c>
      <c r="L362" s="98" t="s">
        <v>412</v>
      </c>
    </row>
    <row r="363" spans="3:12">
      <c r="C363" s="99" t="s">
        <v>417</v>
      </c>
      <c r="D363" s="619"/>
      <c r="E363" s="151">
        <v>0</v>
      </c>
      <c r="F363" s="118">
        <v>250</v>
      </c>
      <c r="G363" s="97">
        <f t="shared" si="37"/>
        <v>0</v>
      </c>
      <c r="H363" s="161"/>
      <c r="I363" s="98" t="s">
        <v>821</v>
      </c>
      <c r="J363" s="98" t="str">
        <f>VLOOKUP(I363,Presupuesto!$B$11:$C$566,2,0)</f>
        <v>PRODUCTOS PAPEL Y CARTON</v>
      </c>
      <c r="K363" s="98" t="str">
        <f t="shared" si="38"/>
        <v>Gestión Tecnologías de Información y Comunicación</v>
      </c>
      <c r="L363" s="98" t="s">
        <v>412</v>
      </c>
    </row>
    <row r="364" spans="3:12">
      <c r="C364" s="99" t="s">
        <v>51</v>
      </c>
      <c r="D364" s="619"/>
      <c r="E364" s="200">
        <f>(D359*25)/500</f>
        <v>0</v>
      </c>
      <c r="F364" s="100">
        <v>85</v>
      </c>
      <c r="G364" s="97">
        <f t="shared" si="37"/>
        <v>0</v>
      </c>
      <c r="H364" s="161"/>
      <c r="I364" s="98" t="s">
        <v>821</v>
      </c>
      <c r="J364" s="98" t="str">
        <f>VLOOKUP(I364,Presupuesto!$B$11:$C$566,2,0)</f>
        <v>PRODUCTOS PAPEL Y CARTON</v>
      </c>
      <c r="K364" s="98" t="str">
        <f t="shared" si="38"/>
        <v>Gestión Tecnologías de Información y Comunicación</v>
      </c>
      <c r="L364" s="98" t="s">
        <v>412</v>
      </c>
    </row>
    <row r="365" spans="3:12">
      <c r="C365" s="99" t="s">
        <v>123</v>
      </c>
      <c r="D365" s="619"/>
      <c r="E365" s="200">
        <f>D359/12</f>
        <v>0</v>
      </c>
      <c r="F365" s="100">
        <v>36</v>
      </c>
      <c r="G365" s="97">
        <f t="shared" si="37"/>
        <v>0</v>
      </c>
      <c r="H365" s="161"/>
      <c r="I365" s="98" t="s">
        <v>942</v>
      </c>
      <c r="J365" s="98" t="str">
        <f>VLOOKUP(I365,Presupuesto!$B$11:$C$566,2,0)</f>
        <v>UTILES DE ESCRITORIO, OFICINA Y ENSE¥ANZA</v>
      </c>
      <c r="K365" s="98" t="str">
        <f t="shared" si="38"/>
        <v>Gestión Tecnologías de Información y Comunicación</v>
      </c>
      <c r="L365" s="98" t="s">
        <v>412</v>
      </c>
    </row>
    <row r="366" spans="3:12">
      <c r="C366" s="99" t="s">
        <v>34</v>
      </c>
      <c r="D366" s="619"/>
      <c r="E366" s="200">
        <f>D359/12</f>
        <v>0</v>
      </c>
      <c r="F366" s="100">
        <v>80</v>
      </c>
      <c r="G366" s="97">
        <f t="shared" si="37"/>
        <v>0</v>
      </c>
      <c r="H366" s="161"/>
      <c r="I366" s="98" t="s">
        <v>942</v>
      </c>
      <c r="J366" s="98" t="str">
        <f>VLOOKUP(I366,Presupuesto!$B$11:$C$566,2,0)</f>
        <v>UTILES DE ESCRITORIO, OFICINA Y ENSE¥ANZA</v>
      </c>
      <c r="K366" s="98" t="str">
        <f t="shared" si="38"/>
        <v>Gestión Tecnologías de Información y Comunicación</v>
      </c>
      <c r="L366" s="98" t="s">
        <v>412</v>
      </c>
    </row>
    <row r="367" spans="3:12">
      <c r="C367" s="109" t="s">
        <v>52</v>
      </c>
      <c r="D367" s="619"/>
      <c r="E367" s="213">
        <v>0</v>
      </c>
      <c r="F367" s="119">
        <v>25</v>
      </c>
      <c r="G367" s="97">
        <f t="shared" si="37"/>
        <v>0</v>
      </c>
      <c r="H367" s="161"/>
      <c r="I367" s="98" t="s">
        <v>942</v>
      </c>
      <c r="J367" s="98" t="str">
        <f>VLOOKUP(I367,Presupuesto!$B$11:$C$566,2,0)</f>
        <v>UTILES DE ESCRITORIO, OFICINA Y ENSE¥ANZA</v>
      </c>
      <c r="K367" s="98" t="str">
        <f t="shared" si="38"/>
        <v>Gestión Tecnologías de Información y Comunicación</v>
      </c>
      <c r="L367" s="98" t="s">
        <v>412</v>
      </c>
    </row>
    <row r="368" spans="3:12" ht="15.75" thickBot="1">
      <c r="C368" s="217" t="s">
        <v>448</v>
      </c>
      <c r="D368" s="544"/>
      <c r="E368" s="330"/>
      <c r="F368" s="104">
        <f>HLOOKUP(C368,$AH$2:$BU$3,2,0)</f>
        <v>4286.3535000000002</v>
      </c>
      <c r="G368" s="105">
        <f>D368*E368*F368</f>
        <v>0</v>
      </c>
      <c r="H368" s="161"/>
      <c r="I368" s="332" t="s">
        <v>301</v>
      </c>
      <c r="J368" s="106" t="str">
        <f>VLOOKUP(I368,Presupuesto!$B$11:$C$566,2,0)</f>
        <v>VIATICOS (26200-00)</v>
      </c>
      <c r="K368" s="333" t="s">
        <v>1367</v>
      </c>
      <c r="L368" s="333" t="s">
        <v>412</v>
      </c>
    </row>
  </sheetData>
  <protectedRanges>
    <protectedRange password="DE9D" sqref="D16:F26 H16:I26 K16:L26 K36 K55 K74 K93 K112 K131 K150 K169 K188 K207 K226 K245 K264 K283 K302 K321 K340 K359" name="bloqueo"/>
  </protectedRanges>
  <mergeCells count="19">
    <mergeCell ref="D17:D25"/>
    <mergeCell ref="D36:D44"/>
    <mergeCell ref="D55:D63"/>
    <mergeCell ref="D74:D82"/>
    <mergeCell ref="D93:D101"/>
    <mergeCell ref="D207:D215"/>
    <mergeCell ref="D226:D234"/>
    <mergeCell ref="D112:D120"/>
    <mergeCell ref="D131:D139"/>
    <mergeCell ref="D150:D158"/>
    <mergeCell ref="D169:D177"/>
    <mergeCell ref="D188:D196"/>
    <mergeCell ref="D340:D348"/>
    <mergeCell ref="D359:D367"/>
    <mergeCell ref="D245:D253"/>
    <mergeCell ref="D264:D272"/>
    <mergeCell ref="D283:D291"/>
    <mergeCell ref="D302:D310"/>
    <mergeCell ref="D321:D329"/>
  </mergeCells>
  <dataValidations xWindow="876" yWindow="353" count="6">
    <dataValidation type="list" allowBlank="1" showInputMessage="1" showErrorMessage="1" sqref="C26 C45 C64 C83 C102 C121 C140 C159 C178 C197 C216 C235 C254 C273 C292 C311 C330 C349 C368">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283:L292 L169:L178 L188:L197 L207:L216 L150:L159 L226:L235 L264:L273 L245:L254 L302:L311 L321:L330 L340:L349 L359:L368">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359:H368 H207:H216 H283:H292 H226:H235 H264:H273 H245:H254 H340:H349 H321:H330 H302:H311 H188:H197">
      <formula1>$S$2:$T$2</formula1>
    </dataValidation>
    <dataValidation type="list" allowBlank="1" showInputMessage="1" showErrorMessage="1" errorTitle="¡Ingreso Inválido!" error="Verifique el valor ingresado.&#10;" sqref="I17:I26 I36:I45 I55:I64 I74:I83 I93:I102 I112:I121 I131:I140 I150:I159 I169:I178 I188:I197 I207:I216 I226:I235 I245:I254 I264:I273 I283:I292 I302:I311 I321:I330 I340:I349 I359:I368">
      <formula1>$A$1:$UI$1</formula1>
    </dataValidation>
    <dataValidation type="list" allowBlank="1" showInputMessage="1" showErrorMessage="1" sqref="K18:K26 K37:K45 K56:K64 K75:K83 K94:K102 K113:K121 K132:K140 K151:K159 K170:K178 K189:K197 K284:K292 K208:K216 K227:K235 K265:K273 K246:K254 K303:K311 K360:K368 K341:K349 K322:K330">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K245 K264 K283 K302 K321 K340 K359">
      <formula1>$A$2:$Q$2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46" zoomScale="84" zoomScaleNormal="84" workbookViewId="0">
      <selection activeCell="I69" sqref="I69"/>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128</v>
      </c>
      <c r="D5" s="455">
        <f>SUMIF(C:C,$C$10,D:D)</f>
        <v>4050000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4050000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392</v>
      </c>
      <c r="D13" s="363" t="s">
        <v>2151</v>
      </c>
      <c r="E13" s="93"/>
      <c r="F13" s="93"/>
      <c r="G13" s="93"/>
      <c r="H13" s="76"/>
      <c r="I13" s="76"/>
      <c r="J13" s="76"/>
      <c r="K13" s="153"/>
      <c r="CA13" s="303"/>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Fortalecimiento del Depto de Sistemas de Información de la DEGT</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131</v>
      </c>
      <c r="I16" s="136" t="s">
        <v>46</v>
      </c>
      <c r="J16" s="136" t="s">
        <v>132</v>
      </c>
      <c r="K16" s="136" t="s">
        <v>410</v>
      </c>
      <c r="L16" s="136" t="s">
        <v>411</v>
      </c>
      <c r="CA16" s="303"/>
    </row>
    <row r="17" spans="3:79" ht="15.75" thickBot="1">
      <c r="C17" s="137" t="s">
        <v>482</v>
      </c>
      <c r="D17" s="199"/>
      <c r="E17" s="152">
        <v>12</v>
      </c>
      <c r="F17" s="304">
        <f>HLOOKUP($C17,$BZ$2:$CM$3,2,0)</f>
        <v>43674.39</v>
      </c>
      <c r="G17" s="113">
        <f>D17*E17*F17</f>
        <v>0</v>
      </c>
      <c r="H17" s="166"/>
      <c r="I17" s="114" t="s">
        <v>496</v>
      </c>
      <c r="J17" s="114" t="str">
        <f>VLOOKUP(I17,Presupuesto!$B$11:$C$565,2,0)</f>
        <v>SUELDOS Y SALARIOS PERMANENTES</v>
      </c>
      <c r="K17" s="218" t="s">
        <v>1517</v>
      </c>
      <c r="L17" s="98" t="s">
        <v>394</v>
      </c>
      <c r="CA17" s="303"/>
    </row>
    <row r="18" spans="3:79">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3"/>
    </row>
    <row r="19" spans="3:79" ht="15.75" thickBot="1">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3"/>
    </row>
    <row r="20" spans="3:79" ht="15.75" thickBot="1">
      <c r="C20" s="137" t="s">
        <v>483</v>
      </c>
      <c r="D20" s="199"/>
      <c r="E20" s="152">
        <v>12</v>
      </c>
      <c r="F20" s="304">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c r="C23" s="137" t="s">
        <v>484</v>
      </c>
      <c r="D23" s="199"/>
      <c r="E23" s="152">
        <v>12</v>
      </c>
      <c r="F23" s="304">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c r="C26" s="137" t="s">
        <v>485</v>
      </c>
      <c r="D26" s="199"/>
      <c r="E26" s="152">
        <v>12</v>
      </c>
      <c r="F26" s="304">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c r="C29" s="137" t="s">
        <v>486</v>
      </c>
      <c r="D29" s="199"/>
      <c r="E29" s="152">
        <v>12</v>
      </c>
      <c r="F29" s="304">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c r="C32" s="137" t="s">
        <v>487</v>
      </c>
      <c r="D32" s="199"/>
      <c r="E32" s="152">
        <v>12</v>
      </c>
      <c r="F32" s="304">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c r="C35" s="137" t="s">
        <v>488</v>
      </c>
      <c r="D35" s="199"/>
      <c r="E35" s="152">
        <v>12</v>
      </c>
      <c r="F35" s="304">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c r="C38" s="137" t="s">
        <v>489</v>
      </c>
      <c r="D38" s="199"/>
      <c r="E38" s="152">
        <v>12</v>
      </c>
      <c r="F38" s="304">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c r="C41" s="137" t="s">
        <v>490</v>
      </c>
      <c r="D41" s="199"/>
      <c r="E41" s="152">
        <v>12</v>
      </c>
      <c r="F41" s="304">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c r="C44" s="137" t="s">
        <v>491</v>
      </c>
      <c r="D44" s="199"/>
      <c r="E44" s="152">
        <v>12</v>
      </c>
      <c r="F44" s="304">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c r="C47" s="137" t="s">
        <v>492</v>
      </c>
      <c r="D47" s="199"/>
      <c r="E47" s="152">
        <v>12</v>
      </c>
      <c r="F47" s="304">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c r="C50" s="137" t="s">
        <v>493</v>
      </c>
      <c r="D50" s="199"/>
      <c r="E50" s="152">
        <v>12</v>
      </c>
      <c r="F50" s="304">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c r="C53" s="137" t="s">
        <v>494</v>
      </c>
      <c r="D53" s="199"/>
      <c r="E53" s="152">
        <v>12</v>
      </c>
      <c r="F53" s="304">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c r="C56" s="137" t="s">
        <v>495</v>
      </c>
      <c r="D56" s="199"/>
      <c r="E56" s="152">
        <v>12</v>
      </c>
      <c r="F56" s="304">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c r="C59" s="140" t="s">
        <v>83</v>
      </c>
      <c r="D59" s="199">
        <v>20</v>
      </c>
      <c r="E59" s="152">
        <v>12</v>
      </c>
      <c r="F59" s="139">
        <v>15000</v>
      </c>
      <c r="G59" s="113">
        <f>D59*E59*F59</f>
        <v>3600000</v>
      </c>
      <c r="H59" s="593"/>
      <c r="I59" s="114" t="s">
        <v>564</v>
      </c>
      <c r="J59" s="114" t="str">
        <f>VLOOKUP(I59,Presupuesto!$B$11:$C$565,2,0)</f>
        <v>CONTRATOS ESPECIALES</v>
      </c>
      <c r="K59" s="98" t="str">
        <f t="shared" si="1"/>
        <v>Gestión Tecnologías de Información y Comunicación</v>
      </c>
      <c r="L59" s="98" t="s">
        <v>395</v>
      </c>
    </row>
    <row r="60" spans="3:12">
      <c r="C60" s="171" t="s">
        <v>58</v>
      </c>
      <c r="D60" s="163"/>
      <c r="E60" s="154">
        <v>0</v>
      </c>
      <c r="F60" s="117">
        <f>IF(E59=0,"",(G59/E59)/12*E59)</f>
        <v>300000</v>
      </c>
      <c r="G60" s="97">
        <f>F60</f>
        <v>300000</v>
      </c>
      <c r="H60" s="594"/>
      <c r="I60" s="101" t="s">
        <v>564</v>
      </c>
      <c r="J60" s="101" t="str">
        <f>VLOOKUP(I60,Presupuesto!$B$11:$C$565,2,0)</f>
        <v>CONTRATOS ESPECIALES</v>
      </c>
      <c r="K60" s="98" t="str">
        <f t="shared" si="1"/>
        <v>Gestión Tecnologías de Información y Comunicación</v>
      </c>
      <c r="L60" s="98" t="s">
        <v>394</v>
      </c>
    </row>
    <row r="61" spans="3:12" ht="15.75" thickBot="1">
      <c r="C61" s="172" t="s">
        <v>59</v>
      </c>
      <c r="D61" s="163"/>
      <c r="E61" s="154">
        <v>0</v>
      </c>
      <c r="F61" s="100">
        <f>IF(E59&lt;6,"",((E59-6)/12)*(G59/E59))</f>
        <v>150000</v>
      </c>
      <c r="G61" s="97">
        <f>F61</f>
        <v>150000</v>
      </c>
      <c r="H61" s="594"/>
      <c r="I61" s="101" t="s">
        <v>564</v>
      </c>
      <c r="J61" s="101" t="str">
        <f>VLOOKUP(I61,Presupuesto!$B$11:$C$565,2,0)</f>
        <v>CONTRATOS ESPECIALES</v>
      </c>
      <c r="K61" s="98" t="str">
        <f t="shared" si="1"/>
        <v>Gestión Tecnologías de Información y Comunicación</v>
      </c>
      <c r="L61" s="98" t="s">
        <v>399</v>
      </c>
    </row>
    <row r="62" spans="3:12" ht="15.75" thickBot="1">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392</v>
      </c>
      <c r="D73" s="363"/>
      <c r="E73" s="93"/>
      <c r="F73" s="93"/>
      <c r="G73" s="93"/>
      <c r="H73" s="76"/>
      <c r="I73" s="76"/>
      <c r="J73" s="76"/>
      <c r="K73" s="153"/>
    </row>
    <row r="74" spans="3:12" ht="18.7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131</v>
      </c>
      <c r="I76" s="136" t="s">
        <v>46</v>
      </c>
      <c r="J76" s="136" t="s">
        <v>132</v>
      </c>
      <c r="K76" s="136" t="s">
        <v>410</v>
      </c>
      <c r="L76" s="136" t="s">
        <v>411</v>
      </c>
    </row>
    <row r="77" spans="3:12" ht="15.75" thickBot="1">
      <c r="C77" s="137" t="s">
        <v>482</v>
      </c>
      <c r="D77" s="199"/>
      <c r="E77" s="152">
        <v>12</v>
      </c>
      <c r="F77" s="304">
        <f>HLOOKUP($C77,$BZ$2:$CM$3,2,0)</f>
        <v>43674.39</v>
      </c>
      <c r="G77" s="113">
        <f>D77*E77*F77</f>
        <v>0</v>
      </c>
      <c r="H77" s="166"/>
      <c r="I77" s="114" t="s">
        <v>496</v>
      </c>
      <c r="J77" s="114" t="str">
        <f>VLOOKUP(I77,Presupuesto!$B$11:$C$565,2,0)</f>
        <v>SUELDOS Y SALARIOS PERMANENTES</v>
      </c>
      <c r="K77" s="218" t="s">
        <v>1454</v>
      </c>
      <c r="L77" s="98" t="s">
        <v>394</v>
      </c>
    </row>
    <row r="78" spans="3:12">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c r="C80" s="137" t="s">
        <v>483</v>
      </c>
      <c r="D80" s="199"/>
      <c r="E80" s="152">
        <v>12</v>
      </c>
      <c r="F80" s="304">
        <f>HLOOKUP($C80,$BZ$2:$CM$3,2,0)</f>
        <v>39703.99</v>
      </c>
      <c r="G80" s="113">
        <f>D80*E80*F80</f>
        <v>0</v>
      </c>
      <c r="H80" s="166"/>
      <c r="I80" s="114" t="s">
        <v>496</v>
      </c>
      <c r="J80" s="114" t="str">
        <f>VLOOKUP(I80,Presupuesto!$B$11:$C$565,2,0)</f>
        <v>SUELDOS Y SALARIOS PERMANENTES</v>
      </c>
      <c r="K80" s="98" t="str">
        <f t="shared" si="2"/>
        <v>Posgrado</v>
      </c>
      <c r="L80" s="98" t="s">
        <v>395</v>
      </c>
    </row>
    <row r="81" spans="3:12">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c r="C83" s="137" t="s">
        <v>484</v>
      </c>
      <c r="D83" s="199"/>
      <c r="E83" s="152">
        <v>12</v>
      </c>
      <c r="F83" s="304">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c r="C86" s="137" t="s">
        <v>485</v>
      </c>
      <c r="D86" s="199"/>
      <c r="E86" s="152">
        <v>12</v>
      </c>
      <c r="F86" s="304">
        <f>HLOOKUP($C86,$BZ$2:$CM$3,2,0)</f>
        <v>31763.19</v>
      </c>
      <c r="G86" s="113">
        <f>D86*E86*F86</f>
        <v>0</v>
      </c>
      <c r="H86" s="166"/>
      <c r="I86" s="114" t="s">
        <v>496</v>
      </c>
      <c r="J86" s="114" t="str">
        <f>VLOOKUP(I86,Presupuesto!$B$11:$C$565,2,0)</f>
        <v>SUELDOS Y SALARIOS PERMANENTES</v>
      </c>
      <c r="K86" s="98" t="str">
        <f t="shared" si="2"/>
        <v>Posgrado</v>
      </c>
      <c r="L86" s="98" t="s">
        <v>395</v>
      </c>
    </row>
    <row r="87" spans="3:12">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c r="C89" s="137" t="s">
        <v>486</v>
      </c>
      <c r="D89" s="199"/>
      <c r="E89" s="152">
        <v>12</v>
      </c>
      <c r="F89" s="304">
        <f>HLOOKUP($C89,$BZ$2:$CM$3,2,0)</f>
        <v>29777.99</v>
      </c>
      <c r="G89" s="113">
        <f>D89*E89*F89</f>
        <v>0</v>
      </c>
      <c r="H89" s="166"/>
      <c r="I89" s="114" t="s">
        <v>496</v>
      </c>
      <c r="J89" s="114" t="str">
        <f>VLOOKUP(I89,Presupuesto!$B$11:$C$565,2,0)</f>
        <v>SUELDOS Y SALARIOS PERMANENTES</v>
      </c>
      <c r="K89" s="98" t="str">
        <f t="shared" si="2"/>
        <v>Posgrado</v>
      </c>
      <c r="L89" s="98" t="s">
        <v>395</v>
      </c>
    </row>
    <row r="90" spans="3:12">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c r="C92" s="137" t="s">
        <v>487</v>
      </c>
      <c r="D92" s="199"/>
      <c r="E92" s="152">
        <v>12</v>
      </c>
      <c r="F92" s="304">
        <f>HLOOKUP($C92,$BZ$2:$CM$3,2,0)</f>
        <v>27792.79</v>
      </c>
      <c r="G92" s="113">
        <f>D92*E92*F92</f>
        <v>0</v>
      </c>
      <c r="H92" s="166"/>
      <c r="I92" s="114" t="s">
        <v>496</v>
      </c>
      <c r="J92" s="114" t="str">
        <f>VLOOKUP(I92,Presupuesto!$B$11:$C$565,2,0)</f>
        <v>SUELDOS Y SALARIOS PERMANENTES</v>
      </c>
      <c r="K92" s="98" t="str">
        <f t="shared" si="2"/>
        <v>Posgrado</v>
      </c>
      <c r="L92" s="98" t="s">
        <v>395</v>
      </c>
    </row>
    <row r="93" spans="3:12">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c r="C95" s="137" t="s">
        <v>488</v>
      </c>
      <c r="D95" s="199"/>
      <c r="E95" s="152">
        <v>12</v>
      </c>
      <c r="F95" s="304">
        <f>HLOOKUP($C95,$BZ$2:$CM$3,2,0)</f>
        <v>18859.39</v>
      </c>
      <c r="G95" s="113">
        <f>D95*E95*F95</f>
        <v>0</v>
      </c>
      <c r="H95" s="166"/>
      <c r="I95" s="114" t="s">
        <v>496</v>
      </c>
      <c r="J95" s="114" t="str">
        <f>VLOOKUP(I95,Presupuesto!$B$11:$C$565,2,0)</f>
        <v>SUELDOS Y SALARIOS PERMANENTES</v>
      </c>
      <c r="K95" s="98" t="str">
        <f t="shared" si="2"/>
        <v>Posgrado</v>
      </c>
      <c r="L95" s="98" t="s">
        <v>395</v>
      </c>
    </row>
    <row r="96" spans="3:12">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c r="C98" s="137" t="s">
        <v>489</v>
      </c>
      <c r="D98" s="199"/>
      <c r="E98" s="152">
        <v>12</v>
      </c>
      <c r="F98" s="304">
        <f>HLOOKUP($C98,$BZ$2:$CM$3,2,0)</f>
        <v>17866.8</v>
      </c>
      <c r="G98" s="113">
        <f>D98*E98*F98</f>
        <v>0</v>
      </c>
      <c r="H98" s="166"/>
      <c r="I98" s="114" t="s">
        <v>496</v>
      </c>
      <c r="J98" s="114" t="str">
        <f>VLOOKUP(I98,Presupuesto!$B$11:$C$565,2,0)</f>
        <v>SUELDOS Y SALARIOS PERMANENTES</v>
      </c>
      <c r="K98" s="98" t="str">
        <f t="shared" si="2"/>
        <v>Posgrado</v>
      </c>
      <c r="L98" s="98" t="s">
        <v>395</v>
      </c>
    </row>
    <row r="99" spans="3:12">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c r="C101" s="137" t="s">
        <v>490</v>
      </c>
      <c r="D101" s="199"/>
      <c r="E101" s="152">
        <v>12</v>
      </c>
      <c r="F101" s="304">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c r="C104" s="137" t="s">
        <v>491</v>
      </c>
      <c r="D104" s="199"/>
      <c r="E104" s="152">
        <v>12</v>
      </c>
      <c r="F104" s="304">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c r="C107" s="137" t="s">
        <v>492</v>
      </c>
      <c r="D107" s="199"/>
      <c r="E107" s="152">
        <v>12</v>
      </c>
      <c r="F107" s="304">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c r="C110" s="137" t="s">
        <v>493</v>
      </c>
      <c r="D110" s="199"/>
      <c r="E110" s="152">
        <v>12</v>
      </c>
      <c r="F110" s="304">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c r="C113" s="137" t="s">
        <v>494</v>
      </c>
      <c r="D113" s="199"/>
      <c r="E113" s="152">
        <v>12</v>
      </c>
      <c r="F113" s="304">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c r="C116" s="137" t="s">
        <v>495</v>
      </c>
      <c r="D116" s="199"/>
      <c r="E116" s="152">
        <v>12</v>
      </c>
      <c r="F116" s="304">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392</v>
      </c>
      <c r="D133" s="363"/>
      <c r="E133" s="93"/>
      <c r="F133" s="93"/>
      <c r="G133" s="93"/>
      <c r="H133" s="76"/>
      <c r="I133" s="76"/>
      <c r="J133" s="76"/>
      <c r="K133" s="153"/>
    </row>
    <row r="134" spans="3:12" ht="18.7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131</v>
      </c>
      <c r="I136" s="136" t="s">
        <v>46</v>
      </c>
      <c r="J136" s="136" t="s">
        <v>132</v>
      </c>
      <c r="K136" s="136" t="s">
        <v>410</v>
      </c>
      <c r="L136" s="136" t="s">
        <v>411</v>
      </c>
    </row>
    <row r="137" spans="3:12" ht="15.75" thickBot="1">
      <c r="C137" s="137" t="s">
        <v>482</v>
      </c>
      <c r="D137" s="199"/>
      <c r="E137" s="152">
        <v>12</v>
      </c>
      <c r="F137" s="304">
        <f>HLOOKUP($C137,$BZ$2:$CM$3,2,0)</f>
        <v>43674.39</v>
      </c>
      <c r="G137" s="113">
        <f>D137*E137*F137</f>
        <v>0</v>
      </c>
      <c r="H137" s="166"/>
      <c r="I137" s="114" t="s">
        <v>496</v>
      </c>
      <c r="J137" s="114" t="str">
        <f>VLOOKUP(I137,Presupuesto!$B$11:$C$565,2,0)</f>
        <v>SUELDOS Y SALARIOS PERMANENTES</v>
      </c>
      <c r="K137" s="218" t="s">
        <v>1454</v>
      </c>
      <c r="L137" s="98" t="s">
        <v>394</v>
      </c>
    </row>
    <row r="138" spans="3:12">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c r="C140" s="137" t="s">
        <v>483</v>
      </c>
      <c r="D140" s="199"/>
      <c r="E140" s="152">
        <v>12</v>
      </c>
      <c r="F140" s="304">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c r="C143" s="137" t="s">
        <v>484</v>
      </c>
      <c r="D143" s="199"/>
      <c r="E143" s="152">
        <v>12</v>
      </c>
      <c r="F143" s="304">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c r="C146" s="137" t="s">
        <v>485</v>
      </c>
      <c r="D146" s="199"/>
      <c r="E146" s="152">
        <v>12</v>
      </c>
      <c r="F146" s="304">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c r="C149" s="137" t="s">
        <v>486</v>
      </c>
      <c r="D149" s="199"/>
      <c r="E149" s="152">
        <v>12</v>
      </c>
      <c r="F149" s="304">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c r="C152" s="137" t="s">
        <v>487</v>
      </c>
      <c r="D152" s="199"/>
      <c r="E152" s="152">
        <v>12</v>
      </c>
      <c r="F152" s="304">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c r="C155" s="137" t="s">
        <v>488</v>
      </c>
      <c r="D155" s="199"/>
      <c r="E155" s="152">
        <v>12</v>
      </c>
      <c r="F155" s="304">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c r="C158" s="137" t="s">
        <v>489</v>
      </c>
      <c r="D158" s="199"/>
      <c r="E158" s="152">
        <v>12</v>
      </c>
      <c r="F158" s="304">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c r="C161" s="137" t="s">
        <v>490</v>
      </c>
      <c r="D161" s="199"/>
      <c r="E161" s="152">
        <v>12</v>
      </c>
      <c r="F161" s="304">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c r="C164" s="137" t="s">
        <v>491</v>
      </c>
      <c r="D164" s="199"/>
      <c r="E164" s="152">
        <v>12</v>
      </c>
      <c r="F164" s="304">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c r="C167" s="137" t="s">
        <v>492</v>
      </c>
      <c r="D167" s="199"/>
      <c r="E167" s="152">
        <v>12</v>
      </c>
      <c r="F167" s="304">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c r="C170" s="137" t="s">
        <v>493</v>
      </c>
      <c r="D170" s="199"/>
      <c r="E170" s="152">
        <v>12</v>
      </c>
      <c r="F170" s="304">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c r="C173" s="137" t="s">
        <v>494</v>
      </c>
      <c r="D173" s="199"/>
      <c r="E173" s="152">
        <v>12</v>
      </c>
      <c r="F173" s="304">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c r="C176" s="137" t="s">
        <v>495</v>
      </c>
      <c r="D176" s="199"/>
      <c r="E176" s="152">
        <v>12</v>
      </c>
      <c r="F176" s="304">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392</v>
      </c>
      <c r="D193" s="363"/>
      <c r="E193" s="93"/>
      <c r="F193" s="93"/>
      <c r="G193" s="93"/>
      <c r="H193" s="76"/>
      <c r="I193" s="76"/>
      <c r="J193" s="76"/>
      <c r="K193" s="153"/>
    </row>
    <row r="194" spans="3:12" ht="18.7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131</v>
      </c>
      <c r="I196" s="136" t="s">
        <v>46</v>
      </c>
      <c r="J196" s="136" t="s">
        <v>132</v>
      </c>
      <c r="K196" s="136" t="s">
        <v>410</v>
      </c>
      <c r="L196" s="136" t="s">
        <v>411</v>
      </c>
    </row>
    <row r="197" spans="3:12" ht="15.75" thickBot="1">
      <c r="C197" s="137" t="s">
        <v>482</v>
      </c>
      <c r="D197" s="199"/>
      <c r="E197" s="152">
        <v>12</v>
      </c>
      <c r="F197" s="304">
        <f>HLOOKUP($C197,$BZ$2:$CM$3,2,0)</f>
        <v>43674.39</v>
      </c>
      <c r="G197" s="113">
        <f>D197*E197*F197</f>
        <v>0</v>
      </c>
      <c r="H197" s="166"/>
      <c r="I197" s="114" t="s">
        <v>496</v>
      </c>
      <c r="J197" s="114" t="str">
        <f>VLOOKUP(I197,Presupuesto!$B$11:$C$565,2,0)</f>
        <v>SUELDOS Y SALARIOS PERMANENTES</v>
      </c>
      <c r="K197" s="218" t="s">
        <v>1454</v>
      </c>
      <c r="L197" s="98" t="s">
        <v>394</v>
      </c>
    </row>
    <row r="198" spans="3:12">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c r="C200" s="137" t="s">
        <v>483</v>
      </c>
      <c r="D200" s="199"/>
      <c r="E200" s="152">
        <v>12</v>
      </c>
      <c r="F200" s="304">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c r="C203" s="137" t="s">
        <v>484</v>
      </c>
      <c r="D203" s="199"/>
      <c r="E203" s="152">
        <v>12</v>
      </c>
      <c r="F203" s="304">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c r="C206" s="137" t="s">
        <v>485</v>
      </c>
      <c r="D206" s="199"/>
      <c r="E206" s="152">
        <v>12</v>
      </c>
      <c r="F206" s="304">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c r="C209" s="137" t="s">
        <v>486</v>
      </c>
      <c r="D209" s="199"/>
      <c r="E209" s="152">
        <v>12</v>
      </c>
      <c r="F209" s="304">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c r="C212" s="137" t="s">
        <v>487</v>
      </c>
      <c r="D212" s="199"/>
      <c r="E212" s="152">
        <v>12</v>
      </c>
      <c r="F212" s="304">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c r="C215" s="137" t="s">
        <v>488</v>
      </c>
      <c r="D215" s="199"/>
      <c r="E215" s="152">
        <v>12</v>
      </c>
      <c r="F215" s="304">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c r="C218" s="137" t="s">
        <v>489</v>
      </c>
      <c r="D218" s="199"/>
      <c r="E218" s="152">
        <v>12</v>
      </c>
      <c r="F218" s="304">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c r="C221" s="137" t="s">
        <v>490</v>
      </c>
      <c r="D221" s="199"/>
      <c r="E221" s="152">
        <v>12</v>
      </c>
      <c r="F221" s="304">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c r="C224" s="137" t="s">
        <v>491</v>
      </c>
      <c r="D224" s="199"/>
      <c r="E224" s="152">
        <v>12</v>
      </c>
      <c r="F224" s="304">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c r="C227" s="137" t="s">
        <v>492</v>
      </c>
      <c r="D227" s="199"/>
      <c r="E227" s="152">
        <v>12</v>
      </c>
      <c r="F227" s="304">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c r="C230" s="137" t="s">
        <v>493</v>
      </c>
      <c r="D230" s="199"/>
      <c r="E230" s="152">
        <v>12</v>
      </c>
      <c r="F230" s="304">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c r="C233" s="137" t="s">
        <v>494</v>
      </c>
      <c r="D233" s="199"/>
      <c r="E233" s="152">
        <v>12</v>
      </c>
      <c r="F233" s="304">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c r="C236" s="137" t="s">
        <v>495</v>
      </c>
      <c r="D236" s="199"/>
      <c r="E236" s="152">
        <v>12</v>
      </c>
      <c r="F236" s="304">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392</v>
      </c>
      <c r="D253" s="363"/>
      <c r="E253" s="93"/>
      <c r="F253" s="93"/>
      <c r="G253" s="93"/>
      <c r="H253" s="76"/>
      <c r="I253" s="76"/>
      <c r="J253" s="76"/>
      <c r="K253" s="153"/>
    </row>
    <row r="254" spans="3:12" ht="18.7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131</v>
      </c>
      <c r="I256" s="136" t="s">
        <v>46</v>
      </c>
      <c r="J256" s="136" t="s">
        <v>132</v>
      </c>
      <c r="K256" s="136" t="s">
        <v>410</v>
      </c>
      <c r="L256" s="136" t="s">
        <v>411</v>
      </c>
    </row>
    <row r="257" spans="3:12" ht="15.75" thickBot="1">
      <c r="C257" s="137" t="s">
        <v>482</v>
      </c>
      <c r="D257" s="199"/>
      <c r="E257" s="152">
        <v>12</v>
      </c>
      <c r="F257" s="304">
        <f>HLOOKUP($C257,$BZ$2:$CM$3,2,0)</f>
        <v>43674.39</v>
      </c>
      <c r="G257" s="113">
        <f>D257*E257*F257</f>
        <v>0</v>
      </c>
      <c r="H257" s="166"/>
      <c r="I257" s="114" t="s">
        <v>496</v>
      </c>
      <c r="J257" s="114" t="str">
        <f>VLOOKUP(I257,Presupuesto!$B$11:$C$565,2,0)</f>
        <v>SUELDOS Y SALARIOS PERMANENTES</v>
      </c>
      <c r="K257" s="218" t="s">
        <v>1454</v>
      </c>
      <c r="L257" s="98" t="s">
        <v>394</v>
      </c>
    </row>
    <row r="258" spans="3:12">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c r="C260" s="137" t="s">
        <v>483</v>
      </c>
      <c r="D260" s="199"/>
      <c r="E260" s="152">
        <v>12</v>
      </c>
      <c r="F260" s="304">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c r="C263" s="137" t="s">
        <v>484</v>
      </c>
      <c r="D263" s="199"/>
      <c r="E263" s="152">
        <v>12</v>
      </c>
      <c r="F263" s="304">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c r="C266" s="137" t="s">
        <v>485</v>
      </c>
      <c r="D266" s="199"/>
      <c r="E266" s="152">
        <v>12</v>
      </c>
      <c r="F266" s="304">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c r="C269" s="137" t="s">
        <v>486</v>
      </c>
      <c r="D269" s="199"/>
      <c r="E269" s="152">
        <v>12</v>
      </c>
      <c r="F269" s="304">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c r="C272" s="137" t="s">
        <v>487</v>
      </c>
      <c r="D272" s="199"/>
      <c r="E272" s="152">
        <v>12</v>
      </c>
      <c r="F272" s="304">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c r="C275" s="137" t="s">
        <v>488</v>
      </c>
      <c r="D275" s="199"/>
      <c r="E275" s="152">
        <v>12</v>
      </c>
      <c r="F275" s="304">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c r="C278" s="137" t="s">
        <v>489</v>
      </c>
      <c r="D278" s="199"/>
      <c r="E278" s="152">
        <v>12</v>
      </c>
      <c r="F278" s="304">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c r="C281" s="137" t="s">
        <v>490</v>
      </c>
      <c r="D281" s="199"/>
      <c r="E281" s="152">
        <v>12</v>
      </c>
      <c r="F281" s="304">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c r="C284" s="137" t="s">
        <v>491</v>
      </c>
      <c r="D284" s="199"/>
      <c r="E284" s="152">
        <v>12</v>
      </c>
      <c r="F284" s="304">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c r="C287" s="137" t="s">
        <v>492</v>
      </c>
      <c r="D287" s="199"/>
      <c r="E287" s="152">
        <v>12</v>
      </c>
      <c r="F287" s="304">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c r="C290" s="137" t="s">
        <v>493</v>
      </c>
      <c r="D290" s="199"/>
      <c r="E290" s="152">
        <v>12</v>
      </c>
      <c r="F290" s="304">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c r="C293" s="137" t="s">
        <v>494</v>
      </c>
      <c r="D293" s="199"/>
      <c r="E293" s="152">
        <v>12</v>
      </c>
      <c r="F293" s="304">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c r="C296" s="137" t="s">
        <v>495</v>
      </c>
      <c r="D296" s="199"/>
      <c r="E296" s="152">
        <v>12</v>
      </c>
      <c r="F296" s="304">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392</v>
      </c>
      <c r="D313" s="363"/>
      <c r="E313" s="93"/>
      <c r="F313" s="93"/>
      <c r="G313" s="93"/>
      <c r="H313" s="76"/>
      <c r="I313" s="76"/>
      <c r="J313" s="76"/>
      <c r="K313" s="153"/>
    </row>
    <row r="314" spans="3:12" ht="18.7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131</v>
      </c>
      <c r="I316" s="136" t="s">
        <v>46</v>
      </c>
      <c r="J316" s="136" t="s">
        <v>132</v>
      </c>
      <c r="K316" s="136" t="s">
        <v>410</v>
      </c>
      <c r="L316" s="136" t="s">
        <v>411</v>
      </c>
    </row>
    <row r="317" spans="3:12" ht="15.75" thickBot="1">
      <c r="C317" s="137" t="s">
        <v>482</v>
      </c>
      <c r="D317" s="199"/>
      <c r="E317" s="152">
        <v>12</v>
      </c>
      <c r="F317" s="304">
        <f>HLOOKUP($C317,$BZ$2:$CM$3,2,0)</f>
        <v>43674.39</v>
      </c>
      <c r="G317" s="113">
        <f>D317*E317*F317</f>
        <v>0</v>
      </c>
      <c r="H317" s="166"/>
      <c r="I317" s="114" t="s">
        <v>496</v>
      </c>
      <c r="J317" s="114" t="str">
        <f>VLOOKUP(I317,Presupuesto!$B$11:$C$565,2,0)</f>
        <v>SUELDOS Y SALARIOS PERMANENTES</v>
      </c>
      <c r="K317" s="218" t="s">
        <v>1454</v>
      </c>
      <c r="L317" s="98" t="s">
        <v>394</v>
      </c>
    </row>
    <row r="318" spans="3:12">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c r="C320" s="137" t="s">
        <v>483</v>
      </c>
      <c r="D320" s="199"/>
      <c r="E320" s="152">
        <v>12</v>
      </c>
      <c r="F320" s="304">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c r="C323" s="137" t="s">
        <v>484</v>
      </c>
      <c r="D323" s="199"/>
      <c r="E323" s="152">
        <v>12</v>
      </c>
      <c r="F323" s="304">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c r="C326" s="137" t="s">
        <v>485</v>
      </c>
      <c r="D326" s="199"/>
      <c r="E326" s="152">
        <v>12</v>
      </c>
      <c r="F326" s="304">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c r="C329" s="137" t="s">
        <v>486</v>
      </c>
      <c r="D329" s="199"/>
      <c r="E329" s="152">
        <v>12</v>
      </c>
      <c r="F329" s="304">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c r="C332" s="137" t="s">
        <v>487</v>
      </c>
      <c r="D332" s="199"/>
      <c r="E332" s="152">
        <v>12</v>
      </c>
      <c r="F332" s="304">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c r="C335" s="137" t="s">
        <v>488</v>
      </c>
      <c r="D335" s="199"/>
      <c r="E335" s="152">
        <v>12</v>
      </c>
      <c r="F335" s="304">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c r="C338" s="137" t="s">
        <v>489</v>
      </c>
      <c r="D338" s="199"/>
      <c r="E338" s="152">
        <v>12</v>
      </c>
      <c r="F338" s="304">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c r="C341" s="137" t="s">
        <v>490</v>
      </c>
      <c r="D341" s="199"/>
      <c r="E341" s="152">
        <v>12</v>
      </c>
      <c r="F341" s="304">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c r="C344" s="137" t="s">
        <v>491</v>
      </c>
      <c r="D344" s="199"/>
      <c r="E344" s="152">
        <v>12</v>
      </c>
      <c r="F344" s="304">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c r="C347" s="137" t="s">
        <v>492</v>
      </c>
      <c r="D347" s="199"/>
      <c r="E347" s="152">
        <v>12</v>
      </c>
      <c r="F347" s="304">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c r="C350" s="137" t="s">
        <v>493</v>
      </c>
      <c r="D350" s="199"/>
      <c r="E350" s="152">
        <v>12</v>
      </c>
      <c r="F350" s="304">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c r="C353" s="137" t="s">
        <v>494</v>
      </c>
      <c r="D353" s="199"/>
      <c r="E353" s="152">
        <v>12</v>
      </c>
      <c r="F353" s="304">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c r="C356" s="137" t="s">
        <v>495</v>
      </c>
      <c r="D356" s="199"/>
      <c r="E356" s="152">
        <v>12</v>
      </c>
      <c r="F356" s="304">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392</v>
      </c>
      <c r="D373" s="363"/>
      <c r="E373" s="93"/>
      <c r="F373" s="93"/>
      <c r="G373" s="93"/>
      <c r="H373" s="76"/>
      <c r="I373" s="76"/>
      <c r="J373" s="76"/>
      <c r="K373" s="153"/>
    </row>
    <row r="374" spans="3:12"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131</v>
      </c>
      <c r="I376" s="136" t="s">
        <v>46</v>
      </c>
      <c r="J376" s="136" t="s">
        <v>132</v>
      </c>
      <c r="K376" s="136" t="s">
        <v>410</v>
      </c>
      <c r="L376" s="136" t="s">
        <v>411</v>
      </c>
    </row>
    <row r="377" spans="3:12" ht="15.75" thickBot="1">
      <c r="C377" s="137" t="s">
        <v>482</v>
      </c>
      <c r="D377" s="199"/>
      <c r="E377" s="152">
        <v>12</v>
      </c>
      <c r="F377" s="304">
        <f>HLOOKUP($C377,$BZ$2:$CM$3,2,0)</f>
        <v>43674.39</v>
      </c>
      <c r="G377" s="113">
        <f>D377*E377*F377</f>
        <v>0</v>
      </c>
      <c r="H377" s="166"/>
      <c r="I377" s="114" t="s">
        <v>496</v>
      </c>
      <c r="J377" s="114" t="str">
        <f>VLOOKUP(I377,Presupuesto!$B$11:$C$565,2,0)</f>
        <v>SUELDOS Y SALARIOS PERMANENTES</v>
      </c>
      <c r="K377" s="218" t="s">
        <v>1454</v>
      </c>
      <c r="L377" s="98" t="s">
        <v>394</v>
      </c>
    </row>
    <row r="378" spans="3:12">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c r="C380" s="137" t="s">
        <v>483</v>
      </c>
      <c r="D380" s="199"/>
      <c r="E380" s="152">
        <v>12</v>
      </c>
      <c r="F380" s="304">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c r="C383" s="137" t="s">
        <v>484</v>
      </c>
      <c r="D383" s="199"/>
      <c r="E383" s="152">
        <v>12</v>
      </c>
      <c r="F383" s="304">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c r="C386" s="137" t="s">
        <v>485</v>
      </c>
      <c r="D386" s="199"/>
      <c r="E386" s="152">
        <v>12</v>
      </c>
      <c r="F386" s="304">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c r="C389" s="137" t="s">
        <v>486</v>
      </c>
      <c r="D389" s="199"/>
      <c r="E389" s="152">
        <v>12</v>
      </c>
      <c r="F389" s="304">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c r="C392" s="137" t="s">
        <v>487</v>
      </c>
      <c r="D392" s="199"/>
      <c r="E392" s="152">
        <v>12</v>
      </c>
      <c r="F392" s="304">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c r="C395" s="137" t="s">
        <v>488</v>
      </c>
      <c r="D395" s="199"/>
      <c r="E395" s="152">
        <v>12</v>
      </c>
      <c r="F395" s="304">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c r="C398" s="137" t="s">
        <v>489</v>
      </c>
      <c r="D398" s="199"/>
      <c r="E398" s="152">
        <v>12</v>
      </c>
      <c r="F398" s="304">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c r="C401" s="137" t="s">
        <v>490</v>
      </c>
      <c r="D401" s="199"/>
      <c r="E401" s="152">
        <v>12</v>
      </c>
      <c r="F401" s="304">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c r="C404" s="137" t="s">
        <v>491</v>
      </c>
      <c r="D404" s="199"/>
      <c r="E404" s="152">
        <v>12</v>
      </c>
      <c r="F404" s="304">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c r="C407" s="137" t="s">
        <v>492</v>
      </c>
      <c r="D407" s="199"/>
      <c r="E407" s="152">
        <v>12</v>
      </c>
      <c r="F407" s="304">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c r="C410" s="137" t="s">
        <v>493</v>
      </c>
      <c r="D410" s="199"/>
      <c r="E410" s="152">
        <v>12</v>
      </c>
      <c r="F410" s="304">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c r="C413" s="137" t="s">
        <v>494</v>
      </c>
      <c r="D413" s="199"/>
      <c r="E413" s="152">
        <v>12</v>
      </c>
      <c r="F413" s="304">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c r="C416" s="137" t="s">
        <v>495</v>
      </c>
      <c r="D416" s="199"/>
      <c r="E416" s="152">
        <v>12</v>
      </c>
      <c r="F416" s="304">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392</v>
      </c>
      <c r="D433" s="363"/>
      <c r="E433" s="93"/>
      <c r="F433" s="93"/>
      <c r="G433" s="93"/>
      <c r="H433" s="76"/>
      <c r="I433" s="76"/>
      <c r="J433" s="76"/>
      <c r="K433" s="153"/>
    </row>
    <row r="434" spans="3:12" ht="18.7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131</v>
      </c>
      <c r="I436" s="136" t="s">
        <v>46</v>
      </c>
      <c r="J436" s="136" t="s">
        <v>132</v>
      </c>
      <c r="K436" s="136" t="s">
        <v>410</v>
      </c>
      <c r="L436" s="136" t="s">
        <v>411</v>
      </c>
    </row>
    <row r="437" spans="3:12" ht="15.75" thickBot="1">
      <c r="C437" s="137" t="s">
        <v>482</v>
      </c>
      <c r="D437" s="199"/>
      <c r="E437" s="152">
        <v>12</v>
      </c>
      <c r="F437" s="304">
        <f>HLOOKUP($C437,$BZ$2:$CM$3,2,0)</f>
        <v>43674.39</v>
      </c>
      <c r="G437" s="113">
        <f>D437*E437*F437</f>
        <v>0</v>
      </c>
      <c r="H437" s="166"/>
      <c r="I437" s="114" t="s">
        <v>496</v>
      </c>
      <c r="J437" s="114" t="str">
        <f>VLOOKUP(I437,Presupuesto!$B$11:$C$565,2,0)</f>
        <v>SUELDOS Y SALARIOS PERMANENTES</v>
      </c>
      <c r="K437" s="218" t="s">
        <v>1454</v>
      </c>
      <c r="L437" s="98" t="s">
        <v>394</v>
      </c>
    </row>
    <row r="438" spans="3:12">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c r="C440" s="137" t="s">
        <v>483</v>
      </c>
      <c r="D440" s="199"/>
      <c r="E440" s="152">
        <v>12</v>
      </c>
      <c r="F440" s="304">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c r="C443" s="137" t="s">
        <v>484</v>
      </c>
      <c r="D443" s="199"/>
      <c r="E443" s="152">
        <v>12</v>
      </c>
      <c r="F443" s="304">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c r="C446" s="137" t="s">
        <v>485</v>
      </c>
      <c r="D446" s="199"/>
      <c r="E446" s="152">
        <v>12</v>
      </c>
      <c r="F446" s="304">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c r="C449" s="137" t="s">
        <v>486</v>
      </c>
      <c r="D449" s="199"/>
      <c r="E449" s="152">
        <v>12</v>
      </c>
      <c r="F449" s="304">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c r="C452" s="137" t="s">
        <v>487</v>
      </c>
      <c r="D452" s="199"/>
      <c r="E452" s="152">
        <v>12</v>
      </c>
      <c r="F452" s="304">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c r="C455" s="137" t="s">
        <v>488</v>
      </c>
      <c r="D455" s="199"/>
      <c r="E455" s="152">
        <v>12</v>
      </c>
      <c r="F455" s="304">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c r="C458" s="137" t="s">
        <v>489</v>
      </c>
      <c r="D458" s="199"/>
      <c r="E458" s="152">
        <v>12</v>
      </c>
      <c r="F458" s="304">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c r="C461" s="137" t="s">
        <v>490</v>
      </c>
      <c r="D461" s="199"/>
      <c r="E461" s="152">
        <v>12</v>
      </c>
      <c r="F461" s="304">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c r="C464" s="137" t="s">
        <v>491</v>
      </c>
      <c r="D464" s="199"/>
      <c r="E464" s="152">
        <v>12</v>
      </c>
      <c r="F464" s="304">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c r="C467" s="137" t="s">
        <v>492</v>
      </c>
      <c r="D467" s="199"/>
      <c r="E467" s="152">
        <v>12</v>
      </c>
      <c r="F467" s="304">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c r="C470" s="137" t="s">
        <v>493</v>
      </c>
      <c r="D470" s="199"/>
      <c r="E470" s="152">
        <v>12</v>
      </c>
      <c r="F470" s="304">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c r="C473" s="137" t="s">
        <v>494</v>
      </c>
      <c r="D473" s="199"/>
      <c r="E473" s="152">
        <v>12</v>
      </c>
      <c r="F473" s="304">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c r="C476" s="137" t="s">
        <v>495</v>
      </c>
      <c r="D476" s="199"/>
      <c r="E476" s="152">
        <v>12</v>
      </c>
      <c r="F476" s="304">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392</v>
      </c>
      <c r="D493" s="363"/>
      <c r="E493" s="93"/>
      <c r="F493" s="93"/>
      <c r="G493" s="93"/>
      <c r="H493" s="76"/>
      <c r="I493" s="76"/>
      <c r="J493" s="76"/>
      <c r="K493" s="153"/>
    </row>
    <row r="494" spans="3:12" ht="18.7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131</v>
      </c>
      <c r="I496" s="136" t="s">
        <v>46</v>
      </c>
      <c r="J496" s="136" t="s">
        <v>132</v>
      </c>
      <c r="K496" s="136" t="s">
        <v>410</v>
      </c>
      <c r="L496" s="136" t="s">
        <v>411</v>
      </c>
    </row>
    <row r="497" spans="3:12" ht="15.75" thickBot="1">
      <c r="C497" s="137" t="s">
        <v>482</v>
      </c>
      <c r="D497" s="199"/>
      <c r="E497" s="152">
        <v>12</v>
      </c>
      <c r="F497" s="304">
        <f>HLOOKUP($C497,$BZ$2:$CM$3,2,0)</f>
        <v>43674.39</v>
      </c>
      <c r="G497" s="113">
        <f>D497*E497*F497</f>
        <v>0</v>
      </c>
      <c r="H497" s="166"/>
      <c r="I497" s="114" t="s">
        <v>496</v>
      </c>
      <c r="J497" s="114" t="str">
        <f>VLOOKUP(I497,Presupuesto!$B$11:$C$565,2,0)</f>
        <v>SUELDOS Y SALARIOS PERMANENTES</v>
      </c>
      <c r="K497" s="218" t="s">
        <v>1454</v>
      </c>
      <c r="L497" s="98" t="s">
        <v>394</v>
      </c>
    </row>
    <row r="498" spans="3:12">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c r="C500" s="137" t="s">
        <v>483</v>
      </c>
      <c r="D500" s="199"/>
      <c r="E500" s="152">
        <v>12</v>
      </c>
      <c r="F500" s="304">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c r="C503" s="137" t="s">
        <v>484</v>
      </c>
      <c r="D503" s="199"/>
      <c r="E503" s="152">
        <v>12</v>
      </c>
      <c r="F503" s="304">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c r="C506" s="137" t="s">
        <v>485</v>
      </c>
      <c r="D506" s="199"/>
      <c r="E506" s="152">
        <v>12</v>
      </c>
      <c r="F506" s="304">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c r="C509" s="137" t="s">
        <v>486</v>
      </c>
      <c r="D509" s="199"/>
      <c r="E509" s="152">
        <v>12</v>
      </c>
      <c r="F509" s="304">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c r="C512" s="137" t="s">
        <v>487</v>
      </c>
      <c r="D512" s="199"/>
      <c r="E512" s="152">
        <v>12</v>
      </c>
      <c r="F512" s="304">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c r="C515" s="137" t="s">
        <v>488</v>
      </c>
      <c r="D515" s="199"/>
      <c r="E515" s="152">
        <v>12</v>
      </c>
      <c r="F515" s="304">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c r="C518" s="137" t="s">
        <v>489</v>
      </c>
      <c r="D518" s="199"/>
      <c r="E518" s="152">
        <v>12</v>
      </c>
      <c r="F518" s="304">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c r="C521" s="137" t="s">
        <v>490</v>
      </c>
      <c r="D521" s="199"/>
      <c r="E521" s="152">
        <v>12</v>
      </c>
      <c r="F521" s="304">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c r="C524" s="137" t="s">
        <v>491</v>
      </c>
      <c r="D524" s="199"/>
      <c r="E524" s="152">
        <v>12</v>
      </c>
      <c r="F524" s="304">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c r="C527" s="137" t="s">
        <v>492</v>
      </c>
      <c r="D527" s="199"/>
      <c r="E527" s="152">
        <v>12</v>
      </c>
      <c r="F527" s="304">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c r="C530" s="137" t="s">
        <v>493</v>
      </c>
      <c r="D530" s="199"/>
      <c r="E530" s="152">
        <v>12</v>
      </c>
      <c r="F530" s="304">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c r="C533" s="137" t="s">
        <v>494</v>
      </c>
      <c r="D533" s="199"/>
      <c r="E533" s="152">
        <v>12</v>
      </c>
      <c r="F533" s="304">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c r="C536" s="137" t="s">
        <v>495</v>
      </c>
      <c r="D536" s="199"/>
      <c r="E536" s="152">
        <v>12</v>
      </c>
      <c r="F536" s="304">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392</v>
      </c>
      <c r="D553" s="363"/>
      <c r="E553" s="93"/>
      <c r="F553" s="93"/>
      <c r="G553" s="93"/>
      <c r="H553" s="76"/>
      <c r="I553" s="76"/>
      <c r="J553" s="76"/>
      <c r="K553" s="153"/>
    </row>
    <row r="554" spans="3:12" ht="18.7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131</v>
      </c>
      <c r="I556" s="136" t="s">
        <v>46</v>
      </c>
      <c r="J556" s="136" t="s">
        <v>132</v>
      </c>
      <c r="K556" s="136" t="s">
        <v>410</v>
      </c>
      <c r="L556" s="136" t="s">
        <v>411</v>
      </c>
    </row>
    <row r="557" spans="3:12" ht="15.75" thickBot="1">
      <c r="C557" s="137" t="s">
        <v>482</v>
      </c>
      <c r="D557" s="199"/>
      <c r="E557" s="152">
        <v>12</v>
      </c>
      <c r="F557" s="304">
        <f>HLOOKUP($C557,$BZ$2:$CM$3,2,0)</f>
        <v>43674.39</v>
      </c>
      <c r="G557" s="113">
        <f>D557*E557*F557</f>
        <v>0</v>
      </c>
      <c r="H557" s="166"/>
      <c r="I557" s="114" t="s">
        <v>496</v>
      </c>
      <c r="J557" s="114" t="str">
        <f>VLOOKUP(I557,Presupuesto!$B$11:$C$565,2,0)</f>
        <v>SUELDOS Y SALARIOS PERMANENTES</v>
      </c>
      <c r="K557" s="218" t="s">
        <v>1454</v>
      </c>
      <c r="L557" s="98" t="s">
        <v>394</v>
      </c>
    </row>
    <row r="558" spans="3:12">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c r="C560" s="137" t="s">
        <v>483</v>
      </c>
      <c r="D560" s="199"/>
      <c r="E560" s="152">
        <v>12</v>
      </c>
      <c r="F560" s="304">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c r="C563" s="137" t="s">
        <v>484</v>
      </c>
      <c r="D563" s="199"/>
      <c r="E563" s="152">
        <v>12</v>
      </c>
      <c r="F563" s="304">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c r="C566" s="137" t="s">
        <v>485</v>
      </c>
      <c r="D566" s="199"/>
      <c r="E566" s="152">
        <v>12</v>
      </c>
      <c r="F566" s="304">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c r="C569" s="137" t="s">
        <v>486</v>
      </c>
      <c r="D569" s="199"/>
      <c r="E569" s="152">
        <v>12</v>
      </c>
      <c r="F569" s="304">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c r="C572" s="137" t="s">
        <v>487</v>
      </c>
      <c r="D572" s="199"/>
      <c r="E572" s="152">
        <v>12</v>
      </c>
      <c r="F572" s="304">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c r="C575" s="137" t="s">
        <v>488</v>
      </c>
      <c r="D575" s="199"/>
      <c r="E575" s="152">
        <v>12</v>
      </c>
      <c r="F575" s="304">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c r="C578" s="137" t="s">
        <v>489</v>
      </c>
      <c r="D578" s="199"/>
      <c r="E578" s="152">
        <v>12</v>
      </c>
      <c r="F578" s="304">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c r="C581" s="137" t="s">
        <v>490</v>
      </c>
      <c r="D581" s="199"/>
      <c r="E581" s="152">
        <v>12</v>
      </c>
      <c r="F581" s="304">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c r="C584" s="137" t="s">
        <v>491</v>
      </c>
      <c r="D584" s="199"/>
      <c r="E584" s="152">
        <v>12</v>
      </c>
      <c r="F584" s="304">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c r="C587" s="137" t="s">
        <v>492</v>
      </c>
      <c r="D587" s="199"/>
      <c r="E587" s="152">
        <v>12</v>
      </c>
      <c r="F587" s="304">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c r="C590" s="137" t="s">
        <v>493</v>
      </c>
      <c r="D590" s="199"/>
      <c r="E590" s="152">
        <v>12</v>
      </c>
      <c r="F590" s="304">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c r="C593" s="137" t="s">
        <v>494</v>
      </c>
      <c r="D593" s="199"/>
      <c r="E593" s="152">
        <v>12</v>
      </c>
      <c r="F593" s="304">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c r="C596" s="137" t="s">
        <v>495</v>
      </c>
      <c r="D596" s="199"/>
      <c r="E596" s="152">
        <v>12</v>
      </c>
      <c r="F596" s="304">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392</v>
      </c>
      <c r="D613" s="363"/>
      <c r="E613" s="93"/>
      <c r="F613" s="93"/>
      <c r="G613" s="93"/>
      <c r="H613" s="76"/>
      <c r="I613" s="76"/>
      <c r="J613" s="76"/>
      <c r="K613" s="153"/>
    </row>
    <row r="614" spans="3:12" ht="18.7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131</v>
      </c>
      <c r="I616" s="136" t="s">
        <v>46</v>
      </c>
      <c r="J616" s="136" t="s">
        <v>132</v>
      </c>
      <c r="K616" s="136" t="s">
        <v>410</v>
      </c>
      <c r="L616" s="136" t="s">
        <v>411</v>
      </c>
    </row>
    <row r="617" spans="3:12" ht="15.75" thickBot="1">
      <c r="C617" s="137" t="s">
        <v>482</v>
      </c>
      <c r="D617" s="199"/>
      <c r="E617" s="152">
        <v>12</v>
      </c>
      <c r="F617" s="304">
        <f>HLOOKUP($C617,$BZ$2:$CM$3,2,0)</f>
        <v>43674.39</v>
      </c>
      <c r="G617" s="113">
        <f>D617*E617*F617</f>
        <v>0</v>
      </c>
      <c r="H617" s="166"/>
      <c r="I617" s="114" t="s">
        <v>496</v>
      </c>
      <c r="J617" s="114" t="str">
        <f>VLOOKUP(I617,Presupuesto!$B$11:$C$565,2,0)</f>
        <v>SUELDOS Y SALARIOS PERMANENTES</v>
      </c>
      <c r="K617" s="218" t="s">
        <v>1454</v>
      </c>
      <c r="L617" s="98" t="s">
        <v>394</v>
      </c>
    </row>
    <row r="618" spans="3:12">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c r="C620" s="137" t="s">
        <v>483</v>
      </c>
      <c r="D620" s="199"/>
      <c r="E620" s="152">
        <v>12</v>
      </c>
      <c r="F620" s="304">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c r="C623" s="137" t="s">
        <v>484</v>
      </c>
      <c r="D623" s="199"/>
      <c r="E623" s="152">
        <v>12</v>
      </c>
      <c r="F623" s="304">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c r="C626" s="137" t="s">
        <v>485</v>
      </c>
      <c r="D626" s="199"/>
      <c r="E626" s="152">
        <v>12</v>
      </c>
      <c r="F626" s="304">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c r="C629" s="137" t="s">
        <v>486</v>
      </c>
      <c r="D629" s="199"/>
      <c r="E629" s="152">
        <v>12</v>
      </c>
      <c r="F629" s="304">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c r="C632" s="137" t="s">
        <v>487</v>
      </c>
      <c r="D632" s="199"/>
      <c r="E632" s="152">
        <v>12</v>
      </c>
      <c r="F632" s="304">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c r="C635" s="137" t="s">
        <v>488</v>
      </c>
      <c r="D635" s="199"/>
      <c r="E635" s="152">
        <v>12</v>
      </c>
      <c r="F635" s="304">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c r="C638" s="137" t="s">
        <v>489</v>
      </c>
      <c r="D638" s="199"/>
      <c r="E638" s="152">
        <v>12</v>
      </c>
      <c r="F638" s="304">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c r="C641" s="137" t="s">
        <v>490</v>
      </c>
      <c r="D641" s="199"/>
      <c r="E641" s="152">
        <v>12</v>
      </c>
      <c r="F641" s="304">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c r="C644" s="137" t="s">
        <v>491</v>
      </c>
      <c r="D644" s="199"/>
      <c r="E644" s="152">
        <v>12</v>
      </c>
      <c r="F644" s="304">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c r="C647" s="137" t="s">
        <v>492</v>
      </c>
      <c r="D647" s="199"/>
      <c r="E647" s="152">
        <v>12</v>
      </c>
      <c r="F647" s="304">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c r="C650" s="137" t="s">
        <v>493</v>
      </c>
      <c r="D650" s="199"/>
      <c r="E650" s="152">
        <v>12</v>
      </c>
      <c r="F650" s="304">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c r="C653" s="137" t="s">
        <v>494</v>
      </c>
      <c r="D653" s="199"/>
      <c r="E653" s="152">
        <v>12</v>
      </c>
      <c r="F653" s="304">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c r="C656" s="137" t="s">
        <v>495</v>
      </c>
      <c r="D656" s="199"/>
      <c r="E656" s="152">
        <v>12</v>
      </c>
      <c r="F656" s="304">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392</v>
      </c>
      <c r="D673" s="363"/>
      <c r="E673" s="93"/>
      <c r="F673" s="93"/>
      <c r="G673" s="93"/>
      <c r="H673" s="76"/>
      <c r="I673" s="76"/>
      <c r="J673" s="76"/>
      <c r="K673" s="153"/>
    </row>
    <row r="674" spans="3:12" ht="18.7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131</v>
      </c>
      <c r="I676" s="136" t="s">
        <v>46</v>
      </c>
      <c r="J676" s="136" t="s">
        <v>132</v>
      </c>
      <c r="K676" s="136" t="s">
        <v>410</v>
      </c>
      <c r="L676" s="136" t="s">
        <v>411</v>
      </c>
    </row>
    <row r="677" spans="3:12" ht="15.75" thickBot="1">
      <c r="C677" s="137" t="s">
        <v>482</v>
      </c>
      <c r="D677" s="199"/>
      <c r="E677" s="152">
        <v>12</v>
      </c>
      <c r="F677" s="304">
        <f>HLOOKUP($C677,$BZ$2:$CM$3,2,0)</f>
        <v>43674.39</v>
      </c>
      <c r="G677" s="113">
        <f>D677*E677*F677</f>
        <v>0</v>
      </c>
      <c r="H677" s="166"/>
      <c r="I677" s="114" t="s">
        <v>496</v>
      </c>
      <c r="J677" s="114" t="str">
        <f>VLOOKUP(I677,Presupuesto!$B$11:$C$565,2,0)</f>
        <v>SUELDOS Y SALARIOS PERMANENTES</v>
      </c>
      <c r="K677" s="218" t="s">
        <v>1454</v>
      </c>
      <c r="L677" s="98" t="s">
        <v>394</v>
      </c>
    </row>
    <row r="678" spans="3:12">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c r="C680" s="137" t="s">
        <v>483</v>
      </c>
      <c r="D680" s="199"/>
      <c r="E680" s="152">
        <v>12</v>
      </c>
      <c r="F680" s="304">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c r="C683" s="137" t="s">
        <v>484</v>
      </c>
      <c r="D683" s="199"/>
      <c r="E683" s="152">
        <v>12</v>
      </c>
      <c r="F683" s="304">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c r="C686" s="137" t="s">
        <v>485</v>
      </c>
      <c r="D686" s="199"/>
      <c r="E686" s="152">
        <v>12</v>
      </c>
      <c r="F686" s="304">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c r="C689" s="137" t="s">
        <v>486</v>
      </c>
      <c r="D689" s="199"/>
      <c r="E689" s="152">
        <v>12</v>
      </c>
      <c r="F689" s="304">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c r="C692" s="137" t="s">
        <v>487</v>
      </c>
      <c r="D692" s="199"/>
      <c r="E692" s="152">
        <v>12</v>
      </c>
      <c r="F692" s="304">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c r="C695" s="137" t="s">
        <v>488</v>
      </c>
      <c r="D695" s="199"/>
      <c r="E695" s="152">
        <v>12</v>
      </c>
      <c r="F695" s="304">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c r="C698" s="137" t="s">
        <v>489</v>
      </c>
      <c r="D698" s="199"/>
      <c r="E698" s="152">
        <v>12</v>
      </c>
      <c r="F698" s="304">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c r="C701" s="137" t="s">
        <v>490</v>
      </c>
      <c r="D701" s="199"/>
      <c r="E701" s="152">
        <v>12</v>
      </c>
      <c r="F701" s="304">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c r="C704" s="137" t="s">
        <v>491</v>
      </c>
      <c r="D704" s="199"/>
      <c r="E704" s="152">
        <v>12</v>
      </c>
      <c r="F704" s="304">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c r="C707" s="137" t="s">
        <v>492</v>
      </c>
      <c r="D707" s="199"/>
      <c r="E707" s="152">
        <v>12</v>
      </c>
      <c r="F707" s="304">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c r="C710" s="137" t="s">
        <v>493</v>
      </c>
      <c r="D710" s="199"/>
      <c r="E710" s="152">
        <v>12</v>
      </c>
      <c r="F710" s="304">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c r="C713" s="137" t="s">
        <v>494</v>
      </c>
      <c r="D713" s="199"/>
      <c r="E713" s="152">
        <v>12</v>
      </c>
      <c r="F713" s="304">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c r="C716" s="137" t="s">
        <v>495</v>
      </c>
      <c r="D716" s="199"/>
      <c r="E716" s="152">
        <v>12</v>
      </c>
      <c r="F716" s="304">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392</v>
      </c>
      <c r="D733" s="363"/>
      <c r="E733" s="93"/>
      <c r="F733" s="93"/>
      <c r="G733" s="93"/>
      <c r="H733" s="76"/>
      <c r="I733" s="76"/>
      <c r="J733" s="76"/>
      <c r="K733" s="153"/>
    </row>
    <row r="734" spans="3:12" ht="18.7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131</v>
      </c>
      <c r="I736" s="136" t="s">
        <v>46</v>
      </c>
      <c r="J736" s="136" t="s">
        <v>132</v>
      </c>
      <c r="K736" s="136" t="s">
        <v>410</v>
      </c>
      <c r="L736" s="136" t="s">
        <v>411</v>
      </c>
    </row>
    <row r="737" spans="3:12" ht="15.75" thickBot="1">
      <c r="C737" s="137" t="s">
        <v>482</v>
      </c>
      <c r="D737" s="199"/>
      <c r="E737" s="152">
        <v>12</v>
      </c>
      <c r="F737" s="304">
        <f>HLOOKUP($C737,$BZ$2:$CM$3,2,0)</f>
        <v>43674.39</v>
      </c>
      <c r="G737" s="113">
        <f>D737*E737*F737</f>
        <v>0</v>
      </c>
      <c r="H737" s="166"/>
      <c r="I737" s="114" t="s">
        <v>496</v>
      </c>
      <c r="J737" s="114" t="str">
        <f>VLOOKUP(I737,Presupuesto!$B$11:$C$565,2,0)</f>
        <v>SUELDOS Y SALARIOS PERMANENTES</v>
      </c>
      <c r="K737" s="218" t="s">
        <v>1454</v>
      </c>
      <c r="L737" s="98" t="s">
        <v>394</v>
      </c>
    </row>
    <row r="738" spans="3:12">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c r="C740" s="137" t="s">
        <v>483</v>
      </c>
      <c r="D740" s="199"/>
      <c r="E740" s="152">
        <v>12</v>
      </c>
      <c r="F740" s="304">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c r="C743" s="137" t="s">
        <v>484</v>
      </c>
      <c r="D743" s="199"/>
      <c r="E743" s="152">
        <v>12</v>
      </c>
      <c r="F743" s="304">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c r="C746" s="137" t="s">
        <v>485</v>
      </c>
      <c r="D746" s="199"/>
      <c r="E746" s="152">
        <v>12</v>
      </c>
      <c r="F746" s="304">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c r="C749" s="137" t="s">
        <v>486</v>
      </c>
      <c r="D749" s="199"/>
      <c r="E749" s="152">
        <v>12</v>
      </c>
      <c r="F749" s="304">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c r="C752" s="137" t="s">
        <v>487</v>
      </c>
      <c r="D752" s="199"/>
      <c r="E752" s="152">
        <v>12</v>
      </c>
      <c r="F752" s="304">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c r="C755" s="137" t="s">
        <v>488</v>
      </c>
      <c r="D755" s="199"/>
      <c r="E755" s="152">
        <v>12</v>
      </c>
      <c r="F755" s="304">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c r="C758" s="137" t="s">
        <v>489</v>
      </c>
      <c r="D758" s="199"/>
      <c r="E758" s="152">
        <v>12</v>
      </c>
      <c r="F758" s="304">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c r="C761" s="137" t="s">
        <v>490</v>
      </c>
      <c r="D761" s="199"/>
      <c r="E761" s="152">
        <v>12</v>
      </c>
      <c r="F761" s="304">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c r="C764" s="137" t="s">
        <v>491</v>
      </c>
      <c r="D764" s="199"/>
      <c r="E764" s="152">
        <v>12</v>
      </c>
      <c r="F764" s="304">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c r="C767" s="137" t="s">
        <v>492</v>
      </c>
      <c r="D767" s="199"/>
      <c r="E767" s="152">
        <v>12</v>
      </c>
      <c r="F767" s="304">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c r="C770" s="137" t="s">
        <v>493</v>
      </c>
      <c r="D770" s="199"/>
      <c r="E770" s="152">
        <v>12</v>
      </c>
      <c r="F770" s="304">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c r="C773" s="137" t="s">
        <v>494</v>
      </c>
      <c r="D773" s="199"/>
      <c r="E773" s="152">
        <v>12</v>
      </c>
      <c r="F773" s="304">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c r="C776" s="137" t="s">
        <v>495</v>
      </c>
      <c r="D776" s="199"/>
      <c r="E776" s="152">
        <v>12</v>
      </c>
      <c r="F776" s="304">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392</v>
      </c>
      <c r="D793" s="363"/>
      <c r="E793" s="93"/>
      <c r="F793" s="93"/>
      <c r="G793" s="93"/>
      <c r="H793" s="76"/>
      <c r="I793" s="76"/>
      <c r="J793" s="76"/>
      <c r="K793" s="153"/>
    </row>
    <row r="794" spans="3:12" ht="18.7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131</v>
      </c>
      <c r="I796" s="136" t="s">
        <v>46</v>
      </c>
      <c r="J796" s="136" t="s">
        <v>132</v>
      </c>
      <c r="K796" s="136" t="s">
        <v>410</v>
      </c>
      <c r="L796" s="136" t="s">
        <v>411</v>
      </c>
    </row>
    <row r="797" spans="3:12" ht="15.75" thickBot="1">
      <c r="C797" s="137" t="s">
        <v>482</v>
      </c>
      <c r="D797" s="199"/>
      <c r="E797" s="152">
        <v>12</v>
      </c>
      <c r="F797" s="304">
        <f>HLOOKUP($C797,$BZ$2:$CM$3,2,0)</f>
        <v>43674.39</v>
      </c>
      <c r="G797" s="113">
        <f>D797*E797*F797</f>
        <v>0</v>
      </c>
      <c r="H797" s="166"/>
      <c r="I797" s="114" t="s">
        <v>496</v>
      </c>
      <c r="J797" s="114" t="str">
        <f>VLOOKUP(I797,Presupuesto!$B$11:$C$565,2,0)</f>
        <v>SUELDOS Y SALARIOS PERMANENTES</v>
      </c>
      <c r="K797" s="218" t="s">
        <v>1454</v>
      </c>
      <c r="L797" s="98" t="s">
        <v>394</v>
      </c>
    </row>
    <row r="798" spans="3:12">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c r="C800" s="137" t="s">
        <v>483</v>
      </c>
      <c r="D800" s="199"/>
      <c r="E800" s="152">
        <v>12</v>
      </c>
      <c r="F800" s="304">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c r="C803" s="137" t="s">
        <v>484</v>
      </c>
      <c r="D803" s="199"/>
      <c r="E803" s="152">
        <v>12</v>
      </c>
      <c r="F803" s="304">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c r="C806" s="137" t="s">
        <v>485</v>
      </c>
      <c r="D806" s="199"/>
      <c r="E806" s="152">
        <v>12</v>
      </c>
      <c r="F806" s="304">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c r="C809" s="137" t="s">
        <v>486</v>
      </c>
      <c r="D809" s="199"/>
      <c r="E809" s="152">
        <v>12</v>
      </c>
      <c r="F809" s="304">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c r="C812" s="137" t="s">
        <v>487</v>
      </c>
      <c r="D812" s="199"/>
      <c r="E812" s="152">
        <v>12</v>
      </c>
      <c r="F812" s="304">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c r="C815" s="137" t="s">
        <v>488</v>
      </c>
      <c r="D815" s="199"/>
      <c r="E815" s="152">
        <v>12</v>
      </c>
      <c r="F815" s="304">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c r="C818" s="137" t="s">
        <v>489</v>
      </c>
      <c r="D818" s="199"/>
      <c r="E818" s="152">
        <v>12</v>
      </c>
      <c r="F818" s="304">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c r="C821" s="137" t="s">
        <v>490</v>
      </c>
      <c r="D821" s="199"/>
      <c r="E821" s="152">
        <v>12</v>
      </c>
      <c r="F821" s="304">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c r="C824" s="137" t="s">
        <v>491</v>
      </c>
      <c r="D824" s="199"/>
      <c r="E824" s="152">
        <v>12</v>
      </c>
      <c r="F824" s="304">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c r="C827" s="137" t="s">
        <v>492</v>
      </c>
      <c r="D827" s="199"/>
      <c r="E827" s="152">
        <v>12</v>
      </c>
      <c r="F827" s="304">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c r="C830" s="137" t="s">
        <v>493</v>
      </c>
      <c r="D830" s="199"/>
      <c r="E830" s="152">
        <v>12</v>
      </c>
      <c r="F830" s="304">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c r="C833" s="137" t="s">
        <v>494</v>
      </c>
      <c r="D833" s="199"/>
      <c r="E833" s="152">
        <v>12</v>
      </c>
      <c r="F833" s="304">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c r="C836" s="137" t="s">
        <v>495</v>
      </c>
      <c r="D836" s="199"/>
      <c r="E836" s="152">
        <v>12</v>
      </c>
      <c r="F836" s="304">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392</v>
      </c>
      <c r="D853" s="363"/>
      <c r="E853" s="93"/>
      <c r="F853" s="93"/>
      <c r="G853" s="93"/>
      <c r="H853" s="76"/>
      <c r="I853" s="76"/>
      <c r="J853" s="76"/>
    </row>
    <row r="854" spans="3:12" ht="18.7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131</v>
      </c>
      <c r="I856" s="136" t="s">
        <v>46</v>
      </c>
      <c r="J856" s="136" t="s">
        <v>132</v>
      </c>
      <c r="K856" s="136" t="s">
        <v>410</v>
      </c>
      <c r="L856" s="136" t="s">
        <v>411</v>
      </c>
    </row>
    <row r="857" spans="3:12" ht="15.75" thickBot="1">
      <c r="C857" s="137" t="s">
        <v>482</v>
      </c>
      <c r="D857" s="199"/>
      <c r="E857" s="152">
        <v>12</v>
      </c>
      <c r="F857" s="304">
        <f>HLOOKUP($C857,$BZ$2:$CM$3,2,0)</f>
        <v>43674.39</v>
      </c>
      <c r="G857" s="113">
        <f>D857*E857*F857</f>
        <v>0</v>
      </c>
      <c r="H857" s="166"/>
      <c r="I857" s="114" t="s">
        <v>496</v>
      </c>
      <c r="J857" s="114" t="str">
        <f>VLOOKUP(I857,Presupuesto!$B$11:$C$565,2,0)</f>
        <v>SUELDOS Y SALARIOS PERMANENTES</v>
      </c>
      <c r="K857" s="218" t="s">
        <v>1454</v>
      </c>
      <c r="L857" s="98" t="s">
        <v>394</v>
      </c>
    </row>
    <row r="858" spans="3:12">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c r="C860" s="137" t="s">
        <v>483</v>
      </c>
      <c r="D860" s="199"/>
      <c r="E860" s="152">
        <v>12</v>
      </c>
      <c r="F860" s="304">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c r="C863" s="137" t="s">
        <v>484</v>
      </c>
      <c r="D863" s="199"/>
      <c r="E863" s="152">
        <v>12</v>
      </c>
      <c r="F863" s="304">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c r="C866" s="137" t="s">
        <v>485</v>
      </c>
      <c r="D866" s="199"/>
      <c r="E866" s="152">
        <v>12</v>
      </c>
      <c r="F866" s="304">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c r="C869" s="137" t="s">
        <v>486</v>
      </c>
      <c r="D869" s="199"/>
      <c r="E869" s="152">
        <v>12</v>
      </c>
      <c r="F869" s="304">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c r="C872" s="137" t="s">
        <v>487</v>
      </c>
      <c r="D872" s="199"/>
      <c r="E872" s="152">
        <v>12</v>
      </c>
      <c r="F872" s="304">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c r="C875" s="137" t="s">
        <v>488</v>
      </c>
      <c r="D875" s="199"/>
      <c r="E875" s="152">
        <v>12</v>
      </c>
      <c r="F875" s="304">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c r="C878" s="137" t="s">
        <v>489</v>
      </c>
      <c r="D878" s="199"/>
      <c r="E878" s="152">
        <v>12</v>
      </c>
      <c r="F878" s="304">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c r="C881" s="137" t="s">
        <v>490</v>
      </c>
      <c r="D881" s="199"/>
      <c r="E881" s="152">
        <v>12</v>
      </c>
      <c r="F881" s="304">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c r="C884" s="137" t="s">
        <v>491</v>
      </c>
      <c r="D884" s="199"/>
      <c r="E884" s="152">
        <v>12</v>
      </c>
      <c r="F884" s="304">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c r="C887" s="137" t="s">
        <v>492</v>
      </c>
      <c r="D887" s="199"/>
      <c r="E887" s="152">
        <v>12</v>
      </c>
      <c r="F887" s="304">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c r="C890" s="137" t="s">
        <v>493</v>
      </c>
      <c r="D890" s="199"/>
      <c r="E890" s="152">
        <v>12</v>
      </c>
      <c r="F890" s="304">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c r="C893" s="137" t="s">
        <v>494</v>
      </c>
      <c r="D893" s="199"/>
      <c r="E893" s="152">
        <v>12</v>
      </c>
      <c r="F893" s="304">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c r="C896" s="137" t="s">
        <v>495</v>
      </c>
      <c r="D896" s="199"/>
      <c r="E896" s="152">
        <v>12</v>
      </c>
      <c r="F896" s="304">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392</v>
      </c>
      <c r="D913" s="363"/>
      <c r="E913" s="93"/>
      <c r="F913" s="93"/>
      <c r="G913" s="93"/>
      <c r="H913" s="76"/>
      <c r="I913" s="76"/>
      <c r="J913" s="76"/>
    </row>
    <row r="914" spans="3:12" ht="18.7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131</v>
      </c>
      <c r="I916" s="136" t="s">
        <v>46</v>
      </c>
      <c r="J916" s="136" t="s">
        <v>132</v>
      </c>
      <c r="K916" s="136" t="s">
        <v>410</v>
      </c>
      <c r="L916" s="136" t="s">
        <v>411</v>
      </c>
    </row>
    <row r="917" spans="3:12" ht="15.75" thickBot="1">
      <c r="C917" s="137" t="s">
        <v>482</v>
      </c>
      <c r="D917" s="199"/>
      <c r="E917" s="152">
        <v>12</v>
      </c>
      <c r="F917" s="304">
        <f>HLOOKUP($C917,$BZ$2:$CM$3,2,0)</f>
        <v>43674.39</v>
      </c>
      <c r="G917" s="113">
        <f>D917*E917*F917</f>
        <v>0</v>
      </c>
      <c r="H917" s="166"/>
      <c r="I917" s="114" t="s">
        <v>496</v>
      </c>
      <c r="J917" s="114" t="str">
        <f>VLOOKUP(I917,Presupuesto!$B$11:$C$565,2,0)</f>
        <v>SUELDOS Y SALARIOS PERMANENTES</v>
      </c>
      <c r="K917" s="218" t="s">
        <v>1479</v>
      </c>
      <c r="L917" s="98" t="s">
        <v>394</v>
      </c>
    </row>
    <row r="918" spans="3:12">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c r="C920" s="137" t="s">
        <v>483</v>
      </c>
      <c r="D920" s="199"/>
      <c r="E920" s="152">
        <v>12</v>
      </c>
      <c r="F920" s="304">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c r="C923" s="137" t="s">
        <v>484</v>
      </c>
      <c r="D923" s="199"/>
      <c r="E923" s="152">
        <v>12</v>
      </c>
      <c r="F923" s="304">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c r="C926" s="137" t="s">
        <v>485</v>
      </c>
      <c r="D926" s="199"/>
      <c r="E926" s="152">
        <v>12</v>
      </c>
      <c r="F926" s="304">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c r="C929" s="137" t="s">
        <v>486</v>
      </c>
      <c r="D929" s="199"/>
      <c r="E929" s="152">
        <v>12</v>
      </c>
      <c r="F929" s="304">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c r="C932" s="137" t="s">
        <v>487</v>
      </c>
      <c r="D932" s="199"/>
      <c r="E932" s="152">
        <v>12</v>
      </c>
      <c r="F932" s="304">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c r="C935" s="137" t="s">
        <v>488</v>
      </c>
      <c r="D935" s="199"/>
      <c r="E935" s="152">
        <v>12</v>
      </c>
      <c r="F935" s="304">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c r="C938" s="137" t="s">
        <v>489</v>
      </c>
      <c r="D938" s="199"/>
      <c r="E938" s="152">
        <v>12</v>
      </c>
      <c r="F938" s="304">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c r="C941" s="137" t="s">
        <v>490</v>
      </c>
      <c r="D941" s="199"/>
      <c r="E941" s="152">
        <v>12</v>
      </c>
      <c r="F941" s="304">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c r="C944" s="137" t="s">
        <v>491</v>
      </c>
      <c r="D944" s="199"/>
      <c r="E944" s="152">
        <v>12</v>
      </c>
      <c r="F944" s="304">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c r="C947" s="137" t="s">
        <v>492</v>
      </c>
      <c r="D947" s="199"/>
      <c r="E947" s="152">
        <v>12</v>
      </c>
      <c r="F947" s="304">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c r="C950" s="137" t="s">
        <v>493</v>
      </c>
      <c r="D950" s="199"/>
      <c r="E950" s="152">
        <v>12</v>
      </c>
      <c r="F950" s="304">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c r="C953" s="137" t="s">
        <v>494</v>
      </c>
      <c r="D953" s="199"/>
      <c r="E953" s="152">
        <v>12</v>
      </c>
      <c r="F953" s="304">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c r="C956" s="137" t="s">
        <v>495</v>
      </c>
      <c r="D956" s="199"/>
      <c r="E956" s="152">
        <v>12</v>
      </c>
      <c r="F956" s="304">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77:H127 H137:H187 H197:H247 H257:H307 H317:H367 H377:H427 H437:H487 H497:H547 H557:H607 H617:H667 H677:H727 H737:H787 H797:H847 H857:H907 H17:H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F24" sqref="F2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384</v>
      </c>
      <c r="D5" s="453">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3"/>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985</v>
      </c>
      <c r="I17" s="98" t="str">
        <f>VLOOKUP(H17,Presupuesto!$B$11:$C$565,2,0)</f>
        <v>MUEBLES VARIOS DE OFICINA</v>
      </c>
      <c r="J17" s="218" t="s">
        <v>1454</v>
      </c>
      <c r="K17" s="98" t="s">
        <v>404</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c r="B27" s="93"/>
    </row>
    <row r="28" spans="2:11" ht="15.75" thickBot="1">
      <c r="B28" s="93"/>
      <c r="C28" s="334"/>
      <c r="D28" s="335"/>
      <c r="E28" s="336"/>
      <c r="F28" s="336"/>
      <c r="G28" s="337"/>
      <c r="H28" s="336"/>
      <c r="I28" s="336"/>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63"/>
      <c r="E32" s="93"/>
      <c r="F32" s="93"/>
      <c r="G32" s="93"/>
      <c r="H32" s="76"/>
      <c r="I32" s="76"/>
      <c r="J32" s="76"/>
      <c r="K32" s="112"/>
    </row>
    <row r="33" spans="3:11"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985</v>
      </c>
      <c r="I36" s="98" t="str">
        <f>VLOOKUP(H36,Presupuesto!$B$11:$C$565,2,0)</f>
        <v>MUEBLES VARIOS DE OFICINA</v>
      </c>
      <c r="J36" s="218" t="s">
        <v>1454</v>
      </c>
      <c r="K36" s="98" t="s">
        <v>404</v>
      </c>
    </row>
    <row r="37" spans="3:11">
      <c r="C37" s="99" t="s">
        <v>64</v>
      </c>
      <c r="D37" s="151"/>
      <c r="E37" s="100">
        <v>2400</v>
      </c>
      <c r="F37" s="97">
        <f>D37*E37</f>
        <v>0</v>
      </c>
      <c r="G37" s="161"/>
      <c r="H37" s="101" t="s">
        <v>985</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392</v>
      </c>
      <c r="D51" s="363"/>
      <c r="E51" s="93"/>
      <c r="F51" s="93"/>
      <c r="G51" s="93"/>
      <c r="H51" s="76"/>
      <c r="I51" s="76"/>
      <c r="J51" s="76"/>
      <c r="K51" s="112"/>
    </row>
    <row r="52" spans="3:11"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985</v>
      </c>
      <c r="I55" s="98" t="str">
        <f>VLOOKUP(H55,Presupuesto!$B$11:$C$565,2,0)</f>
        <v>MUEBLES VARIOS DE OFICINA</v>
      </c>
      <c r="J55" s="218" t="s">
        <v>1454</v>
      </c>
      <c r="K55" s="98" t="s">
        <v>404</v>
      </c>
    </row>
    <row r="56" spans="3:11">
      <c r="C56" s="99" t="s">
        <v>64</v>
      </c>
      <c r="D56" s="151"/>
      <c r="E56" s="100">
        <v>2400</v>
      </c>
      <c r="F56" s="97">
        <f>D56*E56</f>
        <v>0</v>
      </c>
      <c r="G56" s="161"/>
      <c r="H56" s="101" t="s">
        <v>985</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c r="C66" s="334"/>
      <c r="D66" s="335"/>
      <c r="E66" s="336"/>
      <c r="F66" s="336"/>
      <c r="G66" s="337"/>
      <c r="H66" s="336"/>
      <c r="I66" s="336"/>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392</v>
      </c>
      <c r="D70" s="363"/>
      <c r="E70" s="93"/>
      <c r="F70" s="93"/>
      <c r="G70" s="93"/>
      <c r="H70" s="76"/>
      <c r="I70" s="76"/>
      <c r="J70" s="76"/>
      <c r="K70" s="112"/>
    </row>
    <row r="71" spans="3:11"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985</v>
      </c>
      <c r="I74" s="98" t="str">
        <f>VLOOKUP(H74,Presupuesto!$B$11:$C$565,2,0)</f>
        <v>MUEBLES VARIOS DE OFICINA</v>
      </c>
      <c r="J74" s="218" t="s">
        <v>1454</v>
      </c>
      <c r="K74" s="98" t="s">
        <v>404</v>
      </c>
    </row>
    <row r="75" spans="3:11">
      <c r="C75" s="99" t="s">
        <v>64</v>
      </c>
      <c r="D75" s="151"/>
      <c r="E75" s="100">
        <v>2400</v>
      </c>
      <c r="F75" s="97">
        <f>D75*E75</f>
        <v>0</v>
      </c>
      <c r="G75" s="161"/>
      <c r="H75" s="101" t="s">
        <v>985</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63"/>
      <c r="E89" s="93"/>
      <c r="F89" s="93"/>
      <c r="G89" s="93"/>
      <c r="H89" s="76"/>
      <c r="I89" s="76"/>
      <c r="J89" s="76"/>
      <c r="K89" s="112"/>
    </row>
    <row r="90" spans="3:11"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985</v>
      </c>
      <c r="I93" s="98" t="str">
        <f>VLOOKUP(H93,Presupuesto!$B$11:$C$565,2,0)</f>
        <v>MUEBLES VARIOS DE OFICINA</v>
      </c>
      <c r="J93" s="218" t="s">
        <v>1454</v>
      </c>
      <c r="K93" s="98" t="s">
        <v>404</v>
      </c>
    </row>
    <row r="94" spans="3:11">
      <c r="C94" s="99" t="s">
        <v>64</v>
      </c>
      <c r="D94" s="151"/>
      <c r="E94" s="100">
        <v>2400</v>
      </c>
      <c r="F94" s="97">
        <f>D94*E94</f>
        <v>0</v>
      </c>
      <c r="G94" s="161"/>
      <c r="H94" s="101" t="s">
        <v>985</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c r="C104" s="334"/>
      <c r="D104" s="335"/>
      <c r="E104" s="336"/>
      <c r="F104" s="336"/>
      <c r="G104" s="337"/>
      <c r="H104" s="336"/>
      <c r="I104" s="336"/>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392</v>
      </c>
      <c r="D108" s="363"/>
      <c r="E108" s="93"/>
      <c r="F108" s="93"/>
      <c r="G108" s="93"/>
      <c r="H108" s="76"/>
      <c r="I108" s="76"/>
      <c r="J108" s="76"/>
      <c r="K108" s="112"/>
    </row>
    <row r="109" spans="3:11"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985</v>
      </c>
      <c r="I112" s="98" t="str">
        <f>VLOOKUP(H112,Presupuesto!$B$11:$C$565,2,0)</f>
        <v>MUEBLES VARIOS DE OFICINA</v>
      </c>
      <c r="J112" s="218" t="s">
        <v>1454</v>
      </c>
      <c r="K112" s="98" t="s">
        <v>404</v>
      </c>
    </row>
    <row r="113" spans="3:11">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392</v>
      </c>
      <c r="D127" s="363"/>
      <c r="E127" s="93"/>
      <c r="F127" s="93"/>
      <c r="G127" s="93"/>
      <c r="H127" s="76"/>
      <c r="I127" s="76"/>
      <c r="J127" s="76"/>
      <c r="K127" s="112"/>
    </row>
    <row r="128" spans="3:11"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985</v>
      </c>
      <c r="I131" s="98" t="str">
        <f>VLOOKUP(H131,Presupuesto!$B$11:$C$565,2,0)</f>
        <v>MUEBLES VARIOS DE OFICINA</v>
      </c>
      <c r="J131" s="218" t="s">
        <v>1454</v>
      </c>
      <c r="K131" s="98" t="s">
        <v>404</v>
      </c>
    </row>
    <row r="132" spans="3:11">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c r="C142" s="334"/>
      <c r="D142" s="335"/>
      <c r="E142" s="336"/>
      <c r="F142" s="336"/>
      <c r="G142" s="337"/>
      <c r="H142" s="336"/>
      <c r="I142" s="336"/>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392</v>
      </c>
      <c r="D146" s="363"/>
      <c r="E146" s="93"/>
      <c r="F146" s="93"/>
      <c r="G146" s="93"/>
      <c r="H146" s="76"/>
      <c r="I146" s="76"/>
      <c r="J146" s="76"/>
      <c r="K146" s="112"/>
    </row>
    <row r="147" spans="3:11"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985</v>
      </c>
      <c r="I150" s="98" t="str">
        <f>VLOOKUP(H150,Presupuesto!$B$11:$C$565,2,0)</f>
        <v>MUEBLES VARIOS DE OFICINA</v>
      </c>
      <c r="J150" s="218" t="s">
        <v>1454</v>
      </c>
      <c r="K150" s="98" t="s">
        <v>404</v>
      </c>
    </row>
    <row r="151" spans="3:11">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392</v>
      </c>
      <c r="D165" s="363"/>
      <c r="E165" s="93"/>
      <c r="F165" s="93"/>
      <c r="G165" s="93"/>
      <c r="H165" s="76"/>
      <c r="I165" s="76"/>
      <c r="J165" s="76"/>
      <c r="K165" s="112"/>
    </row>
    <row r="166" spans="3:11"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985</v>
      </c>
      <c r="I169" s="98" t="str">
        <f>VLOOKUP(H169,Presupuesto!$B$11:$C$565,2,0)</f>
        <v>MUEBLES VARIOS DE OFICINA</v>
      </c>
      <c r="J169" s="218" t="s">
        <v>1454</v>
      </c>
      <c r="K169" s="98" t="s">
        <v>404</v>
      </c>
    </row>
    <row r="170" spans="3:11">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c r="C180" s="334"/>
      <c r="D180" s="335"/>
      <c r="E180" s="336"/>
      <c r="F180" s="336"/>
      <c r="G180" s="337"/>
      <c r="H180" s="336"/>
      <c r="I180" s="336"/>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63"/>
      <c r="E184" s="93"/>
      <c r="F184" s="93"/>
      <c r="G184" s="93"/>
      <c r="H184" s="76"/>
      <c r="I184" s="76"/>
      <c r="J184" s="76"/>
      <c r="K184" s="112"/>
    </row>
    <row r="185" spans="3:11"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985</v>
      </c>
      <c r="I188" s="98" t="str">
        <f>VLOOKUP(H188,Presupuesto!$B$11:$C$565,2,0)</f>
        <v>MUEBLES VARIOS DE OFICINA</v>
      </c>
      <c r="J188" s="218" t="s">
        <v>1454</v>
      </c>
      <c r="K188" s="98" t="s">
        <v>404</v>
      </c>
    </row>
    <row r="189" spans="3:11">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392</v>
      </c>
      <c r="D203" s="363"/>
      <c r="E203" s="93"/>
      <c r="F203" s="93"/>
      <c r="G203" s="93"/>
      <c r="H203" s="76"/>
      <c r="I203" s="76"/>
      <c r="J203" s="76"/>
      <c r="K203" s="112"/>
    </row>
    <row r="204" spans="3:11"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985</v>
      </c>
      <c r="I207" s="98" t="str">
        <f>VLOOKUP(H207,Presupuesto!$B$11:$C$565,2,0)</f>
        <v>MUEBLES VARIOS DE OFICINA</v>
      </c>
      <c r="J207" s="218" t="s">
        <v>1454</v>
      </c>
      <c r="K207" s="98" t="s">
        <v>404</v>
      </c>
    </row>
    <row r="208" spans="3:11">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c r="C218" s="334"/>
      <c r="D218" s="335"/>
      <c r="E218" s="336"/>
      <c r="F218" s="336"/>
      <c r="G218" s="337"/>
      <c r="H218" s="336"/>
      <c r="I218" s="336"/>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392</v>
      </c>
      <c r="D222" s="363"/>
      <c r="E222" s="93"/>
      <c r="F222" s="93"/>
      <c r="G222" s="93"/>
      <c r="H222" s="76"/>
      <c r="I222" s="76"/>
      <c r="J222" s="76"/>
      <c r="K222" s="112"/>
    </row>
    <row r="223" spans="3:11"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985</v>
      </c>
      <c r="I226" s="98" t="str">
        <f>VLOOKUP(H226,Presupuesto!$B$11:$C$565,2,0)</f>
        <v>MUEBLES VARIOS DE OFICINA</v>
      </c>
      <c r="J226" s="218" t="s">
        <v>1479</v>
      </c>
      <c r="K226" s="98" t="s">
        <v>404</v>
      </c>
    </row>
    <row r="227" spans="3:11">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46" workbookViewId="0">
      <selection activeCell="I19" sqref="I19"/>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c r="CB2" s="122" t="s">
        <v>1337</v>
      </c>
      <c r="CC2" s="122" t="s">
        <v>1338</v>
      </c>
      <c r="CD2" s="122" t="s">
        <v>1336</v>
      </c>
      <c r="CE2" s="122" t="s">
        <v>1339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c r="CB3" s="86">
        <v>35000</v>
      </c>
      <c r="CC3" s="86">
        <v>15000</v>
      </c>
      <c r="CD3" s="86">
        <v>35000</v>
      </c>
      <c r="CE3" s="86">
        <v>15000</v>
      </c>
    </row>
    <row r="4" spans="1:555" ht="15.75" thickBot="1"/>
    <row r="5" spans="1:555" ht="53.25" thickBot="1">
      <c r="C5" s="87" t="s">
        <v>383</v>
      </c>
      <c r="D5" s="198">
        <f>SUMIF(C:C,$C$10,D:D)</f>
        <v>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3"/>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5" t="s">
        <v>1339</v>
      </c>
      <c r="D17" s="158"/>
      <c r="E17" s="96">
        <f>HLOOKUP($C17,$CB$2:$CE$3,2,0)</f>
        <v>15000</v>
      </c>
      <c r="F17" s="97">
        <f>D17*E17</f>
        <v>0</v>
      </c>
      <c r="G17" s="165"/>
      <c r="H17" s="98" t="s">
        <v>1014</v>
      </c>
      <c r="I17" s="98" t="str">
        <f>VLOOKUP(H17,Presupuesto!$B$11:$C$565,2,0)</f>
        <v>EQUIPO DE COMPUTACION</v>
      </c>
      <c r="J17" s="218" t="s">
        <v>1454</v>
      </c>
      <c r="K17" s="98" t="s">
        <v>394</v>
      </c>
      <c r="L17" s="98"/>
    </row>
    <row r="18" spans="2:12">
      <c r="B18" s="93"/>
      <c r="C18" s="305" t="s">
        <v>1337</v>
      </c>
      <c r="D18" s="151"/>
      <c r="E18" s="96">
        <f>HLOOKUP($C18,$CB$2:$CE$3,2,0)</f>
        <v>35000</v>
      </c>
      <c r="F18" s="97">
        <f>D18*E18</f>
        <v>0</v>
      </c>
      <c r="G18" s="165"/>
      <c r="H18" s="101" t="s">
        <v>1014</v>
      </c>
      <c r="I18" s="101" t="str">
        <f>VLOOKUP(H18,Presupuesto!$B$11:$C$565,2,0)</f>
        <v>EQUIPO DE COMPUTACION</v>
      </c>
      <c r="J18" s="98" t="str">
        <f t="shared" ref="J18:J29" si="0">$J$17</f>
        <v>Posgrado</v>
      </c>
      <c r="K18" s="98" t="s">
        <v>412</v>
      </c>
      <c r="L18" s="98"/>
    </row>
    <row r="19" spans="2:12">
      <c r="B19" s="93"/>
      <c r="C19" s="99" t="s">
        <v>73</v>
      </c>
      <c r="D19" s="151"/>
      <c r="E19" s="100">
        <v>4000</v>
      </c>
      <c r="F19" s="97">
        <f t="shared" ref="F19:F30" si="1">D19*E19</f>
        <v>0</v>
      </c>
      <c r="G19" s="165"/>
      <c r="H19" s="101" t="s">
        <v>986</v>
      </c>
      <c r="I19" s="101" t="str">
        <f>VLOOKUP(H19,Presupuesto!$B$11:$C$565,2,0)</f>
        <v>EQUIPOS VARIOS DE OFICINA</v>
      </c>
      <c r="J19" s="98" t="str">
        <f t="shared" si="0"/>
        <v>Posgrado</v>
      </c>
      <c r="K19" s="98" t="s">
        <v>395</v>
      </c>
      <c r="L19" s="98"/>
    </row>
    <row r="20" spans="2:12">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c r="B22" s="93"/>
      <c r="C22" s="99" t="s">
        <v>35</v>
      </c>
      <c r="D22" s="151"/>
      <c r="E22" s="100">
        <v>13000</v>
      </c>
      <c r="F22" s="97">
        <f t="shared" si="1"/>
        <v>0</v>
      </c>
      <c r="G22" s="165"/>
      <c r="H22" s="101" t="s">
        <v>1000</v>
      </c>
      <c r="I22" s="101" t="str">
        <f>VLOOKUP(H22,Presupuesto!$B$11:$C$565,2,0)</f>
        <v>EQUIPO DE TRANSPORTE TRACCION Y ELEVACION</v>
      </c>
      <c r="J22" s="98" t="str">
        <f t="shared" si="0"/>
        <v>Posgrado</v>
      </c>
      <c r="K22" s="98" t="s">
        <v>395</v>
      </c>
      <c r="L22" s="98"/>
    </row>
    <row r="23" spans="2:12">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c r="C27" s="109" t="s">
        <v>1482</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ht="15.75" thickBot="1">
      <c r="B30" s="93"/>
      <c r="C30" s="102" t="s">
        <v>82</v>
      </c>
      <c r="D30" s="159"/>
      <c r="E30" s="104">
        <v>20</v>
      </c>
      <c r="F30" s="105">
        <f t="shared" si="1"/>
        <v>0</v>
      </c>
      <c r="G30" s="162"/>
      <c r="H30" s="106" t="s">
        <v>955</v>
      </c>
      <c r="I30" s="106" t="str">
        <f>VLOOKUP(H30,Presupuesto!$B$11:$C$565,2,0)</f>
        <v>OTROS RESPUESTOS Y ACCESORIOS MENORES</v>
      </c>
      <c r="J30" s="106" t="str">
        <f t="shared" ref="J30" si="2">$J$17</f>
        <v>Posgrado</v>
      </c>
      <c r="K30" s="124" t="s">
        <v>394</v>
      </c>
      <c r="L30" s="124"/>
    </row>
    <row r="31" spans="2:12">
      <c r="B31" s="93"/>
      <c r="F31" s="93"/>
      <c r="G31" s="76"/>
      <c r="H31" s="76"/>
      <c r="I31" s="76"/>
    </row>
    <row r="32" spans="2:12" ht="15.75" thickBot="1"/>
    <row r="33" spans="3:12" ht="15.75" thickBot="1">
      <c r="C33" s="29" t="s">
        <v>43</v>
      </c>
      <c r="D33" s="108">
        <f>SUM(F40:F53)</f>
        <v>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392</v>
      </c>
      <c r="D36" s="363"/>
      <c r="E36" s="93"/>
      <c r="F36" s="93"/>
      <c r="G36" s="93"/>
      <c r="H36" s="76"/>
      <c r="I36" s="76"/>
      <c r="J36" s="76"/>
      <c r="K36" s="112"/>
    </row>
    <row r="37" spans="3:12" ht="18.7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131</v>
      </c>
      <c r="H39" s="149" t="s">
        <v>46</v>
      </c>
      <c r="I39" s="149" t="s">
        <v>132</v>
      </c>
      <c r="J39" s="149" t="s">
        <v>410</v>
      </c>
      <c r="K39" s="149" t="s">
        <v>411</v>
      </c>
      <c r="L39" s="149" t="s">
        <v>464</v>
      </c>
    </row>
    <row r="40" spans="3:12" ht="15.75" thickBot="1">
      <c r="C40" s="305" t="s">
        <v>1339</v>
      </c>
      <c r="D40" s="158"/>
      <c r="E40" s="96">
        <f>HLOOKUP($C40,$CB$2:$CE$3,2,0)</f>
        <v>15000</v>
      </c>
      <c r="F40" s="97">
        <f>D40*E40</f>
        <v>0</v>
      </c>
      <c r="G40" s="165"/>
      <c r="H40" s="98" t="s">
        <v>1014</v>
      </c>
      <c r="I40" s="98" t="str">
        <f>VLOOKUP(H40,Presupuesto!$B$11:$C$565,2,0)</f>
        <v>EQUIPO DE COMPUTACION</v>
      </c>
      <c r="J40" s="218" t="s">
        <v>1454</v>
      </c>
      <c r="K40" s="98" t="s">
        <v>394</v>
      </c>
      <c r="L40" s="98"/>
    </row>
    <row r="41" spans="3:12">
      <c r="C41" s="305"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c r="C50" s="109" t="s">
        <v>1482</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392</v>
      </c>
      <c r="D59" s="363"/>
      <c r="E59" s="93"/>
      <c r="F59" s="93"/>
      <c r="G59" s="93"/>
      <c r="H59" s="76"/>
      <c r="I59" s="76"/>
      <c r="J59" s="76"/>
      <c r="K59" s="112"/>
    </row>
    <row r="60" spans="3:12" ht="18.7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131</v>
      </c>
      <c r="H62" s="149" t="s">
        <v>46</v>
      </c>
      <c r="I62" s="149" t="s">
        <v>132</v>
      </c>
      <c r="J62" s="149" t="s">
        <v>410</v>
      </c>
      <c r="K62" s="149" t="s">
        <v>411</v>
      </c>
      <c r="L62" s="149" t="s">
        <v>464</v>
      </c>
    </row>
    <row r="63" spans="3:12" ht="15.75" thickBot="1">
      <c r="C63" s="305" t="s">
        <v>1339</v>
      </c>
      <c r="D63" s="158"/>
      <c r="E63" s="96">
        <f>HLOOKUP($C63,$CB$2:$CE$3,2,0)</f>
        <v>15000</v>
      </c>
      <c r="F63" s="97">
        <f>D63*E63</f>
        <v>0</v>
      </c>
      <c r="G63" s="165"/>
      <c r="H63" s="98" t="s">
        <v>1014</v>
      </c>
      <c r="I63" s="98" t="str">
        <f>VLOOKUP(H63,Presupuesto!$B$11:$C$565,2,0)</f>
        <v>EQUIPO DE COMPUTACION</v>
      </c>
      <c r="J63" s="218" t="s">
        <v>1454</v>
      </c>
      <c r="K63" s="98" t="s">
        <v>394</v>
      </c>
      <c r="L63" s="98"/>
    </row>
    <row r="64" spans="3:12">
      <c r="C64" s="305"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c r="C73" s="109" t="s">
        <v>1482</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392</v>
      </c>
      <c r="D82" s="363"/>
      <c r="E82" s="93"/>
      <c r="F82" s="93"/>
      <c r="G82" s="93"/>
      <c r="H82" s="76"/>
      <c r="I82" s="76"/>
      <c r="J82" s="76"/>
      <c r="K82" s="112"/>
    </row>
    <row r="83" spans="3:12" ht="18.7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131</v>
      </c>
      <c r="H85" s="149" t="s">
        <v>46</v>
      </c>
      <c r="I85" s="149" t="s">
        <v>132</v>
      </c>
      <c r="J85" s="149" t="s">
        <v>410</v>
      </c>
      <c r="K85" s="149" t="s">
        <v>411</v>
      </c>
      <c r="L85" s="149" t="s">
        <v>464</v>
      </c>
    </row>
    <row r="86" spans="3:12" ht="15.75" thickBot="1">
      <c r="C86" s="305" t="s">
        <v>1339</v>
      </c>
      <c r="D86" s="158"/>
      <c r="E86" s="96">
        <f>HLOOKUP($C86,$CB$2:$CE$3,2,0)</f>
        <v>15000</v>
      </c>
      <c r="F86" s="97">
        <f>D86*E86</f>
        <v>0</v>
      </c>
      <c r="G86" s="165"/>
      <c r="H86" s="98" t="s">
        <v>1014</v>
      </c>
      <c r="I86" s="98" t="str">
        <f>VLOOKUP(H86,Presupuesto!$B$11:$C$565,2,0)</f>
        <v>EQUIPO DE COMPUTACION</v>
      </c>
      <c r="J86" s="218" t="s">
        <v>1454</v>
      </c>
      <c r="K86" s="98" t="s">
        <v>394</v>
      </c>
      <c r="L86" s="98"/>
    </row>
    <row r="87" spans="3:12">
      <c r="C87" s="305"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c r="C96" s="109" t="s">
        <v>1482</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392</v>
      </c>
      <c r="D105" s="363"/>
      <c r="E105" s="93"/>
      <c r="F105" s="93"/>
      <c r="G105" s="93"/>
      <c r="H105" s="76"/>
      <c r="I105" s="76"/>
      <c r="J105" s="76"/>
      <c r="K105" s="112"/>
    </row>
    <row r="106" spans="3:12" ht="18.7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131</v>
      </c>
      <c r="H108" s="149" t="s">
        <v>46</v>
      </c>
      <c r="I108" s="149" t="s">
        <v>132</v>
      </c>
      <c r="J108" s="149" t="s">
        <v>410</v>
      </c>
      <c r="K108" s="149" t="s">
        <v>411</v>
      </c>
      <c r="L108" s="149" t="s">
        <v>464</v>
      </c>
    </row>
    <row r="109" spans="3:12" ht="15.75" thickBot="1">
      <c r="C109" s="305" t="s">
        <v>1339</v>
      </c>
      <c r="D109" s="158"/>
      <c r="E109" s="96">
        <f>HLOOKUP($C109,$CB$2:$CE$3,2,0)</f>
        <v>15000</v>
      </c>
      <c r="F109" s="97">
        <f>D109*E109</f>
        <v>0</v>
      </c>
      <c r="G109" s="165"/>
      <c r="H109" s="98" t="s">
        <v>1014</v>
      </c>
      <c r="I109" s="98" t="str">
        <f>VLOOKUP(H109,Presupuesto!$B$11:$C$565,2,0)</f>
        <v>EQUIPO DE COMPUTACION</v>
      </c>
      <c r="J109" s="218" t="s">
        <v>1517</v>
      </c>
      <c r="K109" s="98" t="s">
        <v>394</v>
      </c>
      <c r="L109" s="98"/>
    </row>
    <row r="110" spans="3:12">
      <c r="C110" s="305"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c r="C119" s="109" t="s">
        <v>1482</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392</v>
      </c>
      <c r="D128" s="363"/>
      <c r="E128" s="93"/>
      <c r="F128" s="93"/>
      <c r="G128" s="93"/>
      <c r="H128" s="76"/>
      <c r="I128" s="76"/>
      <c r="J128" s="76"/>
      <c r="K128" s="112"/>
    </row>
    <row r="129" spans="3:12" ht="18.7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131</v>
      </c>
      <c r="H131" s="149" t="s">
        <v>46</v>
      </c>
      <c r="I131" s="149" t="s">
        <v>132</v>
      </c>
      <c r="J131" s="149" t="s">
        <v>410</v>
      </c>
      <c r="K131" s="149" t="s">
        <v>411</v>
      </c>
      <c r="L131" s="149" t="s">
        <v>464</v>
      </c>
    </row>
    <row r="132" spans="3:12" ht="15.75" thickBot="1">
      <c r="C132" s="305" t="s">
        <v>1339</v>
      </c>
      <c r="D132" s="158"/>
      <c r="E132" s="96">
        <f>HLOOKUP($C132,$CB$2:$CE$3,2,0)</f>
        <v>15000</v>
      </c>
      <c r="F132" s="97">
        <f>D132*E132</f>
        <v>0</v>
      </c>
      <c r="G132" s="165"/>
      <c r="H132" s="98" t="s">
        <v>1014</v>
      </c>
      <c r="I132" s="98" t="str">
        <f>VLOOKUP(H132,Presupuesto!$B$11:$C$565,2,0)</f>
        <v>EQUIPO DE COMPUTACION</v>
      </c>
      <c r="J132" s="218" t="s">
        <v>1454</v>
      </c>
      <c r="K132" s="98" t="s">
        <v>394</v>
      </c>
      <c r="L132" s="98"/>
    </row>
    <row r="133" spans="3:12">
      <c r="C133" s="305"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c r="C142" s="109" t="s">
        <v>1482</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392</v>
      </c>
      <c r="D151" s="363"/>
      <c r="E151" s="93"/>
      <c r="F151" s="93"/>
      <c r="G151" s="93"/>
      <c r="H151" s="76"/>
      <c r="I151" s="76"/>
      <c r="J151" s="76"/>
      <c r="K151" s="112"/>
    </row>
    <row r="152" spans="3:12" ht="18.7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131</v>
      </c>
      <c r="H154" s="149" t="s">
        <v>46</v>
      </c>
      <c r="I154" s="149" t="s">
        <v>132</v>
      </c>
      <c r="J154" s="149" t="s">
        <v>410</v>
      </c>
      <c r="K154" s="149" t="s">
        <v>411</v>
      </c>
      <c r="L154" s="149" t="s">
        <v>464</v>
      </c>
    </row>
    <row r="155" spans="3:12" ht="15.75" thickBot="1">
      <c r="C155" s="305" t="s">
        <v>1339</v>
      </c>
      <c r="D155" s="158"/>
      <c r="E155" s="96">
        <f>HLOOKUP($C155,$CB$2:$CE$3,2,0)</f>
        <v>15000</v>
      </c>
      <c r="F155" s="97">
        <f>D155*E155</f>
        <v>0</v>
      </c>
      <c r="G155" s="165"/>
      <c r="H155" s="98" t="s">
        <v>1014</v>
      </c>
      <c r="I155" s="98" t="str">
        <f>VLOOKUP(H155,Presupuesto!$B$11:$C$565,2,0)</f>
        <v>EQUIPO DE COMPUTACION</v>
      </c>
      <c r="J155" s="218" t="s">
        <v>1454</v>
      </c>
      <c r="K155" s="98" t="s">
        <v>394</v>
      </c>
      <c r="L155" s="98"/>
    </row>
    <row r="156" spans="3:12">
      <c r="C156" s="305"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c r="C165" s="109" t="s">
        <v>1482</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392</v>
      </c>
      <c r="D174" s="363"/>
      <c r="E174" s="93"/>
      <c r="F174" s="93"/>
      <c r="G174" s="93"/>
      <c r="H174" s="76"/>
      <c r="I174" s="76"/>
      <c r="J174" s="76"/>
      <c r="K174" s="112"/>
    </row>
    <row r="175" spans="3:12" ht="18.7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131</v>
      </c>
      <c r="H177" s="149" t="s">
        <v>46</v>
      </c>
      <c r="I177" s="149" t="s">
        <v>132</v>
      </c>
      <c r="J177" s="149" t="s">
        <v>410</v>
      </c>
      <c r="K177" s="149" t="s">
        <v>411</v>
      </c>
      <c r="L177" s="149" t="s">
        <v>464</v>
      </c>
    </row>
    <row r="178" spans="3:12" ht="15.75" thickBot="1">
      <c r="C178" s="305" t="s">
        <v>1339</v>
      </c>
      <c r="D178" s="158"/>
      <c r="E178" s="96">
        <f>HLOOKUP($C178,$CB$2:$CE$3,2,0)</f>
        <v>15000</v>
      </c>
      <c r="F178" s="97">
        <f>D178*E178</f>
        <v>0</v>
      </c>
      <c r="G178" s="165"/>
      <c r="H178" s="98" t="s">
        <v>1014</v>
      </c>
      <c r="I178" s="98" t="str">
        <f>VLOOKUP(H178,Presupuesto!$B$11:$C$565,2,0)</f>
        <v>EQUIPO DE COMPUTACION</v>
      </c>
      <c r="J178" s="218" t="s">
        <v>1454</v>
      </c>
      <c r="K178" s="98" t="s">
        <v>394</v>
      </c>
      <c r="L178" s="98"/>
    </row>
    <row r="179" spans="3:12">
      <c r="C179" s="305"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c r="C188" s="109" t="s">
        <v>1482</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392</v>
      </c>
      <c r="D197" s="363"/>
      <c r="E197" s="93"/>
      <c r="F197" s="93"/>
      <c r="G197" s="93"/>
      <c r="H197" s="76"/>
      <c r="I197" s="76"/>
      <c r="J197" s="76"/>
      <c r="K197" s="112"/>
    </row>
    <row r="198" spans="3:12" ht="18.7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131</v>
      </c>
      <c r="H200" s="149" t="s">
        <v>46</v>
      </c>
      <c r="I200" s="149" t="s">
        <v>132</v>
      </c>
      <c r="J200" s="149" t="s">
        <v>410</v>
      </c>
      <c r="K200" s="149" t="s">
        <v>411</v>
      </c>
      <c r="L200" s="149" t="s">
        <v>464</v>
      </c>
    </row>
    <row r="201" spans="3:12" ht="15.75" thickBot="1">
      <c r="C201" s="305" t="s">
        <v>1339</v>
      </c>
      <c r="D201" s="158"/>
      <c r="E201" s="96">
        <f>HLOOKUP($C201,$CB$2:$CE$3,2,0)</f>
        <v>15000</v>
      </c>
      <c r="F201" s="97">
        <f>D201*E201</f>
        <v>0</v>
      </c>
      <c r="G201" s="165"/>
      <c r="H201" s="98" t="s">
        <v>1014</v>
      </c>
      <c r="I201" s="98" t="str">
        <f>VLOOKUP(H201,Presupuesto!$B$11:$C$565,2,0)</f>
        <v>EQUIPO DE COMPUTACION</v>
      </c>
      <c r="J201" s="218" t="s">
        <v>1454</v>
      </c>
      <c r="K201" s="98" t="s">
        <v>394</v>
      </c>
      <c r="L201" s="98"/>
    </row>
    <row r="202" spans="3:12">
      <c r="C202" s="305"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c r="C211" s="109" t="s">
        <v>1482</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392</v>
      </c>
      <c r="D220" s="363"/>
      <c r="E220" s="93"/>
      <c r="F220" s="93"/>
      <c r="G220" s="93"/>
      <c r="H220" s="76"/>
      <c r="I220" s="76"/>
      <c r="J220" s="76"/>
      <c r="K220" s="112"/>
    </row>
    <row r="221" spans="3:12" ht="18.7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131</v>
      </c>
      <c r="H223" s="149" t="s">
        <v>46</v>
      </c>
      <c r="I223" s="149" t="s">
        <v>132</v>
      </c>
      <c r="J223" s="149" t="s">
        <v>410</v>
      </c>
      <c r="K223" s="149" t="s">
        <v>411</v>
      </c>
      <c r="L223" s="149" t="s">
        <v>464</v>
      </c>
    </row>
    <row r="224" spans="3:12" ht="15.75" thickBot="1">
      <c r="C224" s="305" t="s">
        <v>1339</v>
      </c>
      <c r="D224" s="158"/>
      <c r="E224" s="96">
        <f>HLOOKUP($C224,$CB$2:$CE$3,2,0)</f>
        <v>15000</v>
      </c>
      <c r="F224" s="97">
        <f>D224*E224</f>
        <v>0</v>
      </c>
      <c r="G224" s="165"/>
      <c r="H224" s="98" t="s">
        <v>1014</v>
      </c>
      <c r="I224" s="98" t="str">
        <f>VLOOKUP(H224,Presupuesto!$B$11:$C$565,2,0)</f>
        <v>EQUIPO DE COMPUTACION</v>
      </c>
      <c r="J224" s="218" t="s">
        <v>1454</v>
      </c>
      <c r="K224" s="98" t="s">
        <v>394</v>
      </c>
      <c r="L224" s="98"/>
    </row>
    <row r="225" spans="3:12">
      <c r="C225" s="305"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c r="C234" s="109" t="s">
        <v>1482</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392</v>
      </c>
      <c r="D243" s="363"/>
      <c r="E243" s="93"/>
      <c r="F243" s="93"/>
      <c r="G243" s="93"/>
      <c r="H243" s="76"/>
      <c r="I243" s="76"/>
      <c r="J243" s="76"/>
      <c r="K243" s="112"/>
    </row>
    <row r="244" spans="3:12" ht="18.7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131</v>
      </c>
      <c r="H246" s="149" t="s">
        <v>46</v>
      </c>
      <c r="I246" s="149" t="s">
        <v>132</v>
      </c>
      <c r="J246" s="149" t="s">
        <v>410</v>
      </c>
      <c r="K246" s="149" t="s">
        <v>411</v>
      </c>
      <c r="L246" s="149" t="s">
        <v>464</v>
      </c>
    </row>
    <row r="247" spans="3:12" ht="15.75" thickBot="1">
      <c r="C247" s="305" t="s">
        <v>1339</v>
      </c>
      <c r="D247" s="158"/>
      <c r="E247" s="96">
        <f>HLOOKUP($C247,$CB$2:$CE$3,2,0)</f>
        <v>15000</v>
      </c>
      <c r="F247" s="97">
        <f>D247*E247</f>
        <v>0</v>
      </c>
      <c r="G247" s="165"/>
      <c r="H247" s="98" t="s">
        <v>1014</v>
      </c>
      <c r="I247" s="98" t="str">
        <f>VLOOKUP(H247,Presupuesto!$B$11:$C$565,2,0)</f>
        <v>EQUIPO DE COMPUTACION</v>
      </c>
      <c r="J247" s="218" t="s">
        <v>1454</v>
      </c>
      <c r="K247" s="98" t="s">
        <v>394</v>
      </c>
      <c r="L247" s="98"/>
    </row>
    <row r="248" spans="3:12">
      <c r="C248" s="305"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c r="C257" s="109" t="s">
        <v>1482</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392</v>
      </c>
      <c r="D266" s="363"/>
      <c r="E266" s="93"/>
      <c r="F266" s="93"/>
      <c r="G266" s="93"/>
      <c r="H266" s="76"/>
      <c r="I266" s="76"/>
      <c r="J266" s="76"/>
      <c r="K266" s="112"/>
    </row>
    <row r="267" spans="3:12" ht="18.7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131</v>
      </c>
      <c r="H269" s="149" t="s">
        <v>46</v>
      </c>
      <c r="I269" s="149" t="s">
        <v>132</v>
      </c>
      <c r="J269" s="149" t="s">
        <v>410</v>
      </c>
      <c r="K269" s="149" t="s">
        <v>411</v>
      </c>
      <c r="L269" s="149" t="s">
        <v>464</v>
      </c>
    </row>
    <row r="270" spans="3:12" ht="15.75" thickBot="1">
      <c r="C270" s="305" t="s">
        <v>1339</v>
      </c>
      <c r="D270" s="158"/>
      <c r="E270" s="96">
        <f>HLOOKUP($C270,$CB$2:$CE$3,2,0)</f>
        <v>15000</v>
      </c>
      <c r="F270" s="97">
        <f>D270*E270</f>
        <v>0</v>
      </c>
      <c r="G270" s="165"/>
      <c r="H270" s="98" t="s">
        <v>1014</v>
      </c>
      <c r="I270" s="98" t="str">
        <f>VLOOKUP(H270,Presupuesto!$B$11:$C$565,2,0)</f>
        <v>EQUIPO DE COMPUTACION</v>
      </c>
      <c r="J270" s="218" t="s">
        <v>1479</v>
      </c>
      <c r="K270" s="98" t="s">
        <v>394</v>
      </c>
      <c r="L270" s="98"/>
    </row>
    <row r="271" spans="3:12">
      <c r="C271" s="305"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c r="C280" s="109" t="s">
        <v>1482</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95"/>
  <sheetViews>
    <sheetView showGridLines="0" topLeftCell="A185" zoomScale="86" zoomScaleNormal="86" workbookViewId="0">
      <selection activeCell="G188" sqref="G188"/>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8.140625" style="86" customWidth="1"/>
    <col min="6" max="6" width="21.85546875" style="86" customWidth="1"/>
    <col min="7" max="7" width="35.28515625" style="77" customWidth="1"/>
    <col min="8" max="8" width="23.8554687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64" t="s">
        <v>251</v>
      </c>
      <c r="B1" s="465" t="s">
        <v>252</v>
      </c>
      <c r="C1" s="462" t="s">
        <v>253</v>
      </c>
      <c r="D1" s="462" t="s">
        <v>496</v>
      </c>
      <c r="E1" s="462" t="s">
        <v>498</v>
      </c>
      <c r="F1" s="462" t="s">
        <v>500</v>
      </c>
      <c r="G1" s="462" t="s">
        <v>502</v>
      </c>
      <c r="H1" s="462" t="s">
        <v>504</v>
      </c>
      <c r="I1" s="462" t="s">
        <v>506</v>
      </c>
      <c r="J1" s="462" t="s">
        <v>254</v>
      </c>
      <c r="K1" s="462" t="s">
        <v>509</v>
      </c>
      <c r="L1" s="462" t="s">
        <v>255</v>
      </c>
      <c r="M1" s="462" t="s">
        <v>511</v>
      </c>
      <c r="N1" s="462" t="s">
        <v>513</v>
      </c>
      <c r="O1" s="462" t="s">
        <v>515</v>
      </c>
      <c r="P1" s="462" t="s">
        <v>256</v>
      </c>
      <c r="Q1" s="462" t="s">
        <v>516</v>
      </c>
      <c r="R1" s="462" t="s">
        <v>519</v>
      </c>
      <c r="S1" s="462" t="s">
        <v>257</v>
      </c>
      <c r="T1" s="462" t="s">
        <v>521</v>
      </c>
      <c r="U1" s="462" t="s">
        <v>258</v>
      </c>
      <c r="V1" s="462" t="s">
        <v>522</v>
      </c>
      <c r="W1" s="462" t="s">
        <v>523</v>
      </c>
      <c r="X1" s="462" t="s">
        <v>527</v>
      </c>
      <c r="Y1" s="462" t="s">
        <v>274</v>
      </c>
      <c r="Z1" s="462" t="s">
        <v>528</v>
      </c>
      <c r="AA1" s="462" t="s">
        <v>530</v>
      </c>
      <c r="AB1" s="462" t="s">
        <v>532</v>
      </c>
      <c r="AC1" s="462" t="s">
        <v>275</v>
      </c>
      <c r="AD1" s="462" t="s">
        <v>534</v>
      </c>
      <c r="AE1" s="462" t="s">
        <v>536</v>
      </c>
      <c r="AF1" s="462" t="s">
        <v>538</v>
      </c>
      <c r="AG1" s="462" t="s">
        <v>540</v>
      </c>
      <c r="AH1" s="462" t="s">
        <v>250</v>
      </c>
      <c r="AI1" s="462" t="s">
        <v>542</v>
      </c>
      <c r="AJ1" s="465" t="s">
        <v>259</v>
      </c>
      <c r="AK1" s="462" t="s">
        <v>544</v>
      </c>
      <c r="AL1" s="462" t="s">
        <v>260</v>
      </c>
      <c r="AM1" s="462" t="s">
        <v>546</v>
      </c>
      <c r="AN1" s="462" t="s">
        <v>548</v>
      </c>
      <c r="AO1" s="462" t="s">
        <v>261</v>
      </c>
      <c r="AP1" s="462" t="s">
        <v>550</v>
      </c>
      <c r="AQ1" s="462" t="s">
        <v>552</v>
      </c>
      <c r="AR1" s="462" t="s">
        <v>262</v>
      </c>
      <c r="AS1" s="462" t="s">
        <v>553</v>
      </c>
      <c r="AT1" s="462" t="s">
        <v>555</v>
      </c>
      <c r="AU1" s="462" t="s">
        <v>556</v>
      </c>
      <c r="AV1" s="462" t="s">
        <v>557</v>
      </c>
      <c r="AW1" s="462" t="s">
        <v>559</v>
      </c>
      <c r="AX1" s="462" t="s">
        <v>561</v>
      </c>
      <c r="AY1" s="462" t="s">
        <v>562</v>
      </c>
      <c r="AZ1" s="462" t="s">
        <v>263</v>
      </c>
      <c r="BA1" s="462" t="s">
        <v>564</v>
      </c>
      <c r="BB1" s="462" t="s">
        <v>566</v>
      </c>
      <c r="BC1" s="462" t="s">
        <v>568</v>
      </c>
      <c r="BD1" s="462" t="s">
        <v>570</v>
      </c>
      <c r="BE1" s="462" t="s">
        <v>572</v>
      </c>
      <c r="BF1" s="462" t="s">
        <v>574</v>
      </c>
      <c r="BG1" s="462" t="s">
        <v>576</v>
      </c>
      <c r="BH1" s="462" t="s">
        <v>578</v>
      </c>
      <c r="BI1" s="462" t="s">
        <v>276</v>
      </c>
      <c r="BJ1" s="462" t="s">
        <v>580</v>
      </c>
      <c r="BK1" s="462" t="s">
        <v>582</v>
      </c>
      <c r="BL1" s="462" t="s">
        <v>584</v>
      </c>
      <c r="BM1" s="462" t="s">
        <v>586</v>
      </c>
      <c r="BN1" s="462" t="s">
        <v>588</v>
      </c>
      <c r="BO1" s="462" t="s">
        <v>590</v>
      </c>
      <c r="BP1" s="462" t="s">
        <v>592</v>
      </c>
      <c r="BQ1" s="462" t="s">
        <v>594</v>
      </c>
      <c r="BR1" s="462" t="s">
        <v>596</v>
      </c>
      <c r="BS1" s="462" t="s">
        <v>598</v>
      </c>
      <c r="BT1" s="465" t="s">
        <v>264</v>
      </c>
      <c r="BU1" s="462" t="s">
        <v>265</v>
      </c>
      <c r="BV1" s="462" t="s">
        <v>600</v>
      </c>
      <c r="BW1" s="462" t="s">
        <v>266</v>
      </c>
      <c r="BX1" s="462" t="s">
        <v>602</v>
      </c>
      <c r="BY1" s="462" t="s">
        <v>604</v>
      </c>
      <c r="BZ1" s="465" t="s">
        <v>267</v>
      </c>
      <c r="CA1" s="462" t="s">
        <v>268</v>
      </c>
      <c r="CB1" s="462" t="s">
        <v>606</v>
      </c>
      <c r="CC1" s="462" t="s">
        <v>269</v>
      </c>
      <c r="CD1" s="462" t="s">
        <v>608</v>
      </c>
      <c r="CE1" s="462" t="s">
        <v>610</v>
      </c>
      <c r="CF1" s="462" t="s">
        <v>612</v>
      </c>
      <c r="CG1" s="465" t="s">
        <v>270</v>
      </c>
      <c r="CH1" s="462" t="s">
        <v>618</v>
      </c>
      <c r="CI1" s="462" t="s">
        <v>620</v>
      </c>
      <c r="CJ1" s="462" t="s">
        <v>271</v>
      </c>
      <c r="CK1" s="462" t="s">
        <v>614</v>
      </c>
      <c r="CL1" s="462" t="s">
        <v>616</v>
      </c>
      <c r="CM1" s="462" t="s">
        <v>272</v>
      </c>
      <c r="CN1" s="462" t="s">
        <v>622</v>
      </c>
      <c r="CO1" s="462" t="s">
        <v>273</v>
      </c>
      <c r="CP1" s="462" t="s">
        <v>623</v>
      </c>
      <c r="CQ1" s="461" t="s">
        <v>277</v>
      </c>
      <c r="CR1" s="465" t="s">
        <v>278</v>
      </c>
      <c r="CS1" s="462" t="s">
        <v>624</v>
      </c>
      <c r="CT1" s="462" t="s">
        <v>625</v>
      </c>
      <c r="CU1" s="462" t="s">
        <v>627</v>
      </c>
      <c r="CV1" s="462" t="s">
        <v>279</v>
      </c>
      <c r="CW1" s="462" t="s">
        <v>629</v>
      </c>
      <c r="CX1" s="462" t="s">
        <v>631</v>
      </c>
      <c r="CY1" s="462" t="s">
        <v>633</v>
      </c>
      <c r="CZ1" s="462" t="s">
        <v>635</v>
      </c>
      <c r="DA1" s="462" t="s">
        <v>637</v>
      </c>
      <c r="DB1" s="462" t="s">
        <v>639</v>
      </c>
      <c r="DC1" s="465" t="s">
        <v>280</v>
      </c>
      <c r="DD1" s="462" t="s">
        <v>281</v>
      </c>
      <c r="DE1" s="462" t="s">
        <v>641</v>
      </c>
      <c r="DF1" s="462" t="s">
        <v>282</v>
      </c>
      <c r="DG1" s="462" t="s">
        <v>643</v>
      </c>
      <c r="DH1" s="462" t="s">
        <v>645</v>
      </c>
      <c r="DI1" s="462" t="s">
        <v>647</v>
      </c>
      <c r="DJ1" s="462" t="s">
        <v>649</v>
      </c>
      <c r="DK1" s="462" t="s">
        <v>651</v>
      </c>
      <c r="DL1" s="462" t="s">
        <v>653</v>
      </c>
      <c r="DM1" s="462" t="s">
        <v>655</v>
      </c>
      <c r="DN1" s="462" t="s">
        <v>283</v>
      </c>
      <c r="DO1" s="462" t="s">
        <v>657</v>
      </c>
      <c r="DP1" s="462" t="s">
        <v>659</v>
      </c>
      <c r="DQ1" s="462" t="s">
        <v>661</v>
      </c>
      <c r="DR1" s="465" t="s">
        <v>284</v>
      </c>
      <c r="DS1" s="462" t="s">
        <v>663</v>
      </c>
      <c r="DT1" s="462" t="s">
        <v>285</v>
      </c>
      <c r="DU1" s="462" t="s">
        <v>665</v>
      </c>
      <c r="DV1" s="462" t="s">
        <v>286</v>
      </c>
      <c r="DW1" s="462" t="s">
        <v>667</v>
      </c>
      <c r="DX1" s="462" t="s">
        <v>669</v>
      </c>
      <c r="DY1" s="462" t="s">
        <v>671</v>
      </c>
      <c r="DZ1" s="462" t="s">
        <v>673</v>
      </c>
      <c r="EA1" s="462" t="s">
        <v>675</v>
      </c>
      <c r="EB1" s="462" t="s">
        <v>677</v>
      </c>
      <c r="EC1" s="462" t="s">
        <v>679</v>
      </c>
      <c r="ED1" s="462" t="s">
        <v>681</v>
      </c>
      <c r="EE1" s="462" t="s">
        <v>683</v>
      </c>
      <c r="EF1" s="462" t="s">
        <v>685</v>
      </c>
      <c r="EG1" s="462" t="s">
        <v>687</v>
      </c>
      <c r="EH1" s="465" t="s">
        <v>287</v>
      </c>
      <c r="EI1" s="462" t="s">
        <v>689</v>
      </c>
      <c r="EJ1" s="462" t="s">
        <v>288</v>
      </c>
      <c r="EK1" s="462" t="s">
        <v>691</v>
      </c>
      <c r="EL1" s="462" t="s">
        <v>693</v>
      </c>
      <c r="EM1" s="462" t="s">
        <v>289</v>
      </c>
      <c r="EN1" s="462" t="s">
        <v>695</v>
      </c>
      <c r="EO1" s="462" t="s">
        <v>697</v>
      </c>
      <c r="EP1" s="462" t="s">
        <v>290</v>
      </c>
      <c r="EQ1" s="462" t="s">
        <v>699</v>
      </c>
      <c r="ER1" s="462" t="s">
        <v>701</v>
      </c>
      <c r="ES1" s="462" t="s">
        <v>703</v>
      </c>
      <c r="ET1" s="462" t="s">
        <v>291</v>
      </c>
      <c r="EU1" s="462" t="s">
        <v>705</v>
      </c>
      <c r="EV1" s="462" t="s">
        <v>707</v>
      </c>
      <c r="EW1" s="465" t="s">
        <v>292</v>
      </c>
      <c r="EX1" s="462" t="s">
        <v>293</v>
      </c>
      <c r="EY1" s="462" t="s">
        <v>709</v>
      </c>
      <c r="EZ1" s="462" t="s">
        <v>711</v>
      </c>
      <c r="FA1" s="462" t="s">
        <v>713</v>
      </c>
      <c r="FB1" s="462" t="s">
        <v>715</v>
      </c>
      <c r="FC1" s="462" t="s">
        <v>294</v>
      </c>
      <c r="FD1" s="462" t="s">
        <v>717</v>
      </c>
      <c r="FE1" s="462" t="s">
        <v>719</v>
      </c>
      <c r="FF1" s="462" t="s">
        <v>721</v>
      </c>
      <c r="FG1" s="462" t="s">
        <v>723</v>
      </c>
      <c r="FH1" s="462" t="s">
        <v>725</v>
      </c>
      <c r="FI1" s="462" t="s">
        <v>295</v>
      </c>
      <c r="FJ1" s="462" t="s">
        <v>728</v>
      </c>
      <c r="FK1" s="462" t="s">
        <v>296</v>
      </c>
      <c r="FL1" s="462" t="s">
        <v>731</v>
      </c>
      <c r="FM1" s="462" t="s">
        <v>732</v>
      </c>
      <c r="FN1" s="462" t="s">
        <v>734</v>
      </c>
      <c r="FO1" s="462" t="s">
        <v>297</v>
      </c>
      <c r="FP1" s="462" t="s">
        <v>737</v>
      </c>
      <c r="FQ1" s="462" t="s">
        <v>738</v>
      </c>
      <c r="FR1" s="462" t="s">
        <v>740</v>
      </c>
      <c r="FS1" s="462" t="s">
        <v>298</v>
      </c>
      <c r="FT1" s="462" t="s">
        <v>743</v>
      </c>
      <c r="FU1" s="462" t="s">
        <v>745</v>
      </c>
      <c r="FV1" s="462" t="s">
        <v>747</v>
      </c>
      <c r="FW1" s="465" t="s">
        <v>299</v>
      </c>
      <c r="FX1" s="465" t="s">
        <v>300</v>
      </c>
      <c r="FY1" s="462" t="s">
        <v>306</v>
      </c>
      <c r="FZ1" s="462" t="s">
        <v>749</v>
      </c>
      <c r="GA1" s="462" t="s">
        <v>751</v>
      </c>
      <c r="GB1" s="462" t="s">
        <v>753</v>
      </c>
      <c r="GC1" s="462" t="s">
        <v>755</v>
      </c>
      <c r="GD1" s="462" t="s">
        <v>757</v>
      </c>
      <c r="GE1" s="462" t="s">
        <v>759</v>
      </c>
      <c r="GF1" s="465" t="s">
        <v>301</v>
      </c>
      <c r="GG1" s="462" t="s">
        <v>307</v>
      </c>
      <c r="GH1" s="462" t="s">
        <v>761</v>
      </c>
      <c r="GI1" s="462" t="s">
        <v>763</v>
      </c>
      <c r="GJ1" s="462" t="s">
        <v>764</v>
      </c>
      <c r="GK1" s="462" t="s">
        <v>308</v>
      </c>
      <c r="GL1" s="462" t="s">
        <v>767</v>
      </c>
      <c r="GM1" s="462" t="s">
        <v>768</v>
      </c>
      <c r="GN1" s="465" t="s">
        <v>302</v>
      </c>
      <c r="GO1" s="462" t="s">
        <v>303</v>
      </c>
      <c r="GP1" s="462" t="s">
        <v>770</v>
      </c>
      <c r="GQ1" s="462" t="s">
        <v>772</v>
      </c>
      <c r="GR1" s="462" t="s">
        <v>774</v>
      </c>
      <c r="GS1" s="462" t="s">
        <v>776</v>
      </c>
      <c r="GT1" s="462" t="s">
        <v>778</v>
      </c>
      <c r="GU1" s="465" t="s">
        <v>304</v>
      </c>
      <c r="GV1" s="462" t="s">
        <v>305</v>
      </c>
      <c r="GW1" s="462" t="s">
        <v>780</v>
      </c>
      <c r="GX1" s="462" t="s">
        <v>782</v>
      </c>
      <c r="GY1" s="462" t="s">
        <v>784</v>
      </c>
      <c r="GZ1" s="462" t="s">
        <v>786</v>
      </c>
      <c r="HA1" s="462" t="s">
        <v>788</v>
      </c>
      <c r="HB1" s="462" t="s">
        <v>790</v>
      </c>
      <c r="HC1" s="461" t="s">
        <v>309</v>
      </c>
      <c r="HD1" s="465" t="s">
        <v>310</v>
      </c>
      <c r="HE1" s="462" t="s">
        <v>311</v>
      </c>
      <c r="HF1" s="462" t="s">
        <v>792</v>
      </c>
      <c r="HG1" s="462" t="s">
        <v>794</v>
      </c>
      <c r="HH1" s="462" t="s">
        <v>796</v>
      </c>
      <c r="HI1" s="462" t="s">
        <v>798</v>
      </c>
      <c r="HJ1" s="462" t="s">
        <v>312</v>
      </c>
      <c r="HK1" s="462" t="s">
        <v>801</v>
      </c>
      <c r="HL1" s="462" t="s">
        <v>329</v>
      </c>
      <c r="HM1" s="462" t="s">
        <v>839</v>
      </c>
      <c r="HN1" s="462" t="s">
        <v>841</v>
      </c>
      <c r="HO1" s="462" t="s">
        <v>843</v>
      </c>
      <c r="HP1" s="465" t="s">
        <v>313</v>
      </c>
      <c r="HQ1" s="462" t="s">
        <v>803</v>
      </c>
      <c r="HR1" s="462" t="s">
        <v>805</v>
      </c>
      <c r="HS1" s="462" t="s">
        <v>314</v>
      </c>
      <c r="HT1" s="462" t="s">
        <v>808</v>
      </c>
      <c r="HU1" s="462" t="s">
        <v>810</v>
      </c>
      <c r="HV1" s="462" t="s">
        <v>811</v>
      </c>
      <c r="HW1" s="462" t="s">
        <v>813</v>
      </c>
      <c r="HX1" s="465" t="s">
        <v>315</v>
      </c>
      <c r="HY1" s="462" t="s">
        <v>815</v>
      </c>
      <c r="HZ1" s="462" t="s">
        <v>817</v>
      </c>
      <c r="IA1" s="462" t="s">
        <v>819</v>
      </c>
      <c r="IB1" s="462" t="s">
        <v>316</v>
      </c>
      <c r="IC1" s="462" t="s">
        <v>821</v>
      </c>
      <c r="ID1" s="462" t="s">
        <v>823</v>
      </c>
      <c r="IE1" s="462" t="s">
        <v>317</v>
      </c>
      <c r="IF1" s="462" t="s">
        <v>825</v>
      </c>
      <c r="IG1" s="462" t="s">
        <v>827</v>
      </c>
      <c r="IH1" s="462" t="s">
        <v>318</v>
      </c>
      <c r="II1" s="462" t="s">
        <v>829</v>
      </c>
      <c r="IJ1" s="462" t="s">
        <v>831</v>
      </c>
      <c r="IK1" s="462" t="s">
        <v>833</v>
      </c>
      <c r="IL1" s="462" t="s">
        <v>835</v>
      </c>
      <c r="IM1" s="462" t="s">
        <v>319</v>
      </c>
      <c r="IN1" s="462" t="s">
        <v>837</v>
      </c>
      <c r="IO1" s="465" t="s">
        <v>320</v>
      </c>
      <c r="IP1" s="462" t="s">
        <v>845</v>
      </c>
      <c r="IQ1" s="462" t="s">
        <v>847</v>
      </c>
      <c r="IR1" s="462" t="s">
        <v>321</v>
      </c>
      <c r="IS1" s="462" t="s">
        <v>849</v>
      </c>
      <c r="IT1" s="462" t="s">
        <v>851</v>
      </c>
      <c r="IU1" s="462" t="s">
        <v>853</v>
      </c>
      <c r="IV1" s="465" t="s">
        <v>322</v>
      </c>
      <c r="IW1" s="462" t="s">
        <v>855</v>
      </c>
      <c r="IX1" s="462" t="s">
        <v>323</v>
      </c>
      <c r="IY1" s="462" t="s">
        <v>858</v>
      </c>
      <c r="IZ1" s="462" t="s">
        <v>860</v>
      </c>
      <c r="JA1" s="462" t="s">
        <v>862</v>
      </c>
      <c r="JB1" s="462" t="s">
        <v>864</v>
      </c>
      <c r="JC1" s="462" t="s">
        <v>866</v>
      </c>
      <c r="JD1" s="462" t="s">
        <v>868</v>
      </c>
      <c r="JE1" s="462" t="s">
        <v>324</v>
      </c>
      <c r="JF1" s="462" t="s">
        <v>871</v>
      </c>
      <c r="JG1" s="462" t="s">
        <v>873</v>
      </c>
      <c r="JH1" s="462" t="s">
        <v>875</v>
      </c>
      <c r="JI1" s="462" t="s">
        <v>877</v>
      </c>
      <c r="JJ1" s="462" t="s">
        <v>879</v>
      </c>
      <c r="JK1" s="462" t="s">
        <v>881</v>
      </c>
      <c r="JL1" s="462" t="s">
        <v>883</v>
      </c>
      <c r="JM1" s="462" t="s">
        <v>885</v>
      </c>
      <c r="JN1" s="462" t="s">
        <v>325</v>
      </c>
      <c r="JO1" s="462" t="s">
        <v>888</v>
      </c>
      <c r="JP1" s="462" t="s">
        <v>890</v>
      </c>
      <c r="JQ1" s="462" t="s">
        <v>892</v>
      </c>
      <c r="JR1" s="462" t="s">
        <v>894</v>
      </c>
      <c r="JS1" s="462" t="s">
        <v>895</v>
      </c>
      <c r="JT1" s="462" t="s">
        <v>897</v>
      </c>
      <c r="JU1" s="462" t="s">
        <v>899</v>
      </c>
      <c r="JV1" s="462" t="s">
        <v>901</v>
      </c>
      <c r="JW1" s="462" t="s">
        <v>903</v>
      </c>
      <c r="JX1" s="462" t="s">
        <v>905</v>
      </c>
      <c r="JY1" s="462" t="s">
        <v>907</v>
      </c>
      <c r="JZ1" s="462" t="s">
        <v>909</v>
      </c>
      <c r="KA1" s="462" t="s">
        <v>911</v>
      </c>
      <c r="KB1" s="462" t="s">
        <v>913</v>
      </c>
      <c r="KC1" s="462" t="s">
        <v>915</v>
      </c>
      <c r="KD1" s="462" t="s">
        <v>917</v>
      </c>
      <c r="KE1" s="462" t="s">
        <v>919</v>
      </c>
      <c r="KF1" s="462" t="s">
        <v>921</v>
      </c>
      <c r="KG1" s="462" t="s">
        <v>923</v>
      </c>
      <c r="KH1" s="462" t="s">
        <v>925</v>
      </c>
      <c r="KI1" s="462" t="s">
        <v>927</v>
      </c>
      <c r="KJ1" s="462" t="s">
        <v>929</v>
      </c>
      <c r="KK1" s="462" t="s">
        <v>931</v>
      </c>
      <c r="KL1" s="462" t="s">
        <v>933</v>
      </c>
      <c r="KM1" s="462" t="s">
        <v>935</v>
      </c>
      <c r="KN1" s="462" t="s">
        <v>937</v>
      </c>
      <c r="KO1" s="465" t="s">
        <v>326</v>
      </c>
      <c r="KP1" s="462" t="s">
        <v>939</v>
      </c>
      <c r="KQ1" s="462" t="s">
        <v>327</v>
      </c>
      <c r="KR1" s="462" t="s">
        <v>942</v>
      </c>
      <c r="KS1" s="462" t="s">
        <v>944</v>
      </c>
      <c r="KT1" s="462" t="s">
        <v>946</v>
      </c>
      <c r="KU1" s="462" t="s">
        <v>948</v>
      </c>
      <c r="KV1" s="462" t="s">
        <v>328</v>
      </c>
      <c r="KW1" s="462" t="s">
        <v>951</v>
      </c>
      <c r="KX1" s="462" t="s">
        <v>953</v>
      </c>
      <c r="KY1" s="462" t="s">
        <v>955</v>
      </c>
      <c r="KZ1" s="462" t="s">
        <v>957</v>
      </c>
      <c r="LA1" s="462" t="s">
        <v>959</v>
      </c>
      <c r="LB1" s="462" t="s">
        <v>961</v>
      </c>
      <c r="LC1" s="462" t="s">
        <v>963</v>
      </c>
      <c r="LD1" s="461" t="s">
        <v>330</v>
      </c>
      <c r="LE1" s="465" t="s">
        <v>331</v>
      </c>
      <c r="LF1" s="462" t="s">
        <v>332</v>
      </c>
      <c r="LG1" s="462" t="s">
        <v>346</v>
      </c>
      <c r="LH1" s="462" t="s">
        <v>965</v>
      </c>
      <c r="LI1" s="462" t="s">
        <v>967</v>
      </c>
      <c r="LJ1" s="462" t="s">
        <v>969</v>
      </c>
      <c r="LK1" s="462" t="s">
        <v>971</v>
      </c>
      <c r="LL1" s="462" t="s">
        <v>347</v>
      </c>
      <c r="LM1" s="462" t="s">
        <v>973</v>
      </c>
      <c r="LN1" s="462" t="s">
        <v>348</v>
      </c>
      <c r="LO1" s="462" t="s">
        <v>975</v>
      </c>
      <c r="LP1" s="462" t="s">
        <v>333</v>
      </c>
      <c r="LQ1" s="462" t="s">
        <v>977</v>
      </c>
      <c r="LR1" s="462" t="s">
        <v>349</v>
      </c>
      <c r="LS1" s="462" t="s">
        <v>979</v>
      </c>
      <c r="LT1" s="462" t="s">
        <v>981</v>
      </c>
      <c r="LU1" s="462" t="s">
        <v>350</v>
      </c>
      <c r="LV1" s="465" t="s">
        <v>334</v>
      </c>
      <c r="LW1" s="462" t="s">
        <v>335</v>
      </c>
      <c r="LX1" s="462" t="s">
        <v>983</v>
      </c>
      <c r="LY1" s="462" t="s">
        <v>985</v>
      </c>
      <c r="LZ1" s="462" t="s">
        <v>986</v>
      </c>
      <c r="MA1" s="462" t="s">
        <v>988</v>
      </c>
      <c r="MB1" s="462" t="s">
        <v>989</v>
      </c>
      <c r="MC1" s="462" t="s">
        <v>991</v>
      </c>
      <c r="MD1" s="462" t="s">
        <v>993</v>
      </c>
      <c r="ME1" s="462" t="s">
        <v>995</v>
      </c>
      <c r="MF1" s="462" t="s">
        <v>997</v>
      </c>
      <c r="MG1" s="462" t="s">
        <v>336</v>
      </c>
      <c r="MH1" s="462" t="s">
        <v>1000</v>
      </c>
      <c r="MI1" s="462" t="s">
        <v>1001</v>
      </c>
      <c r="MJ1" s="462" t="s">
        <v>1003</v>
      </c>
      <c r="MK1" s="462" t="s">
        <v>337</v>
      </c>
      <c r="ML1" s="462" t="s">
        <v>1006</v>
      </c>
      <c r="MM1" s="462" t="s">
        <v>1007</v>
      </c>
      <c r="MN1" s="462" t="s">
        <v>1009</v>
      </c>
      <c r="MO1" s="462" t="s">
        <v>1011</v>
      </c>
      <c r="MP1" s="462" t="s">
        <v>338</v>
      </c>
      <c r="MQ1" s="462" t="s">
        <v>1014</v>
      </c>
      <c r="MR1" s="462" t="s">
        <v>1016</v>
      </c>
      <c r="MS1" s="462" t="s">
        <v>1018</v>
      </c>
      <c r="MT1" s="462" t="s">
        <v>1020</v>
      </c>
      <c r="MU1" s="462" t="s">
        <v>339</v>
      </c>
      <c r="MV1" s="462" t="s">
        <v>1023</v>
      </c>
      <c r="MW1" s="462" t="s">
        <v>1025</v>
      </c>
      <c r="MX1" s="462" t="s">
        <v>1027</v>
      </c>
      <c r="MY1" s="462" t="s">
        <v>1029</v>
      </c>
      <c r="MZ1" s="462" t="s">
        <v>1031</v>
      </c>
      <c r="NA1" s="462" t="s">
        <v>1033</v>
      </c>
      <c r="NB1" s="462" t="s">
        <v>1035</v>
      </c>
      <c r="NC1" s="462" t="s">
        <v>1037</v>
      </c>
      <c r="ND1" s="462" t="s">
        <v>1039</v>
      </c>
      <c r="NE1" s="462" t="s">
        <v>1041</v>
      </c>
      <c r="NF1" s="462" t="s">
        <v>1043</v>
      </c>
      <c r="NG1" s="462" t="s">
        <v>1044</v>
      </c>
      <c r="NH1" s="465" t="s">
        <v>340</v>
      </c>
      <c r="NI1" s="462" t="s">
        <v>341</v>
      </c>
      <c r="NJ1" s="462" t="s">
        <v>1046</v>
      </c>
      <c r="NK1" s="462" t="s">
        <v>1048</v>
      </c>
      <c r="NL1" s="462" t="s">
        <v>1050</v>
      </c>
      <c r="NM1" s="462" t="s">
        <v>1052</v>
      </c>
      <c r="NN1" s="465" t="s">
        <v>342</v>
      </c>
      <c r="NO1" s="462" t="s">
        <v>343</v>
      </c>
      <c r="NP1" s="462" t="s">
        <v>1053</v>
      </c>
      <c r="NQ1" s="462" t="s">
        <v>344</v>
      </c>
      <c r="NR1" s="462" t="s">
        <v>1055</v>
      </c>
      <c r="NS1" s="462" t="s">
        <v>1057</v>
      </c>
      <c r="NT1" s="462" t="s">
        <v>345</v>
      </c>
      <c r="NU1" s="462" t="s">
        <v>1059</v>
      </c>
      <c r="NV1" s="461" t="s">
        <v>351</v>
      </c>
      <c r="NW1" s="465" t="s">
        <v>352</v>
      </c>
      <c r="NX1" s="462" t="s">
        <v>353</v>
      </c>
      <c r="NY1" s="462" t="s">
        <v>1062</v>
      </c>
      <c r="NZ1" s="462" t="s">
        <v>1064</v>
      </c>
      <c r="OA1" s="462" t="s">
        <v>354</v>
      </c>
      <c r="OB1" s="462" t="s">
        <v>364</v>
      </c>
      <c r="OC1" s="462" t="s">
        <v>1066</v>
      </c>
      <c r="OD1" s="462" t="s">
        <v>1068</v>
      </c>
      <c r="OE1" s="462" t="s">
        <v>1070</v>
      </c>
      <c r="OF1" s="462" t="s">
        <v>1072</v>
      </c>
      <c r="OG1" s="462" t="s">
        <v>1074</v>
      </c>
      <c r="OH1" s="462" t="s">
        <v>1076</v>
      </c>
      <c r="OI1" s="462" t="s">
        <v>1078</v>
      </c>
      <c r="OJ1" s="462" t="s">
        <v>1080</v>
      </c>
      <c r="OK1" s="462" t="s">
        <v>1082</v>
      </c>
      <c r="OL1" s="462" t="s">
        <v>1084</v>
      </c>
      <c r="OM1" s="462" t="s">
        <v>1086</v>
      </c>
      <c r="ON1" s="462" t="s">
        <v>1088</v>
      </c>
      <c r="OO1" s="462" t="s">
        <v>1090</v>
      </c>
      <c r="OP1" s="462" t="s">
        <v>1092</v>
      </c>
      <c r="OQ1" s="462" t="s">
        <v>1094</v>
      </c>
      <c r="OR1" s="462" t="s">
        <v>1096</v>
      </c>
      <c r="OS1" s="462" t="s">
        <v>1098</v>
      </c>
      <c r="OT1" s="462" t="s">
        <v>1100</v>
      </c>
      <c r="OU1" s="462" t="s">
        <v>1102</v>
      </c>
      <c r="OV1" s="462" t="s">
        <v>1104</v>
      </c>
      <c r="OW1" s="462" t="s">
        <v>1106</v>
      </c>
      <c r="OX1" s="462" t="s">
        <v>1108</v>
      </c>
      <c r="OY1" s="462" t="s">
        <v>365</v>
      </c>
      <c r="OZ1" s="462" t="s">
        <v>1111</v>
      </c>
      <c r="PA1" s="462" t="s">
        <v>1113</v>
      </c>
      <c r="PB1" s="462" t="s">
        <v>1114</v>
      </c>
      <c r="PC1" s="462" t="s">
        <v>1116</v>
      </c>
      <c r="PD1" s="462" t="s">
        <v>1118</v>
      </c>
      <c r="PE1" s="462" t="s">
        <v>1120</v>
      </c>
      <c r="PF1" s="462" t="s">
        <v>1122</v>
      </c>
      <c r="PG1" s="462" t="s">
        <v>1124</v>
      </c>
      <c r="PH1" s="462" t="s">
        <v>1126</v>
      </c>
      <c r="PI1" s="462" t="s">
        <v>1128</v>
      </c>
      <c r="PJ1" s="462" t="s">
        <v>1130</v>
      </c>
      <c r="PK1" s="462" t="s">
        <v>1132</v>
      </c>
      <c r="PL1" s="462" t="s">
        <v>1134</v>
      </c>
      <c r="PM1" s="462" t="s">
        <v>1136</v>
      </c>
      <c r="PN1" s="462" t="s">
        <v>1138</v>
      </c>
      <c r="PO1" s="462" t="s">
        <v>1140</v>
      </c>
      <c r="PP1" s="462" t="s">
        <v>1142</v>
      </c>
      <c r="PQ1" s="462" t="s">
        <v>1144</v>
      </c>
      <c r="PR1" s="462" t="s">
        <v>1146</v>
      </c>
      <c r="PS1" s="462" t="s">
        <v>1148</v>
      </c>
      <c r="PT1" s="462" t="s">
        <v>1150</v>
      </c>
      <c r="PU1" s="462" t="s">
        <v>1152</v>
      </c>
      <c r="PV1" s="462" t="s">
        <v>1154</v>
      </c>
      <c r="PW1" s="462" t="s">
        <v>1156</v>
      </c>
      <c r="PX1" s="462" t="s">
        <v>1158</v>
      </c>
      <c r="PY1" s="462" t="s">
        <v>1160</v>
      </c>
      <c r="PZ1" s="462" t="s">
        <v>355</v>
      </c>
      <c r="QA1" s="462" t="s">
        <v>1162</v>
      </c>
      <c r="QB1" s="462" t="s">
        <v>1164</v>
      </c>
      <c r="QC1" s="462" t="s">
        <v>1166</v>
      </c>
      <c r="QD1" s="462" t="s">
        <v>1168</v>
      </c>
      <c r="QE1" s="462" t="s">
        <v>1170</v>
      </c>
      <c r="QF1" s="465" t="s">
        <v>356</v>
      </c>
      <c r="QG1" s="462" t="s">
        <v>357</v>
      </c>
      <c r="QH1" s="462" t="s">
        <v>1172</v>
      </c>
      <c r="QI1" s="462" t="s">
        <v>1174</v>
      </c>
      <c r="QJ1" s="462" t="s">
        <v>1176</v>
      </c>
      <c r="QK1" s="462" t="s">
        <v>1178</v>
      </c>
      <c r="QL1" s="462" t="s">
        <v>1180</v>
      </c>
      <c r="QM1" s="462" t="s">
        <v>1182</v>
      </c>
      <c r="QN1" s="465" t="s">
        <v>358</v>
      </c>
      <c r="QO1" s="462" t="s">
        <v>1184</v>
      </c>
      <c r="QP1" s="462" t="s">
        <v>359</v>
      </c>
      <c r="QQ1" s="462" t="s">
        <v>366</v>
      </c>
      <c r="QR1" s="462" t="s">
        <v>1186</v>
      </c>
      <c r="QS1" s="462" t="s">
        <v>1188</v>
      </c>
      <c r="QT1" s="462" t="s">
        <v>1190</v>
      </c>
      <c r="QU1" s="462" t="s">
        <v>1192</v>
      </c>
      <c r="QV1" s="462" t="s">
        <v>1194</v>
      </c>
      <c r="QW1" s="462" t="s">
        <v>1196</v>
      </c>
      <c r="QX1" s="462" t="s">
        <v>1198</v>
      </c>
      <c r="QY1" s="462" t="s">
        <v>1200</v>
      </c>
      <c r="QZ1" s="462" t="s">
        <v>1202</v>
      </c>
      <c r="RA1" s="462" t="s">
        <v>1204</v>
      </c>
      <c r="RB1" s="462" t="s">
        <v>1206</v>
      </c>
      <c r="RC1" s="462" t="s">
        <v>1208</v>
      </c>
      <c r="RD1" s="462" t="s">
        <v>1210</v>
      </c>
      <c r="RE1" s="462" t="s">
        <v>1212</v>
      </c>
      <c r="RF1" s="465" t="s">
        <v>360</v>
      </c>
      <c r="RG1" s="462" t="s">
        <v>361</v>
      </c>
      <c r="RH1" s="462" t="s">
        <v>1214</v>
      </c>
      <c r="RI1" s="462" t="s">
        <v>1216</v>
      </c>
      <c r="RJ1" s="465" t="s">
        <v>362</v>
      </c>
      <c r="RK1" s="462" t="s">
        <v>363</v>
      </c>
      <c r="RL1" s="462" t="s">
        <v>1218</v>
      </c>
      <c r="RM1" s="462" t="s">
        <v>1219</v>
      </c>
      <c r="RN1" s="462" t="s">
        <v>1220</v>
      </c>
      <c r="RO1" s="462" t="s">
        <v>1221</v>
      </c>
      <c r="RP1" s="462" t="s">
        <v>1223</v>
      </c>
      <c r="RQ1" s="462" t="s">
        <v>1224</v>
      </c>
      <c r="RR1" s="462" t="s">
        <v>1226</v>
      </c>
      <c r="RS1" s="462" t="s">
        <v>1227</v>
      </c>
      <c r="RT1" s="461" t="s">
        <v>367</v>
      </c>
      <c r="RU1" s="465" t="s">
        <v>368</v>
      </c>
      <c r="RV1" s="462" t="s">
        <v>369</v>
      </c>
      <c r="RW1" s="462" t="s">
        <v>1229</v>
      </c>
      <c r="RX1" s="462" t="s">
        <v>1231</v>
      </c>
      <c r="RY1" s="462" t="s">
        <v>370</v>
      </c>
      <c r="RZ1" s="462" t="s">
        <v>1233</v>
      </c>
      <c r="SA1" s="462" t="s">
        <v>1235</v>
      </c>
      <c r="SB1" s="462" t="s">
        <v>1237</v>
      </c>
      <c r="SC1" s="462" t="s">
        <v>1239</v>
      </c>
      <c r="SD1" s="465" t="s">
        <v>371</v>
      </c>
      <c r="SE1" s="462" t="s">
        <v>372</v>
      </c>
      <c r="SF1" s="462" t="s">
        <v>1241</v>
      </c>
      <c r="SG1" s="462" t="s">
        <v>1243</v>
      </c>
      <c r="SH1" s="462" t="s">
        <v>1245</v>
      </c>
      <c r="SI1" s="462" t="s">
        <v>1247</v>
      </c>
      <c r="SJ1" s="462" t="s">
        <v>1249</v>
      </c>
      <c r="SK1" s="462" t="s">
        <v>1251</v>
      </c>
      <c r="SL1" s="462" t="s">
        <v>1253</v>
      </c>
      <c r="SM1" s="462" t="s">
        <v>1255</v>
      </c>
      <c r="SN1" s="462" t="s">
        <v>1257</v>
      </c>
      <c r="SO1" s="462" t="s">
        <v>1259</v>
      </c>
      <c r="SP1" s="462" t="s">
        <v>1261</v>
      </c>
      <c r="SQ1" s="462" t="s">
        <v>1263</v>
      </c>
      <c r="SR1" s="462" t="s">
        <v>1265</v>
      </c>
      <c r="SS1" s="462" t="s">
        <v>1267</v>
      </c>
      <c r="ST1" s="462" t="s">
        <v>1269</v>
      </c>
      <c r="SU1" s="461" t="s">
        <v>373</v>
      </c>
      <c r="SV1" s="465" t="s">
        <v>374</v>
      </c>
      <c r="SW1" s="462" t="s">
        <v>375</v>
      </c>
      <c r="SX1" s="462" t="s">
        <v>1271</v>
      </c>
      <c r="SY1" s="462" t="s">
        <v>1273</v>
      </c>
      <c r="SZ1" s="462" t="s">
        <v>1275</v>
      </c>
      <c r="TA1" s="462" t="s">
        <v>1277</v>
      </c>
      <c r="TB1" s="462" t="s">
        <v>1279</v>
      </c>
      <c r="TC1" s="462" t="s">
        <v>376</v>
      </c>
      <c r="TD1" s="462" t="s">
        <v>1281</v>
      </c>
      <c r="TE1" s="462" t="s">
        <v>1283</v>
      </c>
      <c r="TF1" s="462" t="s">
        <v>1285</v>
      </c>
      <c r="TG1" s="462" t="s">
        <v>1287</v>
      </c>
      <c r="TH1" s="462" t="s">
        <v>1289</v>
      </c>
      <c r="TI1" s="462" t="s">
        <v>1291</v>
      </c>
      <c r="TJ1" s="465" t="s">
        <v>377</v>
      </c>
      <c r="TK1" s="462" t="s">
        <v>378</v>
      </c>
      <c r="TL1" s="462" t="s">
        <v>379</v>
      </c>
      <c r="TM1" s="462" t="s">
        <v>1293</v>
      </c>
      <c r="TN1" s="462" t="s">
        <v>1295</v>
      </c>
      <c r="TO1" s="462" t="s">
        <v>1296</v>
      </c>
      <c r="TP1" s="462" t="s">
        <v>1298</v>
      </c>
      <c r="TQ1" s="462" t="s">
        <v>1300</v>
      </c>
      <c r="TR1" s="462" t="s">
        <v>1302</v>
      </c>
      <c r="TS1" s="462" t="s">
        <v>1304</v>
      </c>
      <c r="TT1" s="462" t="s">
        <v>1306</v>
      </c>
      <c r="TU1" s="462" t="s">
        <v>1308</v>
      </c>
      <c r="TV1" s="462" t="s">
        <v>1310</v>
      </c>
      <c r="TW1" s="462" t="s">
        <v>1312</v>
      </c>
      <c r="TX1" s="462" t="s">
        <v>1314</v>
      </c>
      <c r="TY1" s="462" t="s">
        <v>1316</v>
      </c>
      <c r="TZ1" s="462" t="s">
        <v>1318</v>
      </c>
      <c r="UA1" s="462" t="s">
        <v>1320</v>
      </c>
      <c r="UB1" s="462" t="s">
        <v>1322</v>
      </c>
      <c r="UC1" s="461" t="s">
        <v>1324</v>
      </c>
      <c r="UD1" s="462" t="s">
        <v>1326</v>
      </c>
      <c r="UE1" s="462" t="s">
        <v>1328</v>
      </c>
      <c r="UF1" s="462" t="s">
        <v>1330</v>
      </c>
      <c r="UG1" s="462" t="s">
        <v>1332</v>
      </c>
      <c r="UH1" s="462" t="s">
        <v>1334</v>
      </c>
      <c r="UI1" s="463"/>
    </row>
    <row r="2" spans="1:555" s="122" customFormat="1" hidden="1">
      <c r="A2" s="459" t="s">
        <v>1357</v>
      </c>
      <c r="B2" s="459" t="s">
        <v>1359</v>
      </c>
      <c r="C2" s="459" t="s">
        <v>471</v>
      </c>
      <c r="D2" s="459" t="s">
        <v>1358</v>
      </c>
      <c r="E2" s="459" t="s">
        <v>1360</v>
      </c>
      <c r="F2" s="459" t="s">
        <v>472</v>
      </c>
      <c r="G2" s="460" t="s">
        <v>1361</v>
      </c>
      <c r="H2" s="459" t="s">
        <v>1362</v>
      </c>
      <c r="I2" s="459" t="s">
        <v>1363</v>
      </c>
      <c r="J2" s="459" t="s">
        <v>1454</v>
      </c>
      <c r="K2" s="459" t="s">
        <v>1364</v>
      </c>
      <c r="L2" s="459" t="s">
        <v>1365</v>
      </c>
      <c r="M2" s="459" t="s">
        <v>1366</v>
      </c>
      <c r="N2" s="459" t="s">
        <v>1367</v>
      </c>
      <c r="O2" s="459" t="s">
        <v>1368</v>
      </c>
      <c r="P2" s="459" t="s">
        <v>1479</v>
      </c>
      <c r="Q2" s="459" t="s">
        <v>1517</v>
      </c>
      <c r="R2" s="454" t="str">
        <f>+Presupuesto!D11</f>
        <v>Recurrente</v>
      </c>
      <c r="S2" s="454" t="str">
        <f>+Presupuesto!E11</f>
        <v>Programa / Proyecto 2016</v>
      </c>
      <c r="T2" s="459"/>
      <c r="U2" s="459" t="s">
        <v>394</v>
      </c>
      <c r="V2" s="459" t="s">
        <v>412</v>
      </c>
      <c r="W2" s="459" t="s">
        <v>395</v>
      </c>
      <c r="X2" s="459" t="s">
        <v>396</v>
      </c>
      <c r="Y2" s="459" t="s">
        <v>397</v>
      </c>
      <c r="Z2" s="459" t="s">
        <v>398</v>
      </c>
      <c r="AA2" s="459" t="s">
        <v>399</v>
      </c>
      <c r="AB2" s="459" t="s">
        <v>400</v>
      </c>
      <c r="AC2" s="459" t="s">
        <v>401</v>
      </c>
      <c r="AD2" s="459" t="s">
        <v>402</v>
      </c>
      <c r="AE2" s="459" t="s">
        <v>403</v>
      </c>
      <c r="AF2" s="459" t="s">
        <v>404</v>
      </c>
      <c r="AG2" s="459"/>
      <c r="AH2" s="459" t="s">
        <v>420</v>
      </c>
      <c r="AI2" s="459" t="s">
        <v>421</v>
      </c>
      <c r="AJ2" s="459" t="s">
        <v>422</v>
      </c>
      <c r="AK2" s="459" t="s">
        <v>423</v>
      </c>
      <c r="AL2" s="459" t="s">
        <v>424</v>
      </c>
      <c r="AM2" s="459" t="s">
        <v>427</v>
      </c>
      <c r="AN2" s="459" t="s">
        <v>425</v>
      </c>
      <c r="AO2" s="459" t="s">
        <v>426</v>
      </c>
      <c r="AP2" s="459" t="s">
        <v>428</v>
      </c>
      <c r="AQ2" s="459" t="s">
        <v>429</v>
      </c>
      <c r="AR2" s="459" t="s">
        <v>430</v>
      </c>
      <c r="AS2" s="459" t="s">
        <v>431</v>
      </c>
      <c r="AT2" s="459" t="s">
        <v>432</v>
      </c>
      <c r="AU2" s="459" t="s">
        <v>433</v>
      </c>
      <c r="AV2" s="459" t="s">
        <v>434</v>
      </c>
      <c r="AW2" s="459" t="s">
        <v>435</v>
      </c>
      <c r="AX2" s="459" t="s">
        <v>436</v>
      </c>
      <c r="AY2" s="459" t="s">
        <v>437</v>
      </c>
      <c r="AZ2" s="459" t="s">
        <v>438</v>
      </c>
      <c r="BA2" s="459" t="s">
        <v>439</v>
      </c>
      <c r="BB2" s="459" t="s">
        <v>440</v>
      </c>
      <c r="BC2" s="459" t="s">
        <v>441</v>
      </c>
      <c r="BD2" s="459" t="s">
        <v>442</v>
      </c>
      <c r="BE2" s="459" t="s">
        <v>443</v>
      </c>
      <c r="BF2" s="459" t="s">
        <v>444</v>
      </c>
      <c r="BG2" s="459" t="s">
        <v>445</v>
      </c>
      <c r="BH2" s="459" t="s">
        <v>446</v>
      </c>
      <c r="BI2" s="459" t="s">
        <v>447</v>
      </c>
      <c r="BJ2" s="459" t="s">
        <v>448</v>
      </c>
      <c r="BK2" s="459" t="s">
        <v>449</v>
      </c>
      <c r="BL2" s="459" t="s">
        <v>450</v>
      </c>
      <c r="BM2" s="459" t="s">
        <v>451</v>
      </c>
      <c r="BN2" s="459" t="s">
        <v>452</v>
      </c>
      <c r="BO2" s="459" t="s">
        <v>453</v>
      </c>
      <c r="BP2" s="459" t="s">
        <v>454</v>
      </c>
      <c r="BQ2" s="459" t="s">
        <v>455</v>
      </c>
      <c r="BR2" s="459" t="s">
        <v>456</v>
      </c>
      <c r="BS2" s="459" t="s">
        <v>457</v>
      </c>
      <c r="BT2" s="459" t="s">
        <v>458</v>
      </c>
      <c r="BU2" s="459" t="s">
        <v>459</v>
      </c>
      <c r="BV2" s="459"/>
      <c r="BW2" s="459"/>
      <c r="BX2" s="459"/>
      <c r="BY2" s="459"/>
      <c r="BZ2" s="459"/>
      <c r="CA2" s="459"/>
      <c r="CB2" s="459"/>
      <c r="CC2" s="459"/>
      <c r="CD2" s="459"/>
      <c r="CE2" s="459"/>
      <c r="CF2" s="459"/>
      <c r="CG2" s="459"/>
      <c r="CH2" s="459"/>
      <c r="CI2" s="459"/>
      <c r="CJ2" s="459"/>
      <c r="CK2" s="459"/>
      <c r="CL2" s="459"/>
      <c r="CM2" s="459"/>
      <c r="CN2" s="459"/>
      <c r="CO2" s="459"/>
      <c r="CP2" s="459"/>
      <c r="CQ2" s="459"/>
      <c r="CR2" s="459"/>
      <c r="CS2" s="459"/>
      <c r="CT2" s="459"/>
      <c r="CU2" s="459"/>
      <c r="CV2" s="459"/>
      <c r="CW2" s="459"/>
      <c r="CX2" s="459"/>
      <c r="CY2" s="459"/>
      <c r="CZ2" s="459"/>
      <c r="DA2" s="459"/>
      <c r="DB2" s="459"/>
      <c r="DC2" s="459"/>
      <c r="DD2" s="459"/>
      <c r="DE2" s="459"/>
      <c r="DF2" s="459"/>
      <c r="DG2" s="459"/>
      <c r="DH2" s="459"/>
      <c r="DI2" s="459"/>
      <c r="DJ2" s="459"/>
      <c r="DK2" s="459"/>
      <c r="DL2" s="459"/>
      <c r="DM2" s="459"/>
      <c r="DN2" s="459"/>
      <c r="DO2" s="459"/>
      <c r="DP2" s="459"/>
      <c r="DQ2" s="459"/>
      <c r="DR2" s="459"/>
      <c r="DS2" s="459"/>
      <c r="DT2" s="459"/>
      <c r="DU2" s="459"/>
      <c r="DV2" s="459"/>
      <c r="DW2" s="459"/>
      <c r="DX2" s="459"/>
      <c r="DY2" s="459"/>
      <c r="DZ2" s="459"/>
      <c r="EA2" s="459"/>
      <c r="EB2" s="459"/>
      <c r="EC2" s="459"/>
      <c r="ED2" s="459"/>
      <c r="EE2" s="459"/>
      <c r="EF2" s="459"/>
      <c r="EG2" s="459"/>
      <c r="EH2" s="459"/>
      <c r="EI2" s="459"/>
      <c r="EJ2" s="459"/>
      <c r="EK2" s="459"/>
      <c r="EL2" s="459"/>
      <c r="EM2" s="459"/>
      <c r="EN2" s="459"/>
      <c r="EO2" s="459"/>
      <c r="EP2" s="459"/>
      <c r="EQ2" s="459"/>
      <c r="ER2" s="459"/>
      <c r="ES2" s="459"/>
      <c r="ET2" s="459"/>
      <c r="EU2" s="459"/>
      <c r="EV2" s="459"/>
      <c r="EW2" s="459"/>
      <c r="EX2" s="459"/>
      <c r="EY2" s="459"/>
      <c r="EZ2" s="459"/>
      <c r="FA2" s="459"/>
      <c r="FB2" s="459"/>
      <c r="FC2" s="459"/>
      <c r="FD2" s="459"/>
      <c r="FE2" s="459"/>
      <c r="FF2" s="459"/>
      <c r="FG2" s="459"/>
      <c r="FH2" s="459"/>
      <c r="FI2" s="459"/>
      <c r="FJ2" s="459"/>
      <c r="FK2" s="459"/>
      <c r="FL2" s="459"/>
      <c r="FM2" s="459"/>
      <c r="FN2" s="459"/>
      <c r="FO2" s="459"/>
      <c r="FP2" s="459"/>
      <c r="FQ2" s="459"/>
      <c r="FR2" s="459"/>
      <c r="FS2" s="459"/>
      <c r="FT2" s="459"/>
      <c r="FU2" s="459"/>
      <c r="FV2" s="459"/>
      <c r="FW2" s="459"/>
      <c r="FX2" s="459"/>
      <c r="FY2" s="459"/>
      <c r="FZ2" s="459"/>
      <c r="GA2" s="459"/>
      <c r="GB2" s="459"/>
      <c r="GC2" s="459"/>
      <c r="GD2" s="459"/>
      <c r="GE2" s="459"/>
      <c r="GF2" s="459"/>
      <c r="GG2" s="459"/>
      <c r="GH2" s="459"/>
      <c r="GI2" s="459"/>
      <c r="GJ2" s="459"/>
      <c r="GK2" s="459"/>
      <c r="GL2" s="459"/>
      <c r="GM2" s="459"/>
      <c r="GN2" s="459"/>
      <c r="GO2" s="459"/>
      <c r="GP2" s="459"/>
      <c r="GQ2" s="459"/>
      <c r="GR2" s="459"/>
      <c r="GS2" s="459"/>
      <c r="GT2" s="459"/>
      <c r="GU2" s="459"/>
      <c r="GV2" s="459"/>
      <c r="GW2" s="459"/>
      <c r="GX2" s="459"/>
      <c r="GY2" s="459"/>
      <c r="GZ2" s="459"/>
      <c r="HA2" s="459"/>
      <c r="HB2" s="459"/>
      <c r="HC2" s="459"/>
      <c r="HD2" s="459"/>
      <c r="HE2" s="459"/>
      <c r="HF2" s="459"/>
      <c r="HG2" s="459"/>
      <c r="HH2" s="459"/>
      <c r="HI2" s="459"/>
      <c r="HJ2" s="459"/>
      <c r="HK2" s="459"/>
      <c r="HL2" s="459"/>
      <c r="HM2" s="459"/>
      <c r="HN2" s="459"/>
      <c r="HO2" s="459"/>
      <c r="HP2" s="459"/>
      <c r="HQ2" s="459"/>
      <c r="HR2" s="459"/>
      <c r="HS2" s="459"/>
      <c r="HT2" s="459"/>
      <c r="HU2" s="459"/>
      <c r="HV2" s="459"/>
      <c r="HW2" s="459"/>
      <c r="HX2" s="459"/>
      <c r="HY2" s="459"/>
      <c r="HZ2" s="459"/>
      <c r="IA2" s="459"/>
      <c r="IB2" s="459"/>
      <c r="IC2" s="459"/>
      <c r="ID2" s="459"/>
      <c r="IE2" s="459"/>
      <c r="IF2" s="459"/>
      <c r="IG2" s="459"/>
      <c r="IH2" s="459"/>
      <c r="II2" s="459"/>
      <c r="IJ2" s="459"/>
      <c r="IK2" s="459"/>
      <c r="IL2" s="459"/>
      <c r="IM2" s="459"/>
      <c r="IN2" s="459"/>
      <c r="IO2" s="459"/>
      <c r="IP2" s="459"/>
      <c r="IQ2" s="459"/>
      <c r="IR2" s="459"/>
      <c r="IS2" s="459"/>
      <c r="IT2" s="459"/>
      <c r="IU2" s="459"/>
      <c r="IV2" s="459"/>
      <c r="IW2" s="459"/>
      <c r="IX2" s="459"/>
      <c r="IY2" s="459"/>
      <c r="IZ2" s="459"/>
      <c r="JA2" s="459"/>
      <c r="JB2" s="459"/>
      <c r="JC2" s="459"/>
      <c r="JD2" s="459"/>
      <c r="JE2" s="459"/>
      <c r="JF2" s="459"/>
      <c r="JG2" s="459"/>
      <c r="JH2" s="459"/>
      <c r="JI2" s="459"/>
      <c r="JJ2" s="459"/>
      <c r="JK2" s="459"/>
      <c r="JL2" s="459"/>
      <c r="JM2" s="459"/>
      <c r="JN2" s="459"/>
      <c r="JO2" s="459"/>
      <c r="JP2" s="459"/>
      <c r="JQ2" s="459"/>
      <c r="JR2" s="459"/>
      <c r="JS2" s="459"/>
      <c r="JT2" s="459"/>
      <c r="JU2" s="459"/>
      <c r="JV2" s="459"/>
      <c r="JW2" s="459"/>
      <c r="JX2" s="459"/>
      <c r="JY2" s="459"/>
      <c r="JZ2" s="459"/>
      <c r="KA2" s="459"/>
      <c r="KB2" s="459"/>
      <c r="KC2" s="459"/>
      <c r="KD2" s="459"/>
      <c r="KE2" s="459"/>
      <c r="KF2" s="459"/>
      <c r="KG2" s="459"/>
      <c r="KH2" s="459"/>
      <c r="KI2" s="459"/>
      <c r="KJ2" s="459"/>
      <c r="KK2" s="459"/>
      <c r="KL2" s="459"/>
      <c r="KM2" s="459"/>
      <c r="KN2" s="459"/>
      <c r="KO2" s="459"/>
      <c r="KP2" s="459"/>
      <c r="KQ2" s="459"/>
      <c r="KR2" s="459"/>
      <c r="KS2" s="459"/>
      <c r="KT2" s="459"/>
      <c r="KU2" s="459"/>
      <c r="KV2" s="459"/>
      <c r="KW2" s="459"/>
      <c r="KX2" s="459"/>
      <c r="KY2" s="459"/>
      <c r="KZ2" s="459"/>
      <c r="LA2" s="459"/>
      <c r="LB2" s="459"/>
      <c r="LC2" s="459"/>
      <c r="LD2" s="459"/>
      <c r="LE2" s="459"/>
      <c r="LF2" s="459"/>
      <c r="LG2" s="459"/>
      <c r="LH2" s="459"/>
      <c r="LI2" s="459"/>
      <c r="LJ2" s="459"/>
      <c r="LK2" s="459"/>
      <c r="LL2" s="459"/>
      <c r="LM2" s="459"/>
      <c r="LN2" s="459"/>
      <c r="LO2" s="459"/>
      <c r="LP2" s="459"/>
      <c r="LQ2" s="459"/>
      <c r="LR2" s="459"/>
      <c r="LS2" s="459"/>
      <c r="LT2" s="459"/>
      <c r="LU2" s="459"/>
      <c r="LV2" s="459"/>
      <c r="LW2" s="459"/>
      <c r="LX2" s="459"/>
      <c r="LY2" s="459"/>
      <c r="LZ2" s="459"/>
      <c r="MA2" s="459"/>
      <c r="MB2" s="459"/>
      <c r="MC2" s="459"/>
      <c r="MD2" s="459"/>
      <c r="ME2" s="459"/>
      <c r="MF2" s="459"/>
      <c r="MG2" s="459"/>
      <c r="MH2" s="459"/>
      <c r="MI2" s="459"/>
      <c r="MJ2" s="459"/>
      <c r="MK2" s="459"/>
      <c r="ML2" s="459"/>
      <c r="MM2" s="459"/>
      <c r="MN2" s="459"/>
      <c r="MO2" s="459"/>
      <c r="MP2" s="459"/>
      <c r="MQ2" s="459"/>
      <c r="MR2" s="459"/>
      <c r="MS2" s="459"/>
      <c r="MT2" s="459"/>
      <c r="MU2" s="459"/>
      <c r="MV2" s="459"/>
      <c r="MW2" s="459"/>
      <c r="MX2" s="459"/>
      <c r="MY2" s="459"/>
      <c r="MZ2" s="459"/>
      <c r="NA2" s="459"/>
      <c r="NB2" s="459"/>
      <c r="NC2" s="459"/>
      <c r="ND2" s="459"/>
      <c r="NE2" s="459"/>
      <c r="NF2" s="459"/>
      <c r="NG2" s="459"/>
      <c r="NH2" s="459"/>
      <c r="NI2" s="459"/>
      <c r="NJ2" s="459"/>
      <c r="NK2" s="459"/>
      <c r="NL2" s="459"/>
      <c r="NM2" s="459"/>
      <c r="NN2" s="459"/>
      <c r="NO2" s="459"/>
      <c r="NP2" s="459"/>
      <c r="NQ2" s="459"/>
      <c r="NR2" s="459"/>
      <c r="NS2" s="459"/>
      <c r="NT2" s="459"/>
      <c r="NU2" s="459"/>
      <c r="NV2" s="459"/>
      <c r="NW2" s="459"/>
      <c r="NX2" s="459"/>
      <c r="NY2" s="459"/>
      <c r="NZ2" s="459"/>
      <c r="OA2" s="459"/>
      <c r="OB2" s="459"/>
      <c r="OC2" s="459"/>
      <c r="OD2" s="459"/>
      <c r="OE2" s="459"/>
      <c r="OF2" s="459"/>
      <c r="OG2" s="459"/>
      <c r="OH2" s="459"/>
      <c r="OI2" s="459"/>
      <c r="OJ2" s="459"/>
      <c r="OK2" s="459"/>
      <c r="OL2" s="459"/>
      <c r="OM2" s="459"/>
      <c r="ON2" s="459"/>
      <c r="OO2" s="459"/>
      <c r="OP2" s="459"/>
      <c r="OQ2" s="459"/>
      <c r="OR2" s="459"/>
      <c r="OS2" s="459"/>
      <c r="OT2" s="459"/>
      <c r="OU2" s="459"/>
      <c r="OV2" s="459"/>
      <c r="OW2" s="459"/>
      <c r="OX2" s="459"/>
      <c r="OY2" s="459"/>
      <c r="OZ2" s="459"/>
      <c r="PA2" s="459"/>
      <c r="PB2" s="459"/>
      <c r="PC2" s="459"/>
      <c r="PD2" s="459"/>
      <c r="PE2" s="459"/>
      <c r="PF2" s="459"/>
      <c r="PG2" s="459"/>
      <c r="PH2" s="459"/>
      <c r="PI2" s="459"/>
      <c r="PJ2" s="459"/>
      <c r="PK2" s="459"/>
      <c r="PL2" s="459"/>
      <c r="PM2" s="459"/>
      <c r="PN2" s="459"/>
      <c r="PO2" s="459"/>
      <c r="PP2" s="459"/>
      <c r="PQ2" s="459"/>
      <c r="PR2" s="459"/>
      <c r="PS2" s="459"/>
      <c r="PT2" s="459"/>
      <c r="PU2" s="459"/>
      <c r="PV2" s="459"/>
      <c r="PW2" s="459"/>
      <c r="PX2" s="459"/>
      <c r="PY2" s="459"/>
      <c r="PZ2" s="459"/>
      <c r="QA2" s="459"/>
      <c r="QB2" s="459"/>
      <c r="QC2" s="459"/>
      <c r="QD2" s="459"/>
      <c r="QE2" s="459"/>
      <c r="QF2" s="459"/>
      <c r="QG2" s="459"/>
      <c r="QH2" s="459"/>
      <c r="QI2" s="459"/>
      <c r="QJ2" s="459"/>
      <c r="QK2" s="459"/>
      <c r="QL2" s="459"/>
      <c r="QM2" s="459"/>
      <c r="QN2" s="459"/>
      <c r="QO2" s="459"/>
      <c r="QP2" s="459"/>
      <c r="QQ2" s="459"/>
      <c r="QR2" s="459"/>
      <c r="QS2" s="459"/>
      <c r="QT2" s="459"/>
      <c r="QU2" s="459"/>
      <c r="QV2" s="459"/>
      <c r="QW2" s="459"/>
      <c r="QX2" s="459"/>
      <c r="QY2" s="459"/>
      <c r="QZ2" s="459"/>
      <c r="RA2" s="459"/>
      <c r="RB2" s="459"/>
      <c r="RC2" s="459"/>
      <c r="RD2" s="459"/>
      <c r="RE2" s="459"/>
      <c r="RF2" s="459"/>
      <c r="RG2" s="459"/>
      <c r="RH2" s="459"/>
      <c r="RI2" s="459"/>
      <c r="RJ2" s="459"/>
      <c r="RK2" s="459"/>
      <c r="RL2" s="459"/>
      <c r="RM2" s="459"/>
      <c r="RN2" s="459"/>
      <c r="RO2" s="459"/>
      <c r="RP2" s="459"/>
      <c r="RQ2" s="459"/>
      <c r="RR2" s="459"/>
      <c r="RS2" s="459"/>
      <c r="RT2" s="459"/>
      <c r="RU2" s="459"/>
      <c r="RV2" s="459"/>
      <c r="RW2" s="459"/>
      <c r="RX2" s="459"/>
      <c r="RY2" s="459"/>
      <c r="RZ2" s="459"/>
      <c r="SA2" s="459"/>
      <c r="SB2" s="459"/>
      <c r="SC2" s="459"/>
      <c r="SD2" s="459"/>
      <c r="SE2" s="459"/>
      <c r="SF2" s="459"/>
      <c r="SG2" s="459"/>
      <c r="SH2" s="459"/>
      <c r="SI2" s="459"/>
      <c r="SJ2" s="459"/>
      <c r="SK2" s="459"/>
      <c r="SL2" s="459"/>
      <c r="SM2" s="459"/>
      <c r="SN2" s="459"/>
      <c r="SO2" s="459"/>
      <c r="SP2" s="459"/>
      <c r="SQ2" s="459"/>
      <c r="SR2" s="459"/>
      <c r="SS2" s="459"/>
      <c r="ST2" s="459"/>
      <c r="SU2" s="459"/>
      <c r="SV2" s="459"/>
      <c r="SW2" s="459"/>
      <c r="SX2" s="459"/>
      <c r="SY2" s="459"/>
      <c r="SZ2" s="459"/>
      <c r="TA2" s="459"/>
      <c r="TB2" s="459"/>
      <c r="TC2" s="459"/>
      <c r="TD2" s="459"/>
      <c r="TE2" s="459"/>
      <c r="TF2" s="459"/>
      <c r="TG2" s="459"/>
      <c r="TH2" s="459"/>
      <c r="TI2" s="459"/>
      <c r="TJ2" s="459"/>
      <c r="TK2" s="459"/>
      <c r="TL2" s="459"/>
      <c r="TM2" s="459"/>
      <c r="TN2" s="459"/>
      <c r="TO2" s="459"/>
      <c r="TP2" s="459"/>
      <c r="TQ2" s="459"/>
      <c r="TR2" s="459"/>
      <c r="TS2" s="459"/>
      <c r="TT2" s="459"/>
      <c r="TU2" s="459"/>
      <c r="TV2" s="459"/>
      <c r="TW2" s="459"/>
      <c r="TX2" s="459"/>
      <c r="TY2" s="459"/>
      <c r="TZ2" s="459"/>
      <c r="UA2" s="459"/>
      <c r="UB2" s="459"/>
      <c r="UC2" s="459"/>
      <c r="UD2" s="459"/>
      <c r="UE2" s="459"/>
      <c r="UF2" s="459"/>
      <c r="UG2" s="459"/>
      <c r="UH2" s="459"/>
      <c r="UI2" s="459"/>
    </row>
    <row r="3" spans="1:555" s="122" customFormat="1" hidden="1">
      <c r="A3" s="457"/>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c r="AC3" s="457"/>
      <c r="AD3" s="457"/>
      <c r="AE3" s="457"/>
      <c r="AF3" s="457"/>
      <c r="AG3" s="457"/>
      <c r="AH3" s="458">
        <v>2500</v>
      </c>
      <c r="AI3" s="458">
        <v>1900</v>
      </c>
      <c r="AJ3" s="458">
        <v>1650</v>
      </c>
      <c r="AK3" s="458">
        <v>1580</v>
      </c>
      <c r="AL3" s="458">
        <v>2250</v>
      </c>
      <c r="AM3" s="458">
        <v>1650</v>
      </c>
      <c r="AN3" s="458">
        <v>1400</v>
      </c>
      <c r="AO3" s="458">
        <v>1340</v>
      </c>
      <c r="AP3" s="458">
        <v>2000</v>
      </c>
      <c r="AQ3" s="458">
        <v>1400</v>
      </c>
      <c r="AR3" s="458">
        <v>1150</v>
      </c>
      <c r="AS3" s="458">
        <v>1100</v>
      </c>
      <c r="AT3" s="458">
        <v>1750</v>
      </c>
      <c r="AU3" s="458">
        <v>1150</v>
      </c>
      <c r="AV3" s="458">
        <v>900</v>
      </c>
      <c r="AW3" s="458">
        <v>860</v>
      </c>
      <c r="AX3" s="458">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6">
        <f>+'Cuadro Resumen'!C215</f>
        <v>4286.3535000000002</v>
      </c>
      <c r="BK3" s="456">
        <f>+'Cuadro Resumen'!D215</f>
        <v>3956.634</v>
      </c>
      <c r="BL3" s="456">
        <f>+'Cuadro Resumen'!E215</f>
        <v>5275.5120000000006</v>
      </c>
      <c r="BM3" s="456">
        <f>+'Cuadro Resumen'!F215</f>
        <v>4835.8860000000004</v>
      </c>
      <c r="BN3" s="456">
        <f>+'Cuadro Resumen'!C216</f>
        <v>3626.9145000000003</v>
      </c>
      <c r="BO3" s="456">
        <f>+'Cuadro Resumen'!D216</f>
        <v>3297.1950000000002</v>
      </c>
      <c r="BP3" s="456">
        <f>+'Cuadro Resumen'!E216</f>
        <v>4616.0730000000003</v>
      </c>
      <c r="BQ3" s="456">
        <f>+'Cuadro Resumen'!F216</f>
        <v>4286.3535000000002</v>
      </c>
      <c r="BR3" s="456">
        <f>+'Cuadro Resumen'!C217</f>
        <v>3187.2885000000001</v>
      </c>
      <c r="BS3" s="456">
        <f>+'Cuadro Resumen'!D217</f>
        <v>2967.4755</v>
      </c>
      <c r="BT3" s="456">
        <f>+'Cuadro Resumen'!E217</f>
        <v>4066.5405000000001</v>
      </c>
      <c r="BU3" s="456">
        <f>+'Cuadro Resumen'!F217</f>
        <v>3736.8210000000004</v>
      </c>
      <c r="BV3" s="457"/>
      <c r="BW3" s="457"/>
      <c r="BX3" s="457"/>
      <c r="BY3" s="457"/>
      <c r="BZ3" s="457"/>
      <c r="CA3" s="457"/>
      <c r="CB3" s="457"/>
      <c r="CC3" s="457"/>
      <c r="CD3" s="457"/>
      <c r="CE3" s="457"/>
      <c r="CF3" s="457"/>
      <c r="CG3" s="457"/>
      <c r="CH3" s="457"/>
      <c r="CI3" s="457"/>
      <c r="CJ3" s="457"/>
      <c r="CK3" s="457"/>
      <c r="CL3" s="457"/>
      <c r="CM3" s="457"/>
      <c r="CN3" s="457"/>
      <c r="CO3" s="457"/>
      <c r="CP3" s="457"/>
      <c r="CQ3" s="457"/>
      <c r="CR3" s="457"/>
      <c r="CS3" s="457"/>
      <c r="CT3" s="457"/>
      <c r="CU3" s="457"/>
      <c r="CV3" s="457"/>
      <c r="CW3" s="457"/>
      <c r="CX3" s="457"/>
      <c r="CY3" s="457"/>
      <c r="CZ3" s="457"/>
      <c r="DA3" s="457"/>
      <c r="DB3" s="457"/>
      <c r="DC3" s="457"/>
      <c r="DD3" s="457"/>
      <c r="DE3" s="457"/>
      <c r="DF3" s="457"/>
      <c r="DG3" s="457"/>
      <c r="DH3" s="457"/>
      <c r="DI3" s="457"/>
      <c r="DJ3" s="457"/>
      <c r="DK3" s="457"/>
      <c r="DL3" s="457"/>
      <c r="DM3" s="457"/>
      <c r="DN3" s="457"/>
      <c r="DO3" s="457"/>
      <c r="DP3" s="457"/>
      <c r="DQ3" s="457"/>
      <c r="DR3" s="457"/>
      <c r="DS3" s="457"/>
      <c r="DT3" s="457"/>
      <c r="DU3" s="457"/>
      <c r="DV3" s="457"/>
      <c r="DW3" s="457"/>
      <c r="DX3" s="457"/>
      <c r="DY3" s="457"/>
      <c r="DZ3" s="457"/>
      <c r="EA3" s="457"/>
      <c r="EB3" s="457"/>
      <c r="EC3" s="457"/>
      <c r="ED3" s="457"/>
      <c r="EE3" s="457"/>
      <c r="EF3" s="457"/>
      <c r="EG3" s="457"/>
      <c r="EH3" s="457"/>
      <c r="EI3" s="457"/>
      <c r="EJ3" s="457"/>
      <c r="EK3" s="457"/>
      <c r="EL3" s="457"/>
      <c r="EM3" s="457"/>
      <c r="EN3" s="457"/>
      <c r="EO3" s="457"/>
      <c r="EP3" s="457"/>
      <c r="EQ3" s="457"/>
      <c r="ER3" s="457"/>
      <c r="ES3" s="457"/>
      <c r="ET3" s="457"/>
      <c r="EU3" s="457"/>
      <c r="EV3" s="457"/>
      <c r="EW3" s="457"/>
      <c r="EX3" s="457"/>
      <c r="EY3" s="457"/>
      <c r="EZ3" s="457"/>
      <c r="FA3" s="457"/>
      <c r="FB3" s="457"/>
      <c r="FC3" s="457"/>
      <c r="FD3" s="457"/>
      <c r="FE3" s="457"/>
      <c r="FF3" s="457"/>
      <c r="FG3" s="457"/>
      <c r="FH3" s="457"/>
      <c r="FI3" s="457"/>
      <c r="FJ3" s="457"/>
      <c r="FK3" s="457"/>
      <c r="FL3" s="457"/>
      <c r="FM3" s="457"/>
      <c r="FN3" s="457"/>
      <c r="FO3" s="457"/>
      <c r="FP3" s="457"/>
      <c r="FQ3" s="457"/>
      <c r="FR3" s="457"/>
      <c r="FS3" s="457"/>
      <c r="FT3" s="457"/>
      <c r="FU3" s="457"/>
      <c r="FV3" s="457"/>
      <c r="FW3" s="457"/>
      <c r="FX3" s="457"/>
      <c r="FY3" s="457"/>
      <c r="FZ3" s="457"/>
      <c r="GA3" s="457"/>
      <c r="GB3" s="457"/>
      <c r="GC3" s="457"/>
      <c r="GD3" s="457"/>
      <c r="GE3" s="457"/>
      <c r="GF3" s="457"/>
      <c r="GG3" s="457"/>
      <c r="GH3" s="457"/>
      <c r="GI3" s="457"/>
      <c r="GJ3" s="457"/>
      <c r="GK3" s="457"/>
      <c r="GL3" s="457"/>
      <c r="GM3" s="457"/>
      <c r="GN3" s="457"/>
      <c r="GO3" s="457"/>
      <c r="GP3" s="457"/>
      <c r="GQ3" s="457"/>
      <c r="GR3" s="457"/>
      <c r="GS3" s="457"/>
      <c r="GT3" s="457"/>
      <c r="GU3" s="457"/>
      <c r="GV3" s="457"/>
      <c r="GW3" s="457"/>
      <c r="GX3" s="457"/>
      <c r="GY3" s="457"/>
      <c r="GZ3" s="457"/>
      <c r="HA3" s="457"/>
      <c r="HB3" s="457"/>
      <c r="HC3" s="457"/>
      <c r="HD3" s="457"/>
      <c r="HE3" s="457"/>
      <c r="HF3" s="457"/>
      <c r="HG3" s="457"/>
      <c r="HH3" s="457"/>
      <c r="HI3" s="457"/>
      <c r="HJ3" s="457"/>
      <c r="HK3" s="457"/>
      <c r="HL3" s="457"/>
      <c r="HM3" s="457"/>
      <c r="HN3" s="457"/>
      <c r="HO3" s="457"/>
      <c r="HP3" s="457"/>
      <c r="HQ3" s="457"/>
      <c r="HR3" s="457"/>
      <c r="HS3" s="457"/>
      <c r="HT3" s="457"/>
      <c r="HU3" s="457"/>
      <c r="HV3" s="457"/>
      <c r="HW3" s="457"/>
      <c r="HX3" s="457"/>
      <c r="HY3" s="457"/>
      <c r="HZ3" s="457"/>
      <c r="IA3" s="457"/>
      <c r="IB3" s="457"/>
      <c r="IC3" s="457"/>
      <c r="ID3" s="457"/>
      <c r="IE3" s="457"/>
      <c r="IF3" s="457"/>
      <c r="IG3" s="457"/>
      <c r="IH3" s="457"/>
      <c r="II3" s="457"/>
      <c r="IJ3" s="457"/>
      <c r="IK3" s="457"/>
      <c r="IL3" s="457"/>
      <c r="IM3" s="457"/>
      <c r="IN3" s="457"/>
      <c r="IO3" s="457"/>
      <c r="IP3" s="457"/>
      <c r="IQ3" s="457"/>
      <c r="IR3" s="457"/>
      <c r="IS3" s="457"/>
      <c r="IT3" s="457"/>
      <c r="IU3" s="457"/>
      <c r="IV3" s="457"/>
      <c r="IW3" s="457"/>
      <c r="IX3" s="457"/>
      <c r="IY3" s="457"/>
      <c r="IZ3" s="457"/>
      <c r="JA3" s="457"/>
      <c r="JB3" s="457"/>
      <c r="JC3" s="457"/>
      <c r="JD3" s="457"/>
      <c r="JE3" s="457"/>
      <c r="JF3" s="457"/>
      <c r="JG3" s="457"/>
      <c r="JH3" s="457"/>
      <c r="JI3" s="457"/>
      <c r="JJ3" s="457"/>
      <c r="JK3" s="457"/>
      <c r="JL3" s="457"/>
      <c r="JM3" s="457"/>
      <c r="JN3" s="457"/>
      <c r="JO3" s="457"/>
      <c r="JP3" s="457"/>
      <c r="JQ3" s="457"/>
      <c r="JR3" s="457"/>
      <c r="JS3" s="457"/>
      <c r="JT3" s="457"/>
      <c r="JU3" s="457"/>
      <c r="JV3" s="457"/>
      <c r="JW3" s="457"/>
      <c r="JX3" s="457"/>
      <c r="JY3" s="457"/>
      <c r="JZ3" s="457"/>
      <c r="KA3" s="457"/>
      <c r="KB3" s="457"/>
      <c r="KC3" s="457"/>
      <c r="KD3" s="457"/>
      <c r="KE3" s="457"/>
      <c r="KF3" s="457"/>
      <c r="KG3" s="457"/>
      <c r="KH3" s="457"/>
      <c r="KI3" s="457"/>
      <c r="KJ3" s="457"/>
      <c r="KK3" s="457"/>
      <c r="KL3" s="457"/>
      <c r="KM3" s="457"/>
      <c r="KN3" s="457"/>
      <c r="KO3" s="457"/>
      <c r="KP3" s="457"/>
      <c r="KQ3" s="457"/>
      <c r="KR3" s="457"/>
      <c r="KS3" s="457"/>
      <c r="KT3" s="457"/>
      <c r="KU3" s="457"/>
      <c r="KV3" s="457"/>
      <c r="KW3" s="457"/>
      <c r="KX3" s="457"/>
      <c r="KY3" s="457"/>
      <c r="KZ3" s="457"/>
      <c r="LA3" s="457"/>
      <c r="LB3" s="457"/>
      <c r="LC3" s="457"/>
      <c r="LD3" s="457"/>
      <c r="LE3" s="457"/>
      <c r="LF3" s="457"/>
      <c r="LG3" s="457"/>
      <c r="LH3" s="457"/>
      <c r="LI3" s="457"/>
      <c r="LJ3" s="457"/>
      <c r="LK3" s="457"/>
      <c r="LL3" s="457"/>
      <c r="LM3" s="457"/>
      <c r="LN3" s="457"/>
      <c r="LO3" s="457"/>
      <c r="LP3" s="457"/>
      <c r="LQ3" s="457"/>
      <c r="LR3" s="457"/>
      <c r="LS3" s="457"/>
      <c r="LT3" s="457"/>
      <c r="LU3" s="457"/>
      <c r="LV3" s="457"/>
      <c r="LW3" s="457"/>
      <c r="LX3" s="457"/>
      <c r="LY3" s="457"/>
      <c r="LZ3" s="457"/>
      <c r="MA3" s="457"/>
      <c r="MB3" s="457"/>
      <c r="MC3" s="457"/>
      <c r="MD3" s="457"/>
      <c r="ME3" s="457"/>
      <c r="MF3" s="457"/>
      <c r="MG3" s="457"/>
      <c r="MH3" s="457"/>
      <c r="MI3" s="457"/>
      <c r="MJ3" s="457"/>
      <c r="MK3" s="457"/>
      <c r="ML3" s="457"/>
      <c r="MM3" s="457"/>
      <c r="MN3" s="457"/>
      <c r="MO3" s="457"/>
      <c r="MP3" s="457"/>
      <c r="MQ3" s="457"/>
      <c r="MR3" s="457"/>
      <c r="MS3" s="457"/>
      <c r="MT3" s="457"/>
      <c r="MU3" s="457"/>
      <c r="MV3" s="457"/>
      <c r="MW3" s="457"/>
      <c r="MX3" s="457"/>
      <c r="MY3" s="457"/>
      <c r="MZ3" s="457"/>
      <c r="NA3" s="457"/>
      <c r="NB3" s="457"/>
      <c r="NC3" s="457"/>
      <c r="ND3" s="457"/>
      <c r="NE3" s="457"/>
      <c r="NF3" s="457"/>
      <c r="NG3" s="457"/>
      <c r="NH3" s="457"/>
      <c r="NI3" s="457"/>
      <c r="NJ3" s="457"/>
      <c r="NK3" s="457"/>
      <c r="NL3" s="457"/>
      <c r="NM3" s="457"/>
      <c r="NN3" s="457"/>
      <c r="NO3" s="457"/>
      <c r="NP3" s="457"/>
      <c r="NQ3" s="457"/>
      <c r="NR3" s="457"/>
      <c r="NS3" s="457"/>
      <c r="NT3" s="457"/>
      <c r="NU3" s="457"/>
      <c r="NV3" s="457"/>
      <c r="NW3" s="457"/>
      <c r="NX3" s="457"/>
      <c r="NY3" s="457"/>
      <c r="NZ3" s="457"/>
      <c r="OA3" s="457"/>
      <c r="OB3" s="457"/>
      <c r="OC3" s="457"/>
      <c r="OD3" s="457"/>
      <c r="OE3" s="457"/>
      <c r="OF3" s="457"/>
      <c r="OG3" s="457"/>
      <c r="OH3" s="457"/>
      <c r="OI3" s="457"/>
      <c r="OJ3" s="457"/>
      <c r="OK3" s="457"/>
      <c r="OL3" s="457"/>
      <c r="OM3" s="457"/>
      <c r="ON3" s="457"/>
      <c r="OO3" s="457"/>
      <c r="OP3" s="457"/>
      <c r="OQ3" s="457"/>
      <c r="OR3" s="457"/>
      <c r="OS3" s="457"/>
      <c r="OT3" s="457"/>
      <c r="OU3" s="457"/>
      <c r="OV3" s="457"/>
      <c r="OW3" s="457"/>
      <c r="OX3" s="457"/>
      <c r="OY3" s="457"/>
      <c r="OZ3" s="457"/>
      <c r="PA3" s="457"/>
      <c r="PB3" s="457"/>
      <c r="PC3" s="457"/>
      <c r="PD3" s="457"/>
      <c r="PE3" s="457"/>
      <c r="PF3" s="457"/>
      <c r="PG3" s="457"/>
      <c r="PH3" s="457"/>
      <c r="PI3" s="457"/>
      <c r="PJ3" s="457"/>
      <c r="PK3" s="457"/>
      <c r="PL3" s="457"/>
      <c r="PM3" s="457"/>
      <c r="PN3" s="457"/>
      <c r="PO3" s="457"/>
      <c r="PP3" s="457"/>
      <c r="PQ3" s="457"/>
      <c r="PR3" s="457"/>
      <c r="PS3" s="457"/>
      <c r="PT3" s="457"/>
      <c r="PU3" s="457"/>
      <c r="PV3" s="457"/>
      <c r="PW3" s="457"/>
      <c r="PX3" s="457"/>
      <c r="PY3" s="457"/>
      <c r="PZ3" s="457"/>
      <c r="QA3" s="457"/>
      <c r="QB3" s="457"/>
      <c r="QC3" s="457"/>
      <c r="QD3" s="457"/>
      <c r="QE3" s="457"/>
      <c r="QF3" s="457"/>
      <c r="QG3" s="457"/>
      <c r="QH3" s="457"/>
      <c r="QI3" s="457"/>
      <c r="QJ3" s="457"/>
      <c r="QK3" s="457"/>
      <c r="QL3" s="457"/>
      <c r="QM3" s="457"/>
      <c r="QN3" s="457"/>
      <c r="QO3" s="457"/>
      <c r="QP3" s="457"/>
      <c r="QQ3" s="457"/>
      <c r="QR3" s="457"/>
      <c r="QS3" s="457"/>
      <c r="QT3" s="457"/>
      <c r="QU3" s="457"/>
      <c r="QV3" s="457"/>
      <c r="QW3" s="457"/>
      <c r="QX3" s="457"/>
      <c r="QY3" s="457"/>
      <c r="QZ3" s="457"/>
      <c r="RA3" s="457"/>
      <c r="RB3" s="457"/>
      <c r="RC3" s="457"/>
      <c r="RD3" s="457"/>
      <c r="RE3" s="457"/>
      <c r="RF3" s="457"/>
      <c r="RG3" s="457"/>
      <c r="RH3" s="457"/>
      <c r="RI3" s="457"/>
      <c r="RJ3" s="457"/>
      <c r="RK3" s="457"/>
      <c r="RL3" s="457"/>
      <c r="RM3" s="457"/>
      <c r="RN3" s="457"/>
      <c r="RO3" s="457"/>
      <c r="RP3" s="457"/>
      <c r="RQ3" s="457"/>
      <c r="RR3" s="457"/>
      <c r="RS3" s="457"/>
      <c r="RT3" s="457"/>
      <c r="RU3" s="457"/>
      <c r="RV3" s="457"/>
      <c r="RW3" s="457"/>
      <c r="RX3" s="457"/>
      <c r="RY3" s="457"/>
      <c r="RZ3" s="457"/>
      <c r="SA3" s="457"/>
      <c r="SB3" s="457"/>
      <c r="SC3" s="457"/>
      <c r="SD3" s="457"/>
      <c r="SE3" s="457"/>
      <c r="SF3" s="457"/>
      <c r="SG3" s="457"/>
      <c r="SH3" s="457"/>
      <c r="SI3" s="457"/>
      <c r="SJ3" s="457"/>
      <c r="SK3" s="457"/>
      <c r="SL3" s="457"/>
      <c r="SM3" s="457"/>
      <c r="SN3" s="457"/>
      <c r="SO3" s="457"/>
      <c r="SP3" s="457"/>
      <c r="SQ3" s="457"/>
      <c r="SR3" s="457"/>
      <c r="SS3" s="457"/>
      <c r="ST3" s="457"/>
      <c r="SU3" s="457"/>
      <c r="SV3" s="457"/>
      <c r="SW3" s="457"/>
      <c r="SX3" s="457"/>
      <c r="SY3" s="457"/>
      <c r="SZ3" s="457"/>
      <c r="TA3" s="457"/>
      <c r="TB3" s="457"/>
      <c r="TC3" s="457"/>
      <c r="TD3" s="457"/>
      <c r="TE3" s="457"/>
      <c r="TF3" s="457"/>
      <c r="TG3" s="457"/>
      <c r="TH3" s="457"/>
      <c r="TI3" s="457"/>
      <c r="TJ3" s="457"/>
      <c r="TK3" s="457"/>
      <c r="TL3" s="457"/>
      <c r="TM3" s="457"/>
      <c r="TN3" s="457"/>
      <c r="TO3" s="457"/>
      <c r="TP3" s="457"/>
      <c r="TQ3" s="457"/>
      <c r="TR3" s="457"/>
      <c r="TS3" s="457"/>
      <c r="TT3" s="457"/>
      <c r="TU3" s="457"/>
      <c r="TV3" s="457"/>
      <c r="TW3" s="457"/>
      <c r="TX3" s="457"/>
      <c r="TY3" s="457"/>
      <c r="TZ3" s="457"/>
      <c r="UA3" s="457"/>
      <c r="UB3" s="457"/>
      <c r="UC3" s="457"/>
      <c r="UD3" s="457"/>
      <c r="UE3" s="457"/>
      <c r="UF3" s="457"/>
      <c r="UG3" s="457"/>
      <c r="UH3" s="457"/>
      <c r="UI3" s="457"/>
    </row>
    <row r="4" spans="1:555" ht="15.75" thickBot="1"/>
    <row r="5" spans="1:555" ht="53.25" thickBot="1">
      <c r="C5" s="87" t="s">
        <v>385</v>
      </c>
      <c r="D5" s="198">
        <f>SUMIF(C:C,$C$10,D:D)</f>
        <v>74654705.534999996</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7">
        <f>SUM(F17:F51)</f>
        <v>224999.88</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3" t="s">
        <v>2094</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Difusión de oferta de educación continua en las diferentes áreas de las TIC para la comunidad universitaria.</v>
      </c>
      <c r="D14" s="31"/>
      <c r="E14" s="93"/>
      <c r="F14" s="93"/>
      <c r="G14" s="93"/>
      <c r="H14" s="76"/>
      <c r="I14" s="76"/>
      <c r="J14" s="76"/>
      <c r="K14" s="112"/>
    </row>
    <row r="15" spans="1:555" ht="15.75" thickBot="1">
      <c r="F15" s="93"/>
      <c r="G15" s="76"/>
      <c r="H15" s="76"/>
      <c r="I15" s="76"/>
    </row>
    <row r="16" spans="1:555" ht="15.75" thickBot="1">
      <c r="C16" s="129" t="s">
        <v>44</v>
      </c>
      <c r="D16" s="129" t="s">
        <v>55</v>
      </c>
      <c r="E16" s="136" t="s">
        <v>57</v>
      </c>
      <c r="F16" s="135" t="s">
        <v>27</v>
      </c>
      <c r="G16" s="133" t="s">
        <v>131</v>
      </c>
      <c r="H16" s="136" t="s">
        <v>46</v>
      </c>
      <c r="I16" s="133" t="s">
        <v>132</v>
      </c>
      <c r="J16" s="133" t="s">
        <v>410</v>
      </c>
      <c r="K16" s="133" t="s">
        <v>411</v>
      </c>
    </row>
    <row r="17" spans="3:11">
      <c r="C17" s="220" t="s">
        <v>454</v>
      </c>
      <c r="D17" s="221"/>
      <c r="E17" s="219">
        <f>HLOOKUP(C17,$AH$2:$BU$3,2,0)</f>
        <v>4616.0730000000003</v>
      </c>
      <c r="F17" s="97">
        <f t="shared" ref="F17:F51" si="0">D17*E17</f>
        <v>0</v>
      </c>
      <c r="G17" s="161"/>
      <c r="H17" s="142"/>
      <c r="I17" s="130" t="e">
        <f>VLOOKUP(H17,Presupuesto!$B$11:$C$565,2,0)</f>
        <v>#N/A</v>
      </c>
      <c r="J17" s="218" t="s">
        <v>1479</v>
      </c>
      <c r="K17" s="98" t="s">
        <v>394</v>
      </c>
    </row>
    <row r="18" spans="3:11" ht="45">
      <c r="C18" s="531" t="s">
        <v>1823</v>
      </c>
      <c r="D18" s="158">
        <v>28</v>
      </c>
      <c r="E18" s="123">
        <v>4285.71</v>
      </c>
      <c r="F18" s="532">
        <f>+D18*E18</f>
        <v>119999.88</v>
      </c>
      <c r="G18" s="161" t="s">
        <v>129</v>
      </c>
      <c r="H18" s="98" t="s">
        <v>717</v>
      </c>
      <c r="I18" s="98" t="str">
        <f>VLOOKUP(H18,Presupuesto!$B$11:$C$566,2,0)</f>
        <v>SERVICIOS DE IMPRENTA PUBLIC.Y REPRODUCCION</v>
      </c>
      <c r="J18" s="98" t="str">
        <f t="shared" ref="J18:J51" si="1">$J$17</f>
        <v>Desarrollo del Sistema de Educación Superior</v>
      </c>
      <c r="K18" s="98" t="s">
        <v>394</v>
      </c>
    </row>
    <row r="19" spans="3:11" ht="30">
      <c r="C19" s="531" t="s">
        <v>1818</v>
      </c>
      <c r="D19" s="158">
        <v>5</v>
      </c>
      <c r="E19" s="123">
        <v>21000</v>
      </c>
      <c r="F19" s="532">
        <f>+D19*E19</f>
        <v>105000</v>
      </c>
      <c r="G19" s="161" t="s">
        <v>129</v>
      </c>
      <c r="H19" s="142" t="s">
        <v>699</v>
      </c>
      <c r="I19" s="130" t="str">
        <f>VLOOKUP(H19,Presupuesto!$B$11:$C$565,2,0)</f>
        <v>SERVICIOS DE CAPACITACION.</v>
      </c>
      <c r="J19" s="98" t="str">
        <f t="shared" si="1"/>
        <v>Desarrollo del Sistema de Educación Superior</v>
      </c>
      <c r="K19" s="98" t="s">
        <v>394</v>
      </c>
    </row>
    <row r="20" spans="3:11">
      <c r="C20" s="141"/>
      <c r="D20" s="158"/>
      <c r="E20" s="123"/>
      <c r="F20" s="97">
        <f t="shared" ref="F20:F24" si="2">D20*E20</f>
        <v>0</v>
      </c>
      <c r="G20" s="161"/>
      <c r="H20" s="142"/>
      <c r="I20" s="130" t="e">
        <f>VLOOKUP(H20,Presupuesto!$B$11:$C$565,2,0)</f>
        <v>#N/A</v>
      </c>
      <c r="J20" s="98" t="str">
        <f t="shared" si="1"/>
        <v>Desarrollo del Sistema de Educación Superior</v>
      </c>
      <c r="K20" s="98" t="s">
        <v>412</v>
      </c>
    </row>
    <row r="21" spans="3:11">
      <c r="C21" s="141"/>
      <c r="D21" s="158"/>
      <c r="E21" s="123"/>
      <c r="F21" s="97">
        <f t="shared" si="2"/>
        <v>0</v>
      </c>
      <c r="G21" s="161"/>
      <c r="H21" s="142"/>
      <c r="I21" s="130" t="e">
        <f>VLOOKUP(H21,Presupuesto!$B$11:$C$565,2,0)</f>
        <v>#N/A</v>
      </c>
      <c r="J21" s="98" t="str">
        <f t="shared" si="1"/>
        <v>Desarrollo del Sistema de Educación Superior</v>
      </c>
      <c r="K21" s="98" t="s">
        <v>412</v>
      </c>
    </row>
    <row r="22" spans="3:11">
      <c r="C22" s="141"/>
      <c r="D22" s="158"/>
      <c r="E22" s="123"/>
      <c r="F22" s="97">
        <f t="shared" si="2"/>
        <v>0</v>
      </c>
      <c r="G22" s="161"/>
      <c r="H22" s="142"/>
      <c r="I22" s="130" t="e">
        <f>VLOOKUP(H22,Presupuesto!$B$11:$C$565,2,0)</f>
        <v>#N/A</v>
      </c>
      <c r="J22" s="98" t="str">
        <f t="shared" si="1"/>
        <v>Desarrollo del Sistema de Educación Superior</v>
      </c>
      <c r="K22" s="98" t="s">
        <v>401</v>
      </c>
    </row>
    <row r="23" spans="3:11">
      <c r="C23" s="141"/>
      <c r="D23" s="158"/>
      <c r="E23" s="123"/>
      <c r="F23" s="97">
        <f t="shared" si="2"/>
        <v>0</v>
      </c>
      <c r="G23" s="161"/>
      <c r="H23" s="142"/>
      <c r="I23" s="130" t="e">
        <f>VLOOKUP(H23,Presupuesto!$B$11:$C$565,2,0)</f>
        <v>#N/A</v>
      </c>
      <c r="J23" s="98" t="str">
        <f t="shared" si="1"/>
        <v>Desarrollo del Sistema de Educación Superior</v>
      </c>
      <c r="K23" s="98" t="s">
        <v>412</v>
      </c>
    </row>
    <row r="24" spans="3:11">
      <c r="C24" s="141"/>
      <c r="D24" s="158"/>
      <c r="E24" s="123"/>
      <c r="F24" s="97">
        <f t="shared" si="2"/>
        <v>0</v>
      </c>
      <c r="G24" s="161"/>
      <c r="H24" s="142"/>
      <c r="I24" s="130" t="e">
        <f>VLOOKUP(H24,Presupuesto!$B$11:$C$565,2,0)</f>
        <v>#N/A</v>
      </c>
      <c r="J24" s="98" t="str">
        <f t="shared" si="1"/>
        <v>Desarrollo del Sistema de Educación Superior</v>
      </c>
      <c r="K24" s="98" t="s">
        <v>412</v>
      </c>
    </row>
    <row r="25" spans="3:11">
      <c r="C25" s="141"/>
      <c r="D25" s="158"/>
      <c r="E25" s="123"/>
      <c r="F25" s="97">
        <f t="shared" si="0"/>
        <v>0</v>
      </c>
      <c r="G25" s="161"/>
      <c r="H25" s="142"/>
      <c r="I25" s="130" t="e">
        <f>VLOOKUP(H25,Presupuesto!$B$11:$C$565,2,0)</f>
        <v>#N/A</v>
      </c>
      <c r="J25" s="98" t="str">
        <f t="shared" si="1"/>
        <v>Desarrollo del Sistema de Educación Superior</v>
      </c>
      <c r="K25" s="98" t="s">
        <v>412</v>
      </c>
    </row>
    <row r="26" spans="3:11">
      <c r="C26" s="141"/>
      <c r="D26" s="158"/>
      <c r="E26" s="123"/>
      <c r="F26" s="97">
        <f t="shared" si="0"/>
        <v>0</v>
      </c>
      <c r="G26" s="161"/>
      <c r="H26" s="142"/>
      <c r="I26" s="130" t="e">
        <f>VLOOKUP(H26,Presupuesto!$B$11:$C$565,2,0)</f>
        <v>#N/A</v>
      </c>
      <c r="J26" s="98" t="str">
        <f t="shared" si="1"/>
        <v>Desarrollo del Sistema de Educación Superior</v>
      </c>
      <c r="K26" s="98" t="s">
        <v>412</v>
      </c>
    </row>
    <row r="27" spans="3:11">
      <c r="C27" s="141"/>
      <c r="D27" s="158"/>
      <c r="E27" s="123"/>
      <c r="F27" s="97">
        <f t="shared" si="0"/>
        <v>0</v>
      </c>
      <c r="G27" s="161"/>
      <c r="H27" s="142"/>
      <c r="I27" s="130" t="e">
        <f>VLOOKUP(H27,Presupuesto!$B$11:$C$565,2,0)</f>
        <v>#N/A</v>
      </c>
      <c r="J27" s="98" t="str">
        <f t="shared" si="1"/>
        <v>Desarrollo del Sistema de Educación Superior</v>
      </c>
      <c r="K27" s="98" t="s">
        <v>412</v>
      </c>
    </row>
    <row r="28" spans="3:11">
      <c r="C28" s="141"/>
      <c r="D28" s="158"/>
      <c r="E28" s="123"/>
      <c r="F28" s="97">
        <f t="shared" si="0"/>
        <v>0</v>
      </c>
      <c r="G28" s="161"/>
      <c r="H28" s="142"/>
      <c r="I28" s="130" t="e">
        <f>VLOOKUP(H28,Presupuesto!$B$11:$C$565,2,0)</f>
        <v>#N/A</v>
      </c>
      <c r="J28" s="98" t="str">
        <f t="shared" si="1"/>
        <v>Desarrollo del Sistema de Educación Superior</v>
      </c>
      <c r="K28" s="98" t="s">
        <v>412</v>
      </c>
    </row>
    <row r="29" spans="3:11">
      <c r="C29" s="141"/>
      <c r="D29" s="158"/>
      <c r="E29" s="123"/>
      <c r="F29" s="97">
        <f t="shared" si="0"/>
        <v>0</v>
      </c>
      <c r="G29" s="161"/>
      <c r="H29" s="142"/>
      <c r="I29" s="130" t="e">
        <f>VLOOKUP(H29,Presupuesto!$B$11:$C$565,2,0)</f>
        <v>#N/A</v>
      </c>
      <c r="J29" s="98" t="str">
        <f t="shared" si="1"/>
        <v>Desarrollo del Sistema de Educación Superior</v>
      </c>
      <c r="K29" s="98" t="s">
        <v>412</v>
      </c>
    </row>
    <row r="30" spans="3:11">
      <c r="C30" s="141"/>
      <c r="D30" s="158"/>
      <c r="E30" s="123"/>
      <c r="F30" s="97">
        <f t="shared" si="0"/>
        <v>0</v>
      </c>
      <c r="G30" s="161"/>
      <c r="H30" s="142"/>
      <c r="I30" s="130" t="e">
        <f>VLOOKUP(H30,Presupuesto!$B$11:$C$565,2,0)</f>
        <v>#N/A</v>
      </c>
      <c r="J30" s="98" t="str">
        <f t="shared" si="1"/>
        <v>Desarrollo del Sistema de Educación Superior</v>
      </c>
      <c r="K30" s="98" t="s">
        <v>412</v>
      </c>
    </row>
    <row r="31" spans="3:11">
      <c r="C31" s="141"/>
      <c r="D31" s="158"/>
      <c r="E31" s="123"/>
      <c r="F31" s="97">
        <f t="shared" si="0"/>
        <v>0</v>
      </c>
      <c r="G31" s="161"/>
      <c r="H31" s="142"/>
      <c r="I31" s="130" t="e">
        <f>VLOOKUP(H31,Presupuesto!$B$11:$C$565,2,0)</f>
        <v>#N/A</v>
      </c>
      <c r="J31" s="98" t="str">
        <f t="shared" si="1"/>
        <v>Desarrollo del Sistema de Educación Superior</v>
      </c>
      <c r="K31" s="98" t="s">
        <v>412</v>
      </c>
    </row>
    <row r="32" spans="3:11">
      <c r="C32" s="141"/>
      <c r="D32" s="158"/>
      <c r="E32" s="123"/>
      <c r="F32" s="97">
        <f t="shared" si="0"/>
        <v>0</v>
      </c>
      <c r="G32" s="161"/>
      <c r="H32" s="142"/>
      <c r="I32" s="130" t="e">
        <f>VLOOKUP(H32,Presupuesto!$B$11:$C$565,2,0)</f>
        <v>#N/A</v>
      </c>
      <c r="J32" s="98" t="str">
        <f t="shared" si="1"/>
        <v>Desarrollo del Sistema de Educación Superior</v>
      </c>
      <c r="K32" s="98" t="s">
        <v>412</v>
      </c>
    </row>
    <row r="33" spans="3:11">
      <c r="C33" s="141"/>
      <c r="D33" s="158"/>
      <c r="E33" s="123"/>
      <c r="F33" s="97">
        <f t="shared" si="0"/>
        <v>0</v>
      </c>
      <c r="G33" s="161"/>
      <c r="H33" s="142"/>
      <c r="I33" s="130" t="e">
        <f>VLOOKUP(H33,Presupuesto!$B$11:$C$565,2,0)</f>
        <v>#N/A</v>
      </c>
      <c r="J33" s="98" t="str">
        <f t="shared" si="1"/>
        <v>Desarrollo del Sistema de Educación Superior</v>
      </c>
      <c r="K33" s="98" t="s">
        <v>412</v>
      </c>
    </row>
    <row r="34" spans="3:11">
      <c r="C34" s="141"/>
      <c r="D34" s="158"/>
      <c r="E34" s="123"/>
      <c r="F34" s="97">
        <f t="shared" si="0"/>
        <v>0</v>
      </c>
      <c r="G34" s="161"/>
      <c r="H34" s="142"/>
      <c r="I34" s="130" t="e">
        <f>VLOOKUP(H34,Presupuesto!$B$11:$C$565,2,0)</f>
        <v>#N/A</v>
      </c>
      <c r="J34" s="98" t="str">
        <f t="shared" si="1"/>
        <v>Desarrollo del Sistema de Educación Superior</v>
      </c>
      <c r="K34" s="98" t="s">
        <v>412</v>
      </c>
    </row>
    <row r="35" spans="3:11">
      <c r="C35" s="141"/>
      <c r="D35" s="158"/>
      <c r="E35" s="123"/>
      <c r="F35" s="97">
        <f t="shared" si="0"/>
        <v>0</v>
      </c>
      <c r="G35" s="161"/>
      <c r="H35" s="142"/>
      <c r="I35" s="130" t="e">
        <f>VLOOKUP(H35,Presupuesto!$B$11:$C$565,2,0)</f>
        <v>#N/A</v>
      </c>
      <c r="J35" s="98" t="str">
        <f t="shared" si="1"/>
        <v>Desarrollo del Sistema de Educación Superior</v>
      </c>
      <c r="K35" s="98" t="s">
        <v>412</v>
      </c>
    </row>
    <row r="36" spans="3:11">
      <c r="C36" s="141"/>
      <c r="D36" s="158"/>
      <c r="E36" s="123"/>
      <c r="F36" s="97">
        <f t="shared" si="0"/>
        <v>0</v>
      </c>
      <c r="G36" s="161"/>
      <c r="H36" s="142"/>
      <c r="I36" s="130" t="e">
        <f>VLOOKUP(H36,Presupuesto!$B$11:$C$565,2,0)</f>
        <v>#N/A</v>
      </c>
      <c r="J36" s="98" t="str">
        <f t="shared" si="1"/>
        <v>Desarrollo del Sistema de Educación Superior</v>
      </c>
      <c r="K36" s="98" t="s">
        <v>412</v>
      </c>
    </row>
    <row r="37" spans="3:11">
      <c r="C37" s="141"/>
      <c r="D37" s="158"/>
      <c r="E37" s="123"/>
      <c r="F37" s="97">
        <f t="shared" si="0"/>
        <v>0</v>
      </c>
      <c r="G37" s="161"/>
      <c r="H37" s="142"/>
      <c r="I37" s="130" t="e">
        <f>VLOOKUP(H37,Presupuesto!$B$11:$C$565,2,0)</f>
        <v>#N/A</v>
      </c>
      <c r="J37" s="98" t="str">
        <f t="shared" si="1"/>
        <v>Desarrollo del Sistema de Educación Superior</v>
      </c>
      <c r="K37" s="98" t="s">
        <v>412</v>
      </c>
    </row>
    <row r="38" spans="3:11">
      <c r="C38" s="141"/>
      <c r="D38" s="158"/>
      <c r="E38" s="123"/>
      <c r="F38" s="97">
        <f t="shared" si="0"/>
        <v>0</v>
      </c>
      <c r="G38" s="161"/>
      <c r="H38" s="142"/>
      <c r="I38" s="130" t="e">
        <f>VLOOKUP(H38,Presupuesto!$B$11:$C$565,2,0)</f>
        <v>#N/A</v>
      </c>
      <c r="J38" s="98" t="str">
        <f t="shared" si="1"/>
        <v>Desarrollo del Sistema de Educación Superior</v>
      </c>
      <c r="K38" s="98" t="s">
        <v>412</v>
      </c>
    </row>
    <row r="39" spans="3:11">
      <c r="C39" s="143"/>
      <c r="D39" s="151"/>
      <c r="E39" s="118"/>
      <c r="F39" s="97">
        <f t="shared" ref="F39:F45" si="3">D39*E39</f>
        <v>0</v>
      </c>
      <c r="G39" s="161"/>
      <c r="H39" s="144"/>
      <c r="I39" s="130" t="e">
        <f>VLOOKUP(H39,Presupuesto!$B$11:$C$565,2,0)</f>
        <v>#N/A</v>
      </c>
      <c r="J39" s="98" t="str">
        <f t="shared" si="1"/>
        <v>Desarrollo del Sistema de Educación Superior</v>
      </c>
      <c r="K39" s="98" t="s">
        <v>412</v>
      </c>
    </row>
    <row r="40" spans="3:11">
      <c r="C40" s="143"/>
      <c r="D40" s="151"/>
      <c r="E40" s="118"/>
      <c r="F40" s="97">
        <f t="shared" si="3"/>
        <v>0</v>
      </c>
      <c r="G40" s="161"/>
      <c r="H40" s="144"/>
      <c r="I40" s="130" t="e">
        <f>VLOOKUP(H40,Presupuesto!$B$11:$C$565,2,0)</f>
        <v>#N/A</v>
      </c>
      <c r="J40" s="98" t="str">
        <f t="shared" si="1"/>
        <v>Desarrollo del Sistema de Educación Superior</v>
      </c>
      <c r="K40" s="98" t="s">
        <v>412</v>
      </c>
    </row>
    <row r="41" spans="3:11">
      <c r="C41" s="143"/>
      <c r="D41" s="151"/>
      <c r="E41" s="118"/>
      <c r="F41" s="97">
        <f t="shared" si="3"/>
        <v>0</v>
      </c>
      <c r="G41" s="161"/>
      <c r="H41" s="144"/>
      <c r="I41" s="130" t="e">
        <f>VLOOKUP(H41,Presupuesto!$B$11:$C$565,2,0)</f>
        <v>#N/A</v>
      </c>
      <c r="J41" s="98" t="str">
        <f t="shared" si="1"/>
        <v>Desarrollo del Sistema de Educación Superior</v>
      </c>
      <c r="K41" s="98" t="s">
        <v>412</v>
      </c>
    </row>
    <row r="42" spans="3:11">
      <c r="C42" s="143"/>
      <c r="D42" s="151"/>
      <c r="E42" s="118"/>
      <c r="F42" s="97">
        <f t="shared" si="3"/>
        <v>0</v>
      </c>
      <c r="G42" s="161"/>
      <c r="H42" s="144"/>
      <c r="I42" s="130" t="e">
        <f>VLOOKUP(H42,Presupuesto!$B$11:$C$565,2,0)</f>
        <v>#N/A</v>
      </c>
      <c r="J42" s="98" t="str">
        <f t="shared" si="1"/>
        <v>Desarrollo del Sistema de Educación Superior</v>
      </c>
      <c r="K42" s="98" t="s">
        <v>412</v>
      </c>
    </row>
    <row r="43" spans="3:11">
      <c r="C43" s="143"/>
      <c r="D43" s="151"/>
      <c r="E43" s="118"/>
      <c r="F43" s="97">
        <f t="shared" si="3"/>
        <v>0</v>
      </c>
      <c r="G43" s="161"/>
      <c r="H43" s="144"/>
      <c r="I43" s="130" t="e">
        <f>VLOOKUP(H43,Presupuesto!$B$11:$C$565,2,0)</f>
        <v>#N/A</v>
      </c>
      <c r="J43" s="98" t="str">
        <f t="shared" si="1"/>
        <v>Desarrollo del Sistema de Educación Superior</v>
      </c>
      <c r="K43" s="98" t="s">
        <v>412</v>
      </c>
    </row>
    <row r="44" spans="3:11">
      <c r="C44" s="143"/>
      <c r="D44" s="151"/>
      <c r="E44" s="118"/>
      <c r="F44" s="97">
        <f t="shared" si="3"/>
        <v>0</v>
      </c>
      <c r="G44" s="161"/>
      <c r="H44" s="144"/>
      <c r="I44" s="130" t="e">
        <f>VLOOKUP(H44,Presupuesto!$B$11:$C$565,2,0)</f>
        <v>#N/A</v>
      </c>
      <c r="J44" s="98" t="str">
        <f t="shared" si="1"/>
        <v>Desarrollo del Sistema de Educación Superior</v>
      </c>
      <c r="K44" s="98" t="s">
        <v>412</v>
      </c>
    </row>
    <row r="45" spans="3:11">
      <c r="C45" s="143"/>
      <c r="D45" s="151"/>
      <c r="E45" s="118"/>
      <c r="F45" s="97">
        <f t="shared" si="3"/>
        <v>0</v>
      </c>
      <c r="G45" s="161"/>
      <c r="H45" s="144"/>
      <c r="I45" s="130" t="e">
        <f>VLOOKUP(H45,Presupuesto!$B$11:$C$565,2,0)</f>
        <v>#N/A</v>
      </c>
      <c r="J45" s="98" t="str">
        <f t="shared" si="1"/>
        <v>Desarrollo del Sistema de Educación Superior</v>
      </c>
      <c r="K45" s="98" t="s">
        <v>412</v>
      </c>
    </row>
    <row r="46" spans="3:11">
      <c r="C46" s="143"/>
      <c r="D46" s="151"/>
      <c r="E46" s="118"/>
      <c r="F46" s="97">
        <f t="shared" si="0"/>
        <v>0</v>
      </c>
      <c r="G46" s="161"/>
      <c r="H46" s="144"/>
      <c r="I46" s="130" t="e">
        <f>VLOOKUP(H46,Presupuesto!$B$11:$C$565,2,0)</f>
        <v>#N/A</v>
      </c>
      <c r="J46" s="98" t="str">
        <f t="shared" si="1"/>
        <v>Desarrollo del Sistema de Educación Superior</v>
      </c>
      <c r="K46" s="98" t="s">
        <v>412</v>
      </c>
    </row>
    <row r="47" spans="3:11">
      <c r="C47" s="145"/>
      <c r="D47" s="151"/>
      <c r="E47" s="118"/>
      <c r="F47" s="97">
        <f t="shared" si="0"/>
        <v>0</v>
      </c>
      <c r="G47" s="161"/>
      <c r="H47" s="146"/>
      <c r="I47" s="130" t="e">
        <f>VLOOKUP(H47,Presupuesto!$B$11:$C$565,2,0)</f>
        <v>#N/A</v>
      </c>
      <c r="J47" s="98" t="str">
        <f t="shared" si="1"/>
        <v>Desarrollo del Sistema de Educación Superior</v>
      </c>
      <c r="K47" s="98" t="s">
        <v>403</v>
      </c>
    </row>
    <row r="48" spans="3:11">
      <c r="C48" s="145"/>
      <c r="D48" s="151"/>
      <c r="E48" s="118"/>
      <c r="F48" s="97">
        <f t="shared" si="0"/>
        <v>0</v>
      </c>
      <c r="G48" s="161"/>
      <c r="H48" s="146"/>
      <c r="I48" s="130" t="e">
        <f>VLOOKUP(H48,Presupuesto!$B$11:$C$565,2,0)</f>
        <v>#N/A</v>
      </c>
      <c r="J48" s="98" t="str">
        <f t="shared" si="1"/>
        <v>Desarrollo del Sistema de Educación Superior</v>
      </c>
      <c r="K48" s="98" t="s">
        <v>412</v>
      </c>
    </row>
    <row r="49" spans="3:11">
      <c r="C49" s="145"/>
      <c r="D49" s="151"/>
      <c r="E49" s="118"/>
      <c r="F49" s="97">
        <f t="shared" si="0"/>
        <v>0</v>
      </c>
      <c r="G49" s="161"/>
      <c r="H49" s="146"/>
      <c r="I49" s="130" t="e">
        <f>VLOOKUP(H49,Presupuesto!$B$11:$C$565,2,0)</f>
        <v>#N/A</v>
      </c>
      <c r="J49" s="98" t="str">
        <f t="shared" si="1"/>
        <v>Desarrollo del Sistema de Educación Superior</v>
      </c>
      <c r="K49" s="98" t="s">
        <v>412</v>
      </c>
    </row>
    <row r="50" spans="3:11">
      <c r="C50" s="145"/>
      <c r="D50" s="151"/>
      <c r="E50" s="118"/>
      <c r="F50" s="97">
        <f t="shared" si="0"/>
        <v>0</v>
      </c>
      <c r="G50" s="161"/>
      <c r="H50" s="146"/>
      <c r="I50" s="130" t="e">
        <f>VLOOKUP(H50,Presupuesto!$B$11:$C$565,2,0)</f>
        <v>#N/A</v>
      </c>
      <c r="J50" s="98" t="str">
        <f t="shared" si="1"/>
        <v>Desarrollo del Sistema de Educación Superior</v>
      </c>
      <c r="K50" s="98" t="s">
        <v>412</v>
      </c>
    </row>
    <row r="51" spans="3:11" ht="15.75" thickBot="1">
      <c r="C51" s="147"/>
      <c r="D51" s="159"/>
      <c r="E51" s="103"/>
      <c r="F51" s="105">
        <f t="shared" si="0"/>
        <v>0</v>
      </c>
      <c r="G51" s="162"/>
      <c r="H51" s="148"/>
      <c r="I51" s="132" t="e">
        <f>VLOOKUP(H51,Presupuesto!$B$11:$C$565,2,0)</f>
        <v>#N/A</v>
      </c>
      <c r="J51" s="106" t="str">
        <f t="shared" si="1"/>
        <v>Desarrollo del Sistema de Educación Superior</v>
      </c>
      <c r="K51" s="124" t="s">
        <v>394</v>
      </c>
    </row>
    <row r="53" spans="3:11" ht="15.75" thickBot="1">
      <c r="F53" s="90"/>
      <c r="G53" s="89"/>
      <c r="H53" s="90"/>
      <c r="I53" s="90"/>
    </row>
    <row r="54" spans="3:11" ht="15.75" thickBot="1">
      <c r="C54" s="157" t="s">
        <v>53</v>
      </c>
      <c r="D54" s="367">
        <f>SUM(F63:F97)</f>
        <v>8999994.5</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392</v>
      </c>
      <c r="D57" s="363" t="s">
        <v>2154</v>
      </c>
      <c r="E57" s="93"/>
      <c r="F57" s="93"/>
      <c r="G57" s="93"/>
      <c r="H57" s="76"/>
      <c r="I57" s="76"/>
      <c r="J57" s="76"/>
      <c r="K57" s="112"/>
    </row>
    <row r="58" spans="3:11" ht="18.7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Adquisición de títulos y nuevas ediciones de materia bibliográfico impreso.</v>
      </c>
      <c r="D58" s="31"/>
      <c r="E58" s="93"/>
      <c r="F58" s="93"/>
      <c r="G58" s="93"/>
      <c r="H58" s="76"/>
      <c r="I58" s="76"/>
      <c r="J58" s="76"/>
      <c r="K58" s="112"/>
    </row>
    <row r="59" spans="3:11" s="458" customFormat="1" ht="15.75">
      <c r="C59" s="202" t="s">
        <v>392</v>
      </c>
      <c r="D59" s="363" t="s">
        <v>2155</v>
      </c>
      <c r="E59" s="93"/>
      <c r="F59" s="93"/>
      <c r="G59" s="93"/>
      <c r="H59" s="76"/>
      <c r="I59" s="76"/>
      <c r="J59" s="76"/>
      <c r="K59" s="112"/>
    </row>
    <row r="60" spans="3:11" s="458" customFormat="1" ht="18.7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Posgrado'!$E:$F,2,FALSE),IFERROR(VLOOKUP(D59,'17. Gestión TIC'!$E:$F,2,FALSE),IFERROR(VLOOKUP(D59,'16. Desa. del Sistema Educ.Sup.'!$E:$F,2,FALSE),IFERROR(VLOOKUP(D59,'9. Cultura de Inno. Insti...'!$E:$F,2,FALSE),VLOOKUP(D59,'7. Lo Esencial de la Reforma U.'!$E:$F,2,0)))))))))))))))))</f>
        <v>Suscripción electrónica a bases de datos de recursos de información.</v>
      </c>
      <c r="D60" s="31"/>
      <c r="E60" s="93"/>
      <c r="F60" s="93"/>
      <c r="G60" s="93"/>
      <c r="H60" s="76"/>
      <c r="I60" s="76"/>
      <c r="J60" s="76"/>
      <c r="K60" s="112"/>
    </row>
    <row r="61" spans="3:11" ht="15.75" thickBot="1">
      <c r="F61" s="93"/>
      <c r="G61" s="76"/>
      <c r="H61" s="76"/>
      <c r="I61" s="76"/>
    </row>
    <row r="62" spans="3:11" ht="15.75" thickBot="1">
      <c r="C62" s="129" t="s">
        <v>44</v>
      </c>
      <c r="D62" s="129" t="s">
        <v>55</v>
      </c>
      <c r="E62" s="136" t="s">
        <v>57</v>
      </c>
      <c r="F62" s="135" t="s">
        <v>27</v>
      </c>
      <c r="G62" s="133" t="s">
        <v>131</v>
      </c>
      <c r="H62" s="136" t="s">
        <v>46</v>
      </c>
      <c r="I62" s="133" t="s">
        <v>132</v>
      </c>
      <c r="J62" s="133" t="s">
        <v>410</v>
      </c>
      <c r="K62" s="133" t="s">
        <v>411</v>
      </c>
    </row>
    <row r="63" spans="3:11">
      <c r="C63" s="220" t="s">
        <v>439</v>
      </c>
      <c r="D63" s="221"/>
      <c r="E63" s="219">
        <f>HLOOKUP(C63,$AH$2:$BU$3,2,0)</f>
        <v>620</v>
      </c>
      <c r="F63" s="97">
        <f t="shared" ref="F63:F97" si="4">D63*E63</f>
        <v>0</v>
      </c>
      <c r="G63" s="161"/>
      <c r="H63" s="142"/>
      <c r="I63" s="130" t="e">
        <f>VLOOKUP(H63,Presupuesto!$B$11:$C$565,2,0)</f>
        <v>#N/A</v>
      </c>
      <c r="J63" s="218" t="s">
        <v>1479</v>
      </c>
      <c r="K63" s="98" t="s">
        <v>394</v>
      </c>
    </row>
    <row r="64" spans="3:11" ht="30">
      <c r="C64" s="531" t="s">
        <v>1796</v>
      </c>
      <c r="D64" s="158">
        <v>1650</v>
      </c>
      <c r="E64" s="123">
        <v>3333.33</v>
      </c>
      <c r="F64" s="533">
        <f t="shared" si="4"/>
        <v>5499994.5</v>
      </c>
      <c r="G64" s="161" t="s">
        <v>1509</v>
      </c>
      <c r="H64" s="142" t="s">
        <v>1031</v>
      </c>
      <c r="I64" s="130" t="str">
        <f>VLOOKUP(H64,Presupuesto!$B$11:$C$565,2,0)</f>
        <v>LIBROS,REVISTAS</v>
      </c>
      <c r="J64" s="98" t="str">
        <f>$J$63</f>
        <v>Desarrollo del Sistema de Educación Superior</v>
      </c>
      <c r="K64" s="98" t="s">
        <v>396</v>
      </c>
    </row>
    <row r="65" spans="3:11" ht="30">
      <c r="C65" s="531" t="s">
        <v>1801</v>
      </c>
      <c r="D65" s="158">
        <v>4</v>
      </c>
      <c r="E65" s="123">
        <v>875000</v>
      </c>
      <c r="F65" s="97">
        <f t="shared" si="4"/>
        <v>3500000</v>
      </c>
      <c r="G65" s="161" t="s">
        <v>1509</v>
      </c>
      <c r="H65" s="142" t="s">
        <v>1031</v>
      </c>
      <c r="I65" s="130" t="str">
        <f>VLOOKUP(H65,Presupuesto!$B$11:$C$565,2,0)</f>
        <v>LIBROS,REVISTAS</v>
      </c>
      <c r="J65" s="98" t="str">
        <f t="shared" ref="J65:J97" si="5">$J$63</f>
        <v>Desarrollo del Sistema de Educación Superior</v>
      </c>
      <c r="K65" s="98" t="s">
        <v>394</v>
      </c>
    </row>
    <row r="66" spans="3:11">
      <c r="C66" s="141"/>
      <c r="D66" s="158"/>
      <c r="E66" s="123"/>
      <c r="F66" s="97">
        <f t="shared" si="4"/>
        <v>0</v>
      </c>
      <c r="G66" s="161"/>
      <c r="H66" s="142"/>
      <c r="I66" s="130" t="e">
        <f>VLOOKUP(H66,Presupuesto!$B$11:$C$565,2,0)</f>
        <v>#N/A</v>
      </c>
      <c r="J66" s="98" t="str">
        <f t="shared" si="5"/>
        <v>Desarrollo del Sistema de Educación Superior</v>
      </c>
      <c r="K66" s="98" t="s">
        <v>412</v>
      </c>
    </row>
    <row r="67" spans="3:11">
      <c r="C67" s="141"/>
      <c r="D67" s="158"/>
      <c r="E67" s="123"/>
      <c r="F67" s="97">
        <f t="shared" si="4"/>
        <v>0</v>
      </c>
      <c r="G67" s="161"/>
      <c r="H67" s="142"/>
      <c r="I67" s="130" t="e">
        <f>VLOOKUP(H67,Presupuesto!$B$11:$C$565,2,0)</f>
        <v>#N/A</v>
      </c>
      <c r="J67" s="98" t="str">
        <f t="shared" si="5"/>
        <v>Desarrollo del Sistema de Educación Superior</v>
      </c>
      <c r="K67" s="98" t="s">
        <v>412</v>
      </c>
    </row>
    <row r="68" spans="3:11">
      <c r="C68" s="141"/>
      <c r="D68" s="158"/>
      <c r="E68" s="123"/>
      <c r="F68" s="97">
        <f t="shared" si="4"/>
        <v>0</v>
      </c>
      <c r="G68" s="161"/>
      <c r="H68" s="142"/>
      <c r="I68" s="130" t="e">
        <f>VLOOKUP(H68,Presupuesto!$B$11:$C$565,2,0)</f>
        <v>#N/A</v>
      </c>
      <c r="J68" s="98" t="str">
        <f t="shared" si="5"/>
        <v>Desarrollo del Sistema de Educación Superior</v>
      </c>
      <c r="K68" s="98" t="s">
        <v>401</v>
      </c>
    </row>
    <row r="69" spans="3:11">
      <c r="C69" s="141"/>
      <c r="D69" s="158"/>
      <c r="E69" s="123"/>
      <c r="F69" s="97">
        <f t="shared" si="4"/>
        <v>0</v>
      </c>
      <c r="G69" s="161"/>
      <c r="H69" s="142"/>
      <c r="I69" s="130" t="e">
        <f>VLOOKUP(H69,Presupuesto!$B$11:$C$565,2,0)</f>
        <v>#N/A</v>
      </c>
      <c r="J69" s="98" t="str">
        <f t="shared" si="5"/>
        <v>Desarrollo del Sistema de Educación Superior</v>
      </c>
      <c r="K69" s="98" t="s">
        <v>412</v>
      </c>
    </row>
    <row r="70" spans="3:11">
      <c r="C70" s="141"/>
      <c r="D70" s="158"/>
      <c r="E70" s="123"/>
      <c r="F70" s="97">
        <f t="shared" si="4"/>
        <v>0</v>
      </c>
      <c r="G70" s="161"/>
      <c r="H70" s="142"/>
      <c r="I70" s="130" t="e">
        <f>VLOOKUP(H70,Presupuesto!$B$11:$C$565,2,0)</f>
        <v>#N/A</v>
      </c>
      <c r="J70" s="98" t="str">
        <f t="shared" si="5"/>
        <v>Desarrollo del Sistema de Educación Superior</v>
      </c>
      <c r="K70" s="98" t="s">
        <v>412</v>
      </c>
    </row>
    <row r="71" spans="3:11">
      <c r="C71" s="141"/>
      <c r="D71" s="158"/>
      <c r="E71" s="123"/>
      <c r="F71" s="97">
        <f t="shared" si="4"/>
        <v>0</v>
      </c>
      <c r="G71" s="161"/>
      <c r="H71" s="142"/>
      <c r="I71" s="130" t="e">
        <f>VLOOKUP(H71,Presupuesto!$B$11:$C$565,2,0)</f>
        <v>#N/A</v>
      </c>
      <c r="J71" s="98" t="str">
        <f t="shared" si="5"/>
        <v>Desarrollo del Sistema de Educación Superior</v>
      </c>
      <c r="K71" s="98" t="s">
        <v>412</v>
      </c>
    </row>
    <row r="72" spans="3:11">
      <c r="C72" s="141"/>
      <c r="D72" s="158"/>
      <c r="E72" s="123"/>
      <c r="F72" s="97">
        <f t="shared" si="4"/>
        <v>0</v>
      </c>
      <c r="G72" s="161"/>
      <c r="H72" s="142"/>
      <c r="I72" s="130" t="e">
        <f>VLOOKUP(H72,Presupuesto!$B$11:$C$565,2,0)</f>
        <v>#N/A</v>
      </c>
      <c r="J72" s="98" t="str">
        <f t="shared" si="5"/>
        <v>Desarrollo del Sistema de Educación Superior</v>
      </c>
      <c r="K72" s="98" t="s">
        <v>412</v>
      </c>
    </row>
    <row r="73" spans="3:11">
      <c r="C73" s="141"/>
      <c r="D73" s="158"/>
      <c r="E73" s="123"/>
      <c r="F73" s="97">
        <f t="shared" si="4"/>
        <v>0</v>
      </c>
      <c r="G73" s="161"/>
      <c r="H73" s="142"/>
      <c r="I73" s="130" t="e">
        <f>VLOOKUP(H73,Presupuesto!$B$11:$C$565,2,0)</f>
        <v>#N/A</v>
      </c>
      <c r="J73" s="98" t="str">
        <f t="shared" si="5"/>
        <v>Desarrollo del Sistema de Educación Superior</v>
      </c>
      <c r="K73" s="98" t="s">
        <v>412</v>
      </c>
    </row>
    <row r="74" spans="3:11">
      <c r="C74" s="141"/>
      <c r="D74" s="158"/>
      <c r="E74" s="123"/>
      <c r="F74" s="97">
        <f t="shared" si="4"/>
        <v>0</v>
      </c>
      <c r="G74" s="161"/>
      <c r="H74" s="142"/>
      <c r="I74" s="130" t="e">
        <f>VLOOKUP(H74,Presupuesto!$B$11:$C$565,2,0)</f>
        <v>#N/A</v>
      </c>
      <c r="J74" s="98" t="str">
        <f t="shared" si="5"/>
        <v>Desarrollo del Sistema de Educación Superior</v>
      </c>
      <c r="K74" s="98" t="s">
        <v>412</v>
      </c>
    </row>
    <row r="75" spans="3:11">
      <c r="C75" s="141"/>
      <c r="D75" s="158"/>
      <c r="E75" s="123"/>
      <c r="F75" s="97">
        <f t="shared" si="4"/>
        <v>0</v>
      </c>
      <c r="G75" s="161"/>
      <c r="H75" s="142"/>
      <c r="I75" s="130" t="e">
        <f>VLOOKUP(H75,Presupuesto!$B$11:$C$565,2,0)</f>
        <v>#N/A</v>
      </c>
      <c r="J75" s="98" t="str">
        <f t="shared" si="5"/>
        <v>Desarrollo del Sistema de Educación Superior</v>
      </c>
      <c r="K75" s="98" t="s">
        <v>412</v>
      </c>
    </row>
    <row r="76" spans="3:11">
      <c r="C76" s="141"/>
      <c r="D76" s="158"/>
      <c r="E76" s="123"/>
      <c r="F76" s="97">
        <f t="shared" si="4"/>
        <v>0</v>
      </c>
      <c r="G76" s="161"/>
      <c r="H76" s="142"/>
      <c r="I76" s="130" t="e">
        <f>VLOOKUP(H76,Presupuesto!$B$11:$C$565,2,0)</f>
        <v>#N/A</v>
      </c>
      <c r="J76" s="98" t="str">
        <f t="shared" si="5"/>
        <v>Desarrollo del Sistema de Educación Superior</v>
      </c>
      <c r="K76" s="98" t="s">
        <v>412</v>
      </c>
    </row>
    <row r="77" spans="3:11">
      <c r="C77" s="141"/>
      <c r="D77" s="158"/>
      <c r="E77" s="123"/>
      <c r="F77" s="97">
        <f t="shared" si="4"/>
        <v>0</v>
      </c>
      <c r="G77" s="161"/>
      <c r="H77" s="142"/>
      <c r="I77" s="130" t="e">
        <f>VLOOKUP(H77,Presupuesto!$B$11:$C$565,2,0)</f>
        <v>#N/A</v>
      </c>
      <c r="J77" s="98" t="str">
        <f t="shared" si="5"/>
        <v>Desarrollo del Sistema de Educación Superior</v>
      </c>
      <c r="K77" s="98" t="s">
        <v>412</v>
      </c>
    </row>
    <row r="78" spans="3:11">
      <c r="C78" s="141"/>
      <c r="D78" s="158"/>
      <c r="E78" s="123"/>
      <c r="F78" s="97">
        <f t="shared" si="4"/>
        <v>0</v>
      </c>
      <c r="G78" s="161"/>
      <c r="H78" s="142"/>
      <c r="I78" s="130" t="e">
        <f>VLOOKUP(H78,Presupuesto!$B$11:$C$565,2,0)</f>
        <v>#N/A</v>
      </c>
      <c r="J78" s="98" t="str">
        <f t="shared" si="5"/>
        <v>Desarrollo del Sistema de Educación Superior</v>
      </c>
      <c r="K78" s="98" t="s">
        <v>412</v>
      </c>
    </row>
    <row r="79" spans="3:11">
      <c r="C79" s="141"/>
      <c r="D79" s="158"/>
      <c r="E79" s="123"/>
      <c r="F79" s="97">
        <f t="shared" si="4"/>
        <v>0</v>
      </c>
      <c r="G79" s="161"/>
      <c r="H79" s="142"/>
      <c r="I79" s="130" t="e">
        <f>VLOOKUP(H79,Presupuesto!$B$11:$C$565,2,0)</f>
        <v>#N/A</v>
      </c>
      <c r="J79" s="98" t="str">
        <f t="shared" si="5"/>
        <v>Desarrollo del Sistema de Educación Superior</v>
      </c>
      <c r="K79" s="98" t="s">
        <v>412</v>
      </c>
    </row>
    <row r="80" spans="3:11">
      <c r="C80" s="141"/>
      <c r="D80" s="158"/>
      <c r="E80" s="123"/>
      <c r="F80" s="97">
        <f t="shared" si="4"/>
        <v>0</v>
      </c>
      <c r="G80" s="161"/>
      <c r="H80" s="142"/>
      <c r="I80" s="130" t="e">
        <f>VLOOKUP(H80,Presupuesto!$B$11:$C$565,2,0)</f>
        <v>#N/A</v>
      </c>
      <c r="J80" s="98" t="str">
        <f t="shared" si="5"/>
        <v>Desarrollo del Sistema de Educación Superior</v>
      </c>
      <c r="K80" s="98" t="s">
        <v>412</v>
      </c>
    </row>
    <row r="81" spans="3:11">
      <c r="C81" s="141"/>
      <c r="D81" s="158"/>
      <c r="E81" s="123"/>
      <c r="F81" s="97">
        <f t="shared" si="4"/>
        <v>0</v>
      </c>
      <c r="G81" s="161"/>
      <c r="H81" s="142"/>
      <c r="I81" s="130" t="e">
        <f>VLOOKUP(H81,Presupuesto!$B$11:$C$565,2,0)</f>
        <v>#N/A</v>
      </c>
      <c r="J81" s="98" t="str">
        <f t="shared" si="5"/>
        <v>Desarrollo del Sistema de Educación Superior</v>
      </c>
      <c r="K81" s="98" t="s">
        <v>412</v>
      </c>
    </row>
    <row r="82" spans="3:11">
      <c r="C82" s="141"/>
      <c r="D82" s="158"/>
      <c r="E82" s="123"/>
      <c r="F82" s="97">
        <f t="shared" si="4"/>
        <v>0</v>
      </c>
      <c r="G82" s="161"/>
      <c r="H82" s="142"/>
      <c r="I82" s="130" t="e">
        <f>VLOOKUP(H82,Presupuesto!$B$11:$C$565,2,0)</f>
        <v>#N/A</v>
      </c>
      <c r="J82" s="98" t="str">
        <f t="shared" si="5"/>
        <v>Desarrollo del Sistema de Educación Superior</v>
      </c>
      <c r="K82" s="98" t="s">
        <v>412</v>
      </c>
    </row>
    <row r="83" spans="3:11">
      <c r="C83" s="141"/>
      <c r="D83" s="158"/>
      <c r="E83" s="123"/>
      <c r="F83" s="97">
        <f t="shared" si="4"/>
        <v>0</v>
      </c>
      <c r="G83" s="161"/>
      <c r="H83" s="142"/>
      <c r="I83" s="130" t="e">
        <f>VLOOKUP(H83,Presupuesto!$B$11:$C$565,2,0)</f>
        <v>#N/A</v>
      </c>
      <c r="J83" s="98" t="str">
        <f t="shared" si="5"/>
        <v>Desarrollo del Sistema de Educación Superior</v>
      </c>
      <c r="K83" s="98" t="s">
        <v>412</v>
      </c>
    </row>
    <row r="84" spans="3:11">
      <c r="C84" s="141"/>
      <c r="D84" s="158"/>
      <c r="E84" s="123"/>
      <c r="F84" s="97">
        <f t="shared" si="4"/>
        <v>0</v>
      </c>
      <c r="G84" s="161"/>
      <c r="H84" s="142"/>
      <c r="I84" s="130" t="e">
        <f>VLOOKUP(H84,Presupuesto!$B$11:$C$565,2,0)</f>
        <v>#N/A</v>
      </c>
      <c r="J84" s="98" t="str">
        <f t="shared" si="5"/>
        <v>Desarrollo del Sistema de Educación Superior</v>
      </c>
      <c r="K84" s="98" t="s">
        <v>412</v>
      </c>
    </row>
    <row r="85" spans="3:11">
      <c r="C85" s="143"/>
      <c r="D85" s="151"/>
      <c r="E85" s="118"/>
      <c r="F85" s="97">
        <f t="shared" si="4"/>
        <v>0</v>
      </c>
      <c r="G85" s="161"/>
      <c r="H85" s="144"/>
      <c r="I85" s="130" t="e">
        <f>VLOOKUP(H85,Presupuesto!$B$11:$C$565,2,0)</f>
        <v>#N/A</v>
      </c>
      <c r="J85" s="98" t="str">
        <f t="shared" si="5"/>
        <v>Desarrollo del Sistema de Educación Superior</v>
      </c>
      <c r="K85" s="98" t="s">
        <v>412</v>
      </c>
    </row>
    <row r="86" spans="3:11">
      <c r="C86" s="143"/>
      <c r="D86" s="151"/>
      <c r="E86" s="118"/>
      <c r="F86" s="97">
        <f t="shared" si="4"/>
        <v>0</v>
      </c>
      <c r="G86" s="161"/>
      <c r="H86" s="144"/>
      <c r="I86" s="130" t="e">
        <f>VLOOKUP(H86,Presupuesto!$B$11:$C$565,2,0)</f>
        <v>#N/A</v>
      </c>
      <c r="J86" s="98" t="str">
        <f t="shared" si="5"/>
        <v>Desarrollo del Sistema de Educación Superior</v>
      </c>
      <c r="K86" s="98" t="s">
        <v>412</v>
      </c>
    </row>
    <row r="87" spans="3:11">
      <c r="C87" s="143"/>
      <c r="D87" s="151"/>
      <c r="E87" s="118"/>
      <c r="F87" s="97">
        <f t="shared" si="4"/>
        <v>0</v>
      </c>
      <c r="G87" s="161"/>
      <c r="H87" s="144"/>
      <c r="I87" s="130" t="e">
        <f>VLOOKUP(H87,Presupuesto!$B$11:$C$565,2,0)</f>
        <v>#N/A</v>
      </c>
      <c r="J87" s="98" t="str">
        <f t="shared" si="5"/>
        <v>Desarrollo del Sistema de Educación Superior</v>
      </c>
      <c r="K87" s="98" t="s">
        <v>412</v>
      </c>
    </row>
    <row r="88" spans="3:11">
      <c r="C88" s="143"/>
      <c r="D88" s="151"/>
      <c r="E88" s="118"/>
      <c r="F88" s="97">
        <f t="shared" si="4"/>
        <v>0</v>
      </c>
      <c r="G88" s="161"/>
      <c r="H88" s="144"/>
      <c r="I88" s="130" t="e">
        <f>VLOOKUP(H88,Presupuesto!$B$11:$C$565,2,0)</f>
        <v>#N/A</v>
      </c>
      <c r="J88" s="98" t="str">
        <f t="shared" si="5"/>
        <v>Desarrollo del Sistema de Educación Superior</v>
      </c>
      <c r="K88" s="98" t="s">
        <v>412</v>
      </c>
    </row>
    <row r="89" spans="3:11">
      <c r="C89" s="143"/>
      <c r="D89" s="151"/>
      <c r="E89" s="118"/>
      <c r="F89" s="97">
        <f t="shared" si="4"/>
        <v>0</v>
      </c>
      <c r="G89" s="161"/>
      <c r="H89" s="144"/>
      <c r="I89" s="130" t="e">
        <f>VLOOKUP(H89,Presupuesto!$B$11:$C$565,2,0)</f>
        <v>#N/A</v>
      </c>
      <c r="J89" s="98" t="str">
        <f t="shared" si="5"/>
        <v>Desarrollo del Sistema de Educación Superior</v>
      </c>
      <c r="K89" s="98" t="s">
        <v>412</v>
      </c>
    </row>
    <row r="90" spans="3:11">
      <c r="C90" s="143"/>
      <c r="D90" s="151"/>
      <c r="E90" s="118"/>
      <c r="F90" s="97">
        <f t="shared" si="4"/>
        <v>0</v>
      </c>
      <c r="G90" s="161"/>
      <c r="H90" s="144"/>
      <c r="I90" s="130" t="e">
        <f>VLOOKUP(H90,Presupuesto!$B$11:$C$565,2,0)</f>
        <v>#N/A</v>
      </c>
      <c r="J90" s="98" t="str">
        <f t="shared" si="5"/>
        <v>Desarrollo del Sistema de Educación Superior</v>
      </c>
      <c r="K90" s="98" t="s">
        <v>412</v>
      </c>
    </row>
    <row r="91" spans="3:11">
      <c r="C91" s="143"/>
      <c r="D91" s="151"/>
      <c r="E91" s="118"/>
      <c r="F91" s="97">
        <f t="shared" si="4"/>
        <v>0</v>
      </c>
      <c r="G91" s="161"/>
      <c r="H91" s="144"/>
      <c r="I91" s="130" t="e">
        <f>VLOOKUP(H91,Presupuesto!$B$11:$C$565,2,0)</f>
        <v>#N/A</v>
      </c>
      <c r="J91" s="98" t="str">
        <f t="shared" si="5"/>
        <v>Desarrollo del Sistema de Educación Superior</v>
      </c>
      <c r="K91" s="98" t="s">
        <v>412</v>
      </c>
    </row>
    <row r="92" spans="3:11">
      <c r="C92" s="143"/>
      <c r="D92" s="151"/>
      <c r="E92" s="118"/>
      <c r="F92" s="97">
        <f t="shared" si="4"/>
        <v>0</v>
      </c>
      <c r="G92" s="161"/>
      <c r="H92" s="144"/>
      <c r="I92" s="130" t="e">
        <f>VLOOKUP(H92,Presupuesto!$B$11:$C$565,2,0)</f>
        <v>#N/A</v>
      </c>
      <c r="J92" s="98" t="str">
        <f t="shared" si="5"/>
        <v>Desarrollo del Sistema de Educación Superior</v>
      </c>
      <c r="K92" s="98" t="s">
        <v>412</v>
      </c>
    </row>
    <row r="93" spans="3:11">
      <c r="C93" s="145"/>
      <c r="D93" s="151"/>
      <c r="E93" s="118"/>
      <c r="F93" s="97">
        <f t="shared" si="4"/>
        <v>0</v>
      </c>
      <c r="G93" s="161"/>
      <c r="H93" s="146"/>
      <c r="I93" s="130" t="e">
        <f>VLOOKUP(H93,Presupuesto!$B$11:$C$565,2,0)</f>
        <v>#N/A</v>
      </c>
      <c r="J93" s="98" t="str">
        <f t="shared" si="5"/>
        <v>Desarrollo del Sistema de Educación Superior</v>
      </c>
      <c r="K93" s="98" t="s">
        <v>403</v>
      </c>
    </row>
    <row r="94" spans="3:11">
      <c r="C94" s="145"/>
      <c r="D94" s="151"/>
      <c r="E94" s="118"/>
      <c r="F94" s="97">
        <f t="shared" si="4"/>
        <v>0</v>
      </c>
      <c r="G94" s="161"/>
      <c r="H94" s="146"/>
      <c r="I94" s="130" t="e">
        <f>VLOOKUP(H94,Presupuesto!$B$11:$C$565,2,0)</f>
        <v>#N/A</v>
      </c>
      <c r="J94" s="98" t="str">
        <f t="shared" si="5"/>
        <v>Desarrollo del Sistema de Educación Superior</v>
      </c>
      <c r="K94" s="98" t="s">
        <v>412</v>
      </c>
    </row>
    <row r="95" spans="3:11">
      <c r="C95" s="145"/>
      <c r="D95" s="151"/>
      <c r="E95" s="118"/>
      <c r="F95" s="97">
        <f t="shared" si="4"/>
        <v>0</v>
      </c>
      <c r="G95" s="161"/>
      <c r="H95" s="146"/>
      <c r="I95" s="130" t="e">
        <f>VLOOKUP(H95,Presupuesto!$B$11:$C$565,2,0)</f>
        <v>#N/A</v>
      </c>
      <c r="J95" s="98" t="str">
        <f t="shared" si="5"/>
        <v>Desarrollo del Sistema de Educación Superior</v>
      </c>
      <c r="K95" s="98" t="s">
        <v>412</v>
      </c>
    </row>
    <row r="96" spans="3:11">
      <c r="C96" s="145"/>
      <c r="D96" s="151"/>
      <c r="E96" s="118"/>
      <c r="F96" s="97">
        <f t="shared" si="4"/>
        <v>0</v>
      </c>
      <c r="G96" s="161"/>
      <c r="H96" s="146"/>
      <c r="I96" s="130" t="e">
        <f>VLOOKUP(H96,Presupuesto!$B$11:$C$565,2,0)</f>
        <v>#N/A</v>
      </c>
      <c r="J96" s="98" t="str">
        <f t="shared" si="5"/>
        <v>Desarrollo del Sistema de Educación Superior</v>
      </c>
      <c r="K96" s="98" t="s">
        <v>412</v>
      </c>
    </row>
    <row r="97" spans="3:11" ht="15.75" thickBot="1">
      <c r="C97" s="147"/>
      <c r="D97" s="159"/>
      <c r="E97" s="103"/>
      <c r="F97" s="105">
        <f t="shared" si="4"/>
        <v>0</v>
      </c>
      <c r="G97" s="162"/>
      <c r="H97" s="148"/>
      <c r="I97" s="132" t="e">
        <f>VLOOKUP(H97,Presupuesto!$B$11:$C$565,2,0)</f>
        <v>#N/A</v>
      </c>
      <c r="J97" s="106" t="str">
        <f t="shared" si="5"/>
        <v>Desarrollo del Sistema de Educación Superior</v>
      </c>
      <c r="K97" s="124" t="s">
        <v>394</v>
      </c>
    </row>
    <row r="99" spans="3:11" ht="15.75" thickBot="1"/>
    <row r="100" spans="3:11" ht="15.75" thickBot="1">
      <c r="C100" s="157" t="s">
        <v>53</v>
      </c>
      <c r="D100" s="367">
        <f>SUM(F107:F141)</f>
        <v>225000</v>
      </c>
      <c r="F100" s="70"/>
      <c r="G100" s="79"/>
      <c r="H100" s="70"/>
      <c r="I100" s="70"/>
    </row>
    <row r="101" spans="3:11">
      <c r="C101" s="70"/>
      <c r="D101" s="31"/>
      <c r="E101" s="93"/>
      <c r="F101" s="93"/>
      <c r="G101" s="93"/>
      <c r="H101" s="76"/>
      <c r="I101" s="76"/>
      <c r="J101" s="76"/>
      <c r="K101" s="112"/>
    </row>
    <row r="102" spans="3:11">
      <c r="C102" s="70"/>
      <c r="D102" s="31"/>
      <c r="E102" s="93"/>
      <c r="F102" s="93"/>
      <c r="G102" s="93"/>
      <c r="H102" s="76"/>
      <c r="I102" s="76"/>
      <c r="J102" s="76"/>
      <c r="K102" s="112"/>
    </row>
    <row r="103" spans="3:11" ht="15.75">
      <c r="C103" s="202" t="s">
        <v>392</v>
      </c>
      <c r="D103" s="363" t="s">
        <v>2142</v>
      </c>
      <c r="E103" s="93"/>
      <c r="F103" s="93"/>
      <c r="G103" s="93"/>
      <c r="H103" s="76"/>
      <c r="I103" s="76"/>
      <c r="J103" s="76"/>
      <c r="K103" s="112"/>
    </row>
    <row r="104" spans="3:11" ht="18.75">
      <c r="C104" s="211" t="str">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Posgrado'!$E:$F,2,FALSE),IFERROR(VLOOKUP(D103,'17. Gestión TIC'!$E:$F,2,FALSE),IFERROR(VLOOKUP(D103,'16. Desa. del Sistema Educ.Sup.'!$E:$F,2,FALSE),IFERROR(VLOOKUP(D103,'9. Cultura de Inno. Insti...'!$E:$F,2,FALSE),VLOOKUP(D103,'7. Lo Esencial de la Reforma U.'!$E:$F,2,0)))))))))))))))))</f>
        <v>Ampliación de las LAN</v>
      </c>
      <c r="D104" s="400"/>
      <c r="E104" s="93"/>
      <c r="F104" s="93"/>
      <c r="G104" s="93"/>
      <c r="H104" s="76"/>
      <c r="I104" s="76"/>
      <c r="J104" s="76"/>
      <c r="K104" s="112"/>
    </row>
    <row r="105" spans="3:11" ht="15.75" thickBot="1">
      <c r="F105" s="93"/>
      <c r="G105" s="76"/>
      <c r="H105" s="76"/>
      <c r="I105" s="76"/>
    </row>
    <row r="106" spans="3:11" ht="15.75" thickBot="1">
      <c r="C106" s="129" t="s">
        <v>44</v>
      </c>
      <c r="D106" s="129" t="s">
        <v>55</v>
      </c>
      <c r="E106" s="136" t="s">
        <v>57</v>
      </c>
      <c r="F106" s="135" t="s">
        <v>27</v>
      </c>
      <c r="G106" s="133" t="s">
        <v>131</v>
      </c>
      <c r="H106" s="136" t="s">
        <v>46</v>
      </c>
      <c r="I106" s="133" t="s">
        <v>132</v>
      </c>
      <c r="J106" s="133" t="s">
        <v>410</v>
      </c>
      <c r="K106" s="133" t="s">
        <v>411</v>
      </c>
    </row>
    <row r="107" spans="3:11">
      <c r="C107" s="220" t="s">
        <v>439</v>
      </c>
      <c r="D107" s="221"/>
      <c r="E107" s="219">
        <f>HLOOKUP(C107,$AH$2:$BU$3,2,0)</f>
        <v>620</v>
      </c>
      <c r="F107" s="97">
        <f t="shared" ref="F107:F141" si="6">D107*E107</f>
        <v>0</v>
      </c>
      <c r="G107" s="161"/>
      <c r="H107" s="142"/>
      <c r="I107" s="130" t="e">
        <f>VLOOKUP(H107,Presupuesto!$B$11:$C$565,2,0)</f>
        <v>#N/A</v>
      </c>
      <c r="J107" s="218" t="s">
        <v>1479</v>
      </c>
      <c r="K107" s="98" t="s">
        <v>394</v>
      </c>
    </row>
    <row r="108" spans="3:11">
      <c r="C108" s="141" t="s">
        <v>1744</v>
      </c>
      <c r="D108" s="158">
        <v>100</v>
      </c>
      <c r="E108" s="123">
        <v>2250</v>
      </c>
      <c r="F108" s="97">
        <f t="shared" si="6"/>
        <v>225000</v>
      </c>
      <c r="G108" s="161" t="s">
        <v>1509</v>
      </c>
      <c r="H108" s="142" t="s">
        <v>338</v>
      </c>
      <c r="I108" s="130" t="str">
        <f>VLOOKUP(H108,Presupuesto!$B$11:$C$565,2,0)</f>
        <v>EQUIPOS PARA COMPUTACION</v>
      </c>
      <c r="J108" s="98" t="str">
        <f>$J$107</f>
        <v>Desarrollo del Sistema de Educación Superior</v>
      </c>
      <c r="K108" s="98" t="s">
        <v>394</v>
      </c>
    </row>
    <row r="109" spans="3:11">
      <c r="C109" s="141"/>
      <c r="D109" s="158"/>
      <c r="E109" s="123"/>
      <c r="F109" s="97">
        <f t="shared" si="6"/>
        <v>0</v>
      </c>
      <c r="G109" s="161"/>
      <c r="H109" s="142"/>
      <c r="I109" s="130" t="e">
        <f>VLOOKUP(H109,Presupuesto!$B$11:$C$565,2,0)</f>
        <v>#N/A</v>
      </c>
      <c r="J109" s="98" t="str">
        <f t="shared" ref="J109:J141" si="7">$J$107</f>
        <v>Desarrollo del Sistema de Educación Superior</v>
      </c>
      <c r="K109" s="98" t="s">
        <v>412</v>
      </c>
    </row>
    <row r="110" spans="3:11">
      <c r="C110" s="141"/>
      <c r="D110" s="158"/>
      <c r="E110" s="123"/>
      <c r="F110" s="97">
        <f t="shared" si="6"/>
        <v>0</v>
      </c>
      <c r="G110" s="161"/>
      <c r="H110" s="142"/>
      <c r="I110" s="130" t="e">
        <f>VLOOKUP(H110,Presupuesto!$B$11:$C$565,2,0)</f>
        <v>#N/A</v>
      </c>
      <c r="J110" s="98" t="str">
        <f t="shared" si="7"/>
        <v>Desarrollo del Sistema de Educación Superior</v>
      </c>
      <c r="K110" s="98" t="s">
        <v>412</v>
      </c>
    </row>
    <row r="111" spans="3:11">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c r="C112" s="141"/>
      <c r="D112" s="158"/>
      <c r="E112" s="123"/>
      <c r="F112" s="97">
        <f t="shared" si="6"/>
        <v>0</v>
      </c>
      <c r="G112" s="161"/>
      <c r="H112" s="142"/>
      <c r="I112" s="130" t="e">
        <f>VLOOKUP(H112,Presupuesto!$B$11:$C$565,2,0)</f>
        <v>#N/A</v>
      </c>
      <c r="J112" s="98" t="str">
        <f t="shared" si="7"/>
        <v>Desarrollo del Sistema de Educación Superior</v>
      </c>
      <c r="K112" s="98" t="s">
        <v>401</v>
      </c>
    </row>
    <row r="113" spans="3:11">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c r="C127" s="141"/>
      <c r="D127" s="158"/>
      <c r="E127" s="123"/>
      <c r="F127" s="97">
        <f t="shared" si="6"/>
        <v>0</v>
      </c>
      <c r="G127" s="161"/>
      <c r="H127" s="142"/>
      <c r="I127" s="130" t="e">
        <f>VLOOKUP(H127,Presupuesto!$B$11:$C$565,2,0)</f>
        <v>#N/A</v>
      </c>
      <c r="J127" s="98" t="str">
        <f t="shared" si="7"/>
        <v>Desarrollo del Sistema de Educación Superior</v>
      </c>
      <c r="K127" s="98" t="s">
        <v>412</v>
      </c>
    </row>
    <row r="128" spans="3:11">
      <c r="C128" s="141"/>
      <c r="D128" s="158"/>
      <c r="E128" s="123"/>
      <c r="F128" s="97">
        <f t="shared" si="6"/>
        <v>0</v>
      </c>
      <c r="G128" s="161"/>
      <c r="H128" s="142"/>
      <c r="I128" s="130" t="e">
        <f>VLOOKUP(H128,Presupuesto!$B$11:$C$565,2,0)</f>
        <v>#N/A</v>
      </c>
      <c r="J128" s="98" t="str">
        <f t="shared" si="7"/>
        <v>Desarrollo del Sistema de Educación Superior</v>
      </c>
      <c r="K128" s="98" t="s">
        <v>412</v>
      </c>
    </row>
    <row r="129" spans="3:11">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c r="C135" s="143"/>
      <c r="D135" s="151"/>
      <c r="E135" s="118"/>
      <c r="F135" s="97">
        <f t="shared" si="6"/>
        <v>0</v>
      </c>
      <c r="G135" s="161"/>
      <c r="H135" s="144"/>
      <c r="I135" s="130" t="e">
        <f>VLOOKUP(H135,Presupuesto!$B$11:$C$565,2,0)</f>
        <v>#N/A</v>
      </c>
      <c r="J135" s="98" t="str">
        <f t="shared" si="7"/>
        <v>Desarrollo del Sistema de Educación Superior</v>
      </c>
      <c r="K135" s="98" t="s">
        <v>412</v>
      </c>
    </row>
    <row r="136" spans="3:11">
      <c r="C136" s="143"/>
      <c r="D136" s="151"/>
      <c r="E136" s="118"/>
      <c r="F136" s="97">
        <f t="shared" si="6"/>
        <v>0</v>
      </c>
      <c r="G136" s="161"/>
      <c r="H136" s="144"/>
      <c r="I136" s="130" t="e">
        <f>VLOOKUP(H136,Presupuesto!$B$11:$C$565,2,0)</f>
        <v>#N/A</v>
      </c>
      <c r="J136" s="98" t="str">
        <f t="shared" si="7"/>
        <v>Desarrollo del Sistema de Educación Superior</v>
      </c>
      <c r="K136" s="98" t="s">
        <v>412</v>
      </c>
    </row>
    <row r="137" spans="3:11">
      <c r="C137" s="145"/>
      <c r="D137" s="151"/>
      <c r="E137" s="118"/>
      <c r="F137" s="97">
        <f t="shared" si="6"/>
        <v>0</v>
      </c>
      <c r="G137" s="161"/>
      <c r="H137" s="146"/>
      <c r="I137" s="130" t="e">
        <f>VLOOKUP(H137,Presupuesto!$B$11:$C$565,2,0)</f>
        <v>#N/A</v>
      </c>
      <c r="J137" s="98" t="str">
        <f t="shared" si="7"/>
        <v>Desarrollo del Sistema de Educación Superior</v>
      </c>
      <c r="K137" s="98" t="s">
        <v>403</v>
      </c>
    </row>
    <row r="138" spans="3:11">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c r="C139" s="145"/>
      <c r="D139" s="151"/>
      <c r="E139" s="118"/>
      <c r="F139" s="97">
        <f t="shared" si="6"/>
        <v>0</v>
      </c>
      <c r="G139" s="161"/>
      <c r="H139" s="146"/>
      <c r="I139" s="130" t="e">
        <f>VLOOKUP(H139,Presupuesto!$B$11:$C$565,2,0)</f>
        <v>#N/A</v>
      </c>
      <c r="J139" s="98" t="str">
        <f t="shared" si="7"/>
        <v>Desarrollo del Sistema de Educación Superior</v>
      </c>
      <c r="K139" s="98" t="s">
        <v>412</v>
      </c>
    </row>
    <row r="140" spans="3:11">
      <c r="C140" s="145"/>
      <c r="D140" s="151"/>
      <c r="E140" s="118"/>
      <c r="F140" s="97">
        <f t="shared" si="6"/>
        <v>0</v>
      </c>
      <c r="G140" s="161"/>
      <c r="H140" s="146"/>
      <c r="I140" s="130" t="e">
        <f>VLOOKUP(H140,Presupuesto!$B$11:$C$565,2,0)</f>
        <v>#N/A</v>
      </c>
      <c r="J140" s="98" t="str">
        <f t="shared" si="7"/>
        <v>Desarrollo del Sistema de Educación Superior</v>
      </c>
      <c r="K140" s="98" t="s">
        <v>412</v>
      </c>
    </row>
    <row r="141" spans="3:11" ht="15.75" thickBot="1">
      <c r="C141" s="147"/>
      <c r="D141" s="159"/>
      <c r="E141" s="103"/>
      <c r="F141" s="105">
        <f t="shared" si="6"/>
        <v>0</v>
      </c>
      <c r="G141" s="162"/>
      <c r="H141" s="148"/>
      <c r="I141" s="132" t="e">
        <f>VLOOKUP(H141,Presupuesto!$B$11:$C$565,2,0)</f>
        <v>#N/A</v>
      </c>
      <c r="J141" s="106" t="str">
        <f t="shared" si="7"/>
        <v>Desarrollo del Sistema de Educación Superior</v>
      </c>
      <c r="K141" s="124" t="s">
        <v>394</v>
      </c>
    </row>
    <row r="143" spans="3:11" ht="15.75" thickBot="1">
      <c r="F143" s="90"/>
      <c r="G143" s="89"/>
      <c r="H143" s="90"/>
      <c r="I143" s="90"/>
    </row>
    <row r="144" spans="3:11" ht="15.75" thickBot="1">
      <c r="C144" s="157" t="s">
        <v>53</v>
      </c>
      <c r="D144" s="367">
        <f>SUM(F151:F185)</f>
        <v>700000</v>
      </c>
      <c r="F144" s="70"/>
      <c r="G144" s="79"/>
      <c r="H144" s="70"/>
      <c r="I144" s="70"/>
    </row>
    <row r="145" spans="3:11">
      <c r="C145" s="70"/>
      <c r="D145" s="31"/>
      <c r="E145" s="93"/>
      <c r="F145" s="93"/>
      <c r="G145" s="93"/>
      <c r="H145" s="76"/>
      <c r="I145" s="76"/>
      <c r="J145" s="76"/>
      <c r="K145" s="112"/>
    </row>
    <row r="146" spans="3:11">
      <c r="C146" s="70"/>
      <c r="D146" s="31"/>
      <c r="E146" s="93"/>
      <c r="F146" s="93"/>
      <c r="G146" s="93"/>
      <c r="H146" s="76"/>
      <c r="I146" s="76"/>
      <c r="J146" s="76"/>
      <c r="K146" s="112"/>
    </row>
    <row r="147" spans="3:11" ht="15.75">
      <c r="C147" s="202" t="s">
        <v>392</v>
      </c>
      <c r="D147" s="363" t="s">
        <v>2140</v>
      </c>
      <c r="E147" s="93"/>
      <c r="F147" s="93"/>
      <c r="G147" s="93"/>
      <c r="H147" s="76"/>
      <c r="I147" s="76"/>
      <c r="J147" s="76"/>
      <c r="K147" s="112"/>
    </row>
    <row r="148" spans="3:11" ht="18.75">
      <c r="C148" s="211" t="str">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Elaboración de la propuesta de proyecto para la Redundancia de Servicios TI Críticos de la UNAH</v>
      </c>
      <c r="D148" s="31"/>
      <c r="E148" s="93"/>
      <c r="F148" s="93"/>
      <c r="G148" s="93"/>
      <c r="H148" s="76"/>
      <c r="I148" s="76"/>
      <c r="J148" s="76"/>
      <c r="K148" s="112"/>
    </row>
    <row r="149" spans="3:11" ht="15.75" thickBot="1">
      <c r="F149" s="93"/>
      <c r="G149" s="76"/>
      <c r="H149" s="76"/>
      <c r="I149" s="76"/>
    </row>
    <row r="150" spans="3:11" ht="15.75" thickBot="1">
      <c r="C150" s="129" t="s">
        <v>44</v>
      </c>
      <c r="D150" s="129" t="s">
        <v>55</v>
      </c>
      <c r="E150" s="136" t="s">
        <v>57</v>
      </c>
      <c r="F150" s="135" t="s">
        <v>27</v>
      </c>
      <c r="G150" s="133" t="s">
        <v>131</v>
      </c>
      <c r="H150" s="136" t="s">
        <v>46</v>
      </c>
      <c r="I150" s="133" t="s">
        <v>132</v>
      </c>
      <c r="J150" s="133" t="s">
        <v>410</v>
      </c>
      <c r="K150" s="133" t="s">
        <v>411</v>
      </c>
    </row>
    <row r="151" spans="3:11">
      <c r="C151" s="220" t="s">
        <v>439</v>
      </c>
      <c r="D151" s="221"/>
      <c r="E151" s="219">
        <f>HLOOKUP(C151,$AH$2:$BU$3,2,0)</f>
        <v>620</v>
      </c>
      <c r="F151" s="97">
        <f t="shared" ref="F151:F185" si="8">D151*E151</f>
        <v>0</v>
      </c>
      <c r="G151" s="161"/>
      <c r="H151" s="142"/>
      <c r="I151" s="130" t="e">
        <f>VLOOKUP(H151,Presupuesto!$B$11:$C$565,2,0)</f>
        <v>#N/A</v>
      </c>
      <c r="J151" s="218" t="s">
        <v>1479</v>
      </c>
      <c r="K151" s="98" t="s">
        <v>394</v>
      </c>
    </row>
    <row r="152" spans="3:11" ht="30">
      <c r="C152" s="531" t="s">
        <v>1731</v>
      </c>
      <c r="D152" s="158">
        <v>1</v>
      </c>
      <c r="E152" s="123">
        <v>700000</v>
      </c>
      <c r="F152" s="97">
        <f t="shared" si="8"/>
        <v>700000</v>
      </c>
      <c r="G152" s="161" t="s">
        <v>1509</v>
      </c>
      <c r="H152" s="142" t="s">
        <v>338</v>
      </c>
      <c r="I152" s="130" t="str">
        <f>VLOOKUP(H152,Presupuesto!$B$11:$C$565,2,0)</f>
        <v>EQUIPOS PARA COMPUTACION</v>
      </c>
      <c r="J152" s="98" t="str">
        <f>$J$151</f>
        <v>Desarrollo del Sistema de Educación Superior</v>
      </c>
      <c r="K152" s="98" t="s">
        <v>402</v>
      </c>
    </row>
    <row r="153" spans="3:11">
      <c r="C153" s="141"/>
      <c r="D153" s="158"/>
      <c r="E153" s="123"/>
      <c r="F153" s="97">
        <f t="shared" si="8"/>
        <v>0</v>
      </c>
      <c r="G153" s="161"/>
      <c r="H153" s="142"/>
      <c r="I153" s="130" t="e">
        <f>VLOOKUP(H153,Presupuesto!$B$11:$C$565,2,0)</f>
        <v>#N/A</v>
      </c>
      <c r="J153" s="98" t="str">
        <f t="shared" ref="J153:J185" si="9">$J$151</f>
        <v>Desarrollo del Sistema de Educación Superior</v>
      </c>
      <c r="K153" s="98" t="s">
        <v>412</v>
      </c>
    </row>
    <row r="154" spans="3:11">
      <c r="C154" s="141"/>
      <c r="D154" s="158"/>
      <c r="E154" s="123"/>
      <c r="F154" s="97">
        <f t="shared" si="8"/>
        <v>0</v>
      </c>
      <c r="G154" s="161"/>
      <c r="H154" s="142"/>
      <c r="I154" s="130" t="e">
        <f>VLOOKUP(H154,Presupuesto!$B$11:$C$565,2,0)</f>
        <v>#N/A</v>
      </c>
      <c r="J154" s="98" t="str">
        <f t="shared" si="9"/>
        <v>Desarrollo del Sistema de Educación Superior</v>
      </c>
      <c r="K154" s="98" t="s">
        <v>412</v>
      </c>
    </row>
    <row r="155" spans="3:11">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c r="C156" s="141"/>
      <c r="D156" s="158"/>
      <c r="E156" s="123"/>
      <c r="F156" s="97">
        <f t="shared" si="8"/>
        <v>0</v>
      </c>
      <c r="G156" s="161"/>
      <c r="H156" s="142"/>
      <c r="I156" s="130" t="e">
        <f>VLOOKUP(H156,Presupuesto!$B$11:$C$565,2,0)</f>
        <v>#N/A</v>
      </c>
      <c r="J156" s="98" t="str">
        <f t="shared" si="9"/>
        <v>Desarrollo del Sistema de Educación Superior</v>
      </c>
      <c r="K156" s="98" t="s">
        <v>401</v>
      </c>
    </row>
    <row r="157" spans="3:11">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c r="C171" s="141"/>
      <c r="D171" s="158"/>
      <c r="E171" s="123"/>
      <c r="F171" s="97">
        <f t="shared" si="8"/>
        <v>0</v>
      </c>
      <c r="G171" s="161"/>
      <c r="H171" s="142"/>
      <c r="I171" s="130" t="e">
        <f>VLOOKUP(H171,Presupuesto!$B$11:$C$565,2,0)</f>
        <v>#N/A</v>
      </c>
      <c r="J171" s="98" t="str">
        <f t="shared" si="9"/>
        <v>Desarrollo del Sistema de Educación Superior</v>
      </c>
      <c r="K171" s="98" t="s">
        <v>412</v>
      </c>
    </row>
    <row r="172" spans="3:11">
      <c r="C172" s="141"/>
      <c r="D172" s="158"/>
      <c r="E172" s="123"/>
      <c r="F172" s="97">
        <f t="shared" si="8"/>
        <v>0</v>
      </c>
      <c r="G172" s="161"/>
      <c r="H172" s="142"/>
      <c r="I172" s="130" t="e">
        <f>VLOOKUP(H172,Presupuesto!$B$11:$C$565,2,0)</f>
        <v>#N/A</v>
      </c>
      <c r="J172" s="98" t="str">
        <f t="shared" si="9"/>
        <v>Desarrollo del Sistema de Educación Superior</v>
      </c>
      <c r="K172" s="98" t="s">
        <v>412</v>
      </c>
    </row>
    <row r="173" spans="3:11">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c r="C179" s="143"/>
      <c r="D179" s="151"/>
      <c r="E179" s="118"/>
      <c r="F179" s="97">
        <f t="shared" si="8"/>
        <v>0</v>
      </c>
      <c r="G179" s="161"/>
      <c r="H179" s="144"/>
      <c r="I179" s="130" t="e">
        <f>VLOOKUP(H179,Presupuesto!$B$11:$C$565,2,0)</f>
        <v>#N/A</v>
      </c>
      <c r="J179" s="98" t="str">
        <f t="shared" si="9"/>
        <v>Desarrollo del Sistema de Educación Superior</v>
      </c>
      <c r="K179" s="98" t="s">
        <v>412</v>
      </c>
    </row>
    <row r="180" spans="3:11">
      <c r="C180" s="143"/>
      <c r="D180" s="151"/>
      <c r="E180" s="118"/>
      <c r="F180" s="97">
        <f t="shared" si="8"/>
        <v>0</v>
      </c>
      <c r="G180" s="161"/>
      <c r="H180" s="144"/>
      <c r="I180" s="130" t="e">
        <f>VLOOKUP(H180,Presupuesto!$B$11:$C$565,2,0)</f>
        <v>#N/A</v>
      </c>
      <c r="J180" s="98" t="str">
        <f t="shared" si="9"/>
        <v>Desarrollo del Sistema de Educación Superior</v>
      </c>
      <c r="K180" s="98" t="s">
        <v>412</v>
      </c>
    </row>
    <row r="181" spans="3:11">
      <c r="C181" s="145"/>
      <c r="D181" s="151"/>
      <c r="E181" s="118"/>
      <c r="F181" s="97">
        <f t="shared" si="8"/>
        <v>0</v>
      </c>
      <c r="G181" s="161"/>
      <c r="H181" s="146"/>
      <c r="I181" s="130" t="e">
        <f>VLOOKUP(H181,Presupuesto!$B$11:$C$565,2,0)</f>
        <v>#N/A</v>
      </c>
      <c r="J181" s="98" t="str">
        <f t="shared" si="9"/>
        <v>Desarrollo del Sistema de Educación Superior</v>
      </c>
      <c r="K181" s="98" t="s">
        <v>403</v>
      </c>
    </row>
    <row r="182" spans="3:11">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c r="C183" s="145"/>
      <c r="D183" s="151"/>
      <c r="E183" s="118"/>
      <c r="F183" s="97">
        <f t="shared" si="8"/>
        <v>0</v>
      </c>
      <c r="G183" s="161"/>
      <c r="H183" s="146"/>
      <c r="I183" s="130" t="e">
        <f>VLOOKUP(H183,Presupuesto!$B$11:$C$565,2,0)</f>
        <v>#N/A</v>
      </c>
      <c r="J183" s="98" t="str">
        <f t="shared" si="9"/>
        <v>Desarrollo del Sistema de Educación Superior</v>
      </c>
      <c r="K183" s="98" t="s">
        <v>412</v>
      </c>
    </row>
    <row r="184" spans="3:11">
      <c r="C184" s="145"/>
      <c r="D184" s="151"/>
      <c r="E184" s="118"/>
      <c r="F184" s="97">
        <f t="shared" si="8"/>
        <v>0</v>
      </c>
      <c r="G184" s="161"/>
      <c r="H184" s="146"/>
      <c r="I184" s="130" t="e">
        <f>VLOOKUP(H184,Presupuesto!$B$11:$C$565,2,0)</f>
        <v>#N/A</v>
      </c>
      <c r="J184" s="98" t="str">
        <f t="shared" si="9"/>
        <v>Desarrollo del Sistema de Educación Superior</v>
      </c>
      <c r="K184" s="98" t="s">
        <v>412</v>
      </c>
    </row>
    <row r="185" spans="3:11" ht="15.75" thickBot="1">
      <c r="C185" s="147"/>
      <c r="D185" s="159"/>
      <c r="E185" s="103"/>
      <c r="F185" s="105">
        <f t="shared" si="8"/>
        <v>0</v>
      </c>
      <c r="G185" s="162"/>
      <c r="H185" s="148"/>
      <c r="I185" s="132" t="e">
        <f>VLOOKUP(H185,Presupuesto!$B$11:$C$565,2,0)</f>
        <v>#N/A</v>
      </c>
      <c r="J185" s="106" t="str">
        <f t="shared" si="9"/>
        <v>Desarrollo del Sistema de Educación Superior</v>
      </c>
      <c r="K185" s="124" t="s">
        <v>394</v>
      </c>
    </row>
    <row r="187" spans="3:11" ht="15.75" thickBot="1"/>
    <row r="188" spans="3:11" ht="15.75" thickBot="1">
      <c r="C188" s="157" t="s">
        <v>53</v>
      </c>
      <c r="D188" s="367">
        <f>SUM(F200:F234)</f>
        <v>34200000</v>
      </c>
      <c r="F188" s="70"/>
      <c r="G188" s="79"/>
      <c r="H188" s="70"/>
      <c r="I188" s="70"/>
    </row>
    <row r="189" spans="3:11">
      <c r="C189" s="70"/>
      <c r="D189" s="31"/>
      <c r="E189" s="93"/>
      <c r="F189" s="93"/>
      <c r="G189" s="93"/>
      <c r="H189" s="76"/>
      <c r="I189" s="76"/>
      <c r="J189" s="76"/>
      <c r="K189" s="112"/>
    </row>
    <row r="190" spans="3:11">
      <c r="C190" s="70"/>
      <c r="D190" s="31"/>
      <c r="E190" s="93"/>
      <c r="F190" s="93"/>
      <c r="G190" s="93"/>
      <c r="H190" s="76"/>
      <c r="I190" s="76"/>
      <c r="J190" s="76"/>
      <c r="K190" s="112"/>
    </row>
    <row r="191" spans="3:11" ht="15.75">
      <c r="C191" s="202" t="s">
        <v>392</v>
      </c>
      <c r="D191" s="363" t="s">
        <v>2133</v>
      </c>
      <c r="E191" s="93"/>
      <c r="F191" s="93"/>
      <c r="G191" s="93"/>
      <c r="H191" s="76"/>
      <c r="I191" s="76"/>
      <c r="J191" s="76"/>
      <c r="K191" s="112"/>
    </row>
    <row r="192" spans="3:11" ht="18.75">
      <c r="C192" s="211" t="str">
        <f>IFERROR(VLOOKUP(D191,'1. Desarrollo e Innov. Curricu.'!$E:$F,2,FALSE),IFERROR(VLOOKUP(D191,'2. Investigación Científica'!$E:$F,2,FALSE),IFERROR(VLOOKUP(D191,'3. Vinculación Univ. Sociedad'!$E:$F,2,FALSE),IFERROR(VLOOKUP(D191,'4. Docencia y Profesorado Univ.'!$E:$F,2,FALSE),IFERROR(VLOOKUP(D191,'5. Estudiantes y Graduados'!$E:$F,2,FALSE),IFERROR(VLOOKUP(D191,'11. Gestion Administrativa'!$E:$F,2,FALSE),IFERROR(VLOOKUP(D191,'13. Gestión Académica'!$E:$F,2,FALSE),IFERROR(VLOOKUP(D191,'8. Asegura. de la Calid. y M'!$E:$F,2,FALSE),IFERROR(VLOOKUP(D191,'6. Gestión del Conocimiento'!$E:$F,2,FALSE),IFERROR(VLOOKUP(D191,'15. Gobernabilidad y Proceso...'!$E:$F,2,FALSE),IFERROR(VLOOKUP(D191,'12. Gestión del Talento Humano'!$E:$F,2,FALSE),IFERROR(VLOOKUP(D191,'14. Internacional... de la E.S.'!$E:$F,2,FALSE),IFERROR(VLOOKUP(D191,'10. Posgrado'!$E:$F,2,FALSE),IFERROR(VLOOKUP(D191,'17. Gestión TIC'!$E:$F,2,FALSE),IFERROR(VLOOKUP(D191,'16. Desa. del Sistema Educ.Sup.'!$E:$F,2,FALSE),IFERROR(VLOOKUP(D191,'9. Cultura de Inno. Insti...'!$E:$F,2,FALSE),VLOOKUP(D191,'7. Lo Esencial de la Reforma U.'!$E:$F,2,0)))))))))))))))))</f>
        <v>Desarrollo, mantenimiento y mejora de los sistemas de información de la UNAH y aplicaciones (Software).</v>
      </c>
      <c r="D192" s="31"/>
      <c r="E192" s="93"/>
      <c r="F192" s="93"/>
      <c r="G192" s="93"/>
      <c r="H192" s="76"/>
      <c r="I192" s="76"/>
      <c r="J192" s="76"/>
      <c r="K192" s="112"/>
    </row>
    <row r="193" spans="3:11" s="458" customFormat="1" ht="18.75">
      <c r="C193" s="211"/>
      <c r="D193" s="31"/>
      <c r="E193" s="93"/>
      <c r="F193" s="93"/>
      <c r="G193" s="93"/>
      <c r="H193" s="76"/>
      <c r="I193" s="76"/>
      <c r="J193" s="76"/>
      <c r="K193" s="112"/>
    </row>
    <row r="194" spans="3:11" s="458" customFormat="1" ht="15.75">
      <c r="C194" s="202" t="s">
        <v>392</v>
      </c>
      <c r="D194" s="363" t="s">
        <v>2134</v>
      </c>
      <c r="E194" s="93"/>
      <c r="F194" s="93"/>
      <c r="G194" s="93"/>
      <c r="H194" s="76"/>
      <c r="I194" s="76"/>
      <c r="J194" s="76"/>
      <c r="K194" s="112"/>
    </row>
    <row r="195" spans="3:11" s="458" customFormat="1" ht="18.75">
      <c r="C195" s="211" t="str">
        <f>IFERROR(VLOOKUP(D194,'1. Desarrollo e Innov. Curricu.'!$E:$F,2,FALSE),IFERROR(VLOOKUP(D194,'2. Investigación Científica'!$E:$F,2,FALSE),IFERROR(VLOOKUP(D194,'3. Vinculación Univ. Sociedad'!$E:$F,2,FALSE),IFERROR(VLOOKUP(D194,'4. Docencia y Profesorado Univ.'!$E:$F,2,FALSE),IFERROR(VLOOKUP(D194,'5. Estudiantes y Graduados'!$E:$F,2,FALSE),IFERROR(VLOOKUP(D194,'11. Gestion Administrativa'!$E:$F,2,FALSE),IFERROR(VLOOKUP(D194,'13. Gestión Académica'!$E:$F,2,FALSE),IFERROR(VLOOKUP(D194,'8. Asegura. de la Calid. y M'!$E:$F,2,FALSE),IFERROR(VLOOKUP(D194,'6. Gestión del Conocimiento'!$E:$F,2,FALSE),IFERROR(VLOOKUP(D194,'15. Gobernabilidad y Proceso...'!$E:$F,2,FALSE),IFERROR(VLOOKUP(D194,'12. Gestión del Talento Humano'!$E:$F,2,FALSE),IFERROR(VLOOKUP(D194,'14. Internacional... de la E.S.'!$E:$F,2,FALSE),IFERROR(VLOOKUP(D194,'10. Posgrado'!$E:$F,2,FALSE),IFERROR(VLOOKUP(D194,'17. Gestión TIC'!$E:$F,2,FALSE),IFERROR(VLOOKUP(D194,'16. Desa. del Sistema Educ.Sup.'!$E:$F,2,FALSE),IFERROR(VLOOKUP(D194,'9. Cultura de Inno. Insti...'!$E:$F,2,FALSE),VLOOKUP(D194,'7. Lo Esencial de la Reforma U.'!$E:$F,2,0)))))))))))))))))</f>
        <v>Elaboración de un Plan de Renovación y Adquisición de Software Licenciado y Certificado.</v>
      </c>
      <c r="D195" s="31"/>
      <c r="E195" s="93"/>
      <c r="F195" s="93"/>
      <c r="G195" s="93"/>
      <c r="H195" s="76"/>
      <c r="I195" s="76"/>
      <c r="J195" s="76"/>
      <c r="K195" s="112"/>
    </row>
    <row r="196" spans="3:11" s="458" customFormat="1" ht="18.75">
      <c r="C196" s="211"/>
      <c r="D196" s="31"/>
      <c r="E196" s="93"/>
      <c r="F196" s="93"/>
      <c r="G196" s="93"/>
      <c r="H196" s="76"/>
      <c r="I196" s="76"/>
      <c r="J196" s="76"/>
      <c r="K196" s="112"/>
    </row>
    <row r="197" spans="3:11" s="458" customFormat="1" ht="15.75">
      <c r="C197" s="202" t="s">
        <v>392</v>
      </c>
      <c r="D197" s="363" t="s">
        <v>2135</v>
      </c>
      <c r="E197" s="93"/>
      <c r="F197" s="93"/>
      <c r="G197" s="93"/>
      <c r="H197" s="76"/>
      <c r="I197" s="76"/>
      <c r="J197" s="76"/>
      <c r="K197" s="112"/>
    </row>
    <row r="198" spans="3:11" ht="19.5" thickBot="1">
      <c r="C198" s="211" t="str">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Posgrado'!$E:$F,2,FALSE),IFERROR(VLOOKUP(D197,'17. Gestión TIC'!$E:$F,2,FALSE),IFERROR(VLOOKUP(D197,'16. Desa. del Sistema Educ.Sup.'!$E:$F,2,FALSE),IFERROR(VLOOKUP(D197,'9. Cultura de Inno. Insti...'!$E:$F,2,FALSE),VLOOKUP(D197,'7. Lo Esencial de la Reforma U.'!$E:$F,2,0)))))))))))))))))</f>
        <v>Realización de diagnóstico a nivel de sistemas de información del Data Center UNAH.</v>
      </c>
      <c r="D198" s="31"/>
      <c r="F198" s="93"/>
      <c r="G198" s="76"/>
      <c r="H198" s="76"/>
      <c r="I198" s="76"/>
    </row>
    <row r="199" spans="3:11" ht="15.75" thickBot="1">
      <c r="C199" s="129" t="s">
        <v>44</v>
      </c>
      <c r="D199" s="129" t="s">
        <v>55</v>
      </c>
      <c r="E199" s="136" t="s">
        <v>57</v>
      </c>
      <c r="F199" s="135" t="s">
        <v>27</v>
      </c>
      <c r="G199" s="133" t="s">
        <v>131</v>
      </c>
      <c r="H199" s="136" t="s">
        <v>46</v>
      </c>
      <c r="I199" s="133" t="s">
        <v>132</v>
      </c>
      <c r="J199" s="133" t="s">
        <v>410</v>
      </c>
      <c r="K199" s="133" t="s">
        <v>411</v>
      </c>
    </row>
    <row r="200" spans="3:11">
      <c r="C200" s="220" t="s">
        <v>439</v>
      </c>
      <c r="D200" s="221"/>
      <c r="E200" s="219">
        <f>HLOOKUP(C200,$AH$2:$BU$3,2,0)</f>
        <v>620</v>
      </c>
      <c r="F200" s="97">
        <f t="shared" ref="F200:F234" si="10">D200*E200</f>
        <v>0</v>
      </c>
      <c r="G200" s="161"/>
      <c r="H200" s="142"/>
      <c r="I200" s="130" t="e">
        <f>VLOOKUP(H200,Presupuesto!$B$11:$C$565,2,0)</f>
        <v>#N/A</v>
      </c>
      <c r="J200" s="218" t="s">
        <v>1479</v>
      </c>
      <c r="K200" s="98" t="s">
        <v>394</v>
      </c>
    </row>
    <row r="201" spans="3:11" ht="30">
      <c r="C201" s="531" t="s">
        <v>1660</v>
      </c>
      <c r="D201" s="158">
        <v>1</v>
      </c>
      <c r="E201" s="123">
        <v>200000</v>
      </c>
      <c r="F201" s="97">
        <f t="shared" si="10"/>
        <v>200000</v>
      </c>
      <c r="G201" s="161" t="s">
        <v>1509</v>
      </c>
      <c r="H201" s="142" t="s">
        <v>338</v>
      </c>
      <c r="I201" s="130" t="str">
        <f>VLOOKUP(H201,Presupuesto!$B$11:$C$565,2,0)</f>
        <v>EQUIPOS PARA COMPUTACION</v>
      </c>
      <c r="J201" s="98" t="str">
        <f>$J$200</f>
        <v>Desarrollo del Sistema de Educación Superior</v>
      </c>
      <c r="K201" s="98" t="s">
        <v>399</v>
      </c>
    </row>
    <row r="202" spans="3:11" ht="30">
      <c r="C202" s="531" t="s">
        <v>2259</v>
      </c>
      <c r="D202" s="158">
        <v>1</v>
      </c>
      <c r="E202" s="123">
        <v>24000000</v>
      </c>
      <c r="F202" s="97">
        <f t="shared" si="10"/>
        <v>24000000</v>
      </c>
      <c r="G202" s="161" t="s">
        <v>1509</v>
      </c>
      <c r="H202" s="142" t="s">
        <v>338</v>
      </c>
      <c r="I202" s="130" t="str">
        <f>VLOOKUP(H202,Presupuesto!$B$11:$C$565,2,0)</f>
        <v>EQUIPOS PARA COMPUTACION</v>
      </c>
      <c r="J202" s="98" t="str">
        <f t="shared" ref="J202:J234" si="11">$J$200</f>
        <v>Desarrollo del Sistema de Educación Superior</v>
      </c>
      <c r="K202" s="98" t="s">
        <v>394</v>
      </c>
    </row>
    <row r="203" spans="3:11" ht="30">
      <c r="C203" s="531" t="s">
        <v>1670</v>
      </c>
      <c r="D203" s="158">
        <v>1</v>
      </c>
      <c r="E203" s="123">
        <v>10000000</v>
      </c>
      <c r="F203" s="97">
        <f t="shared" si="10"/>
        <v>10000000</v>
      </c>
      <c r="G203" s="161" t="s">
        <v>1509</v>
      </c>
      <c r="H203" s="142" t="s">
        <v>338</v>
      </c>
      <c r="I203" s="130" t="str">
        <f>VLOOKUP(H203,Presupuesto!$B$11:$C$565,2,0)</f>
        <v>EQUIPOS PARA COMPUTACION</v>
      </c>
      <c r="J203" s="98" t="str">
        <f t="shared" si="11"/>
        <v>Desarrollo del Sistema de Educación Superior</v>
      </c>
      <c r="K203" s="98" t="s">
        <v>396</v>
      </c>
    </row>
    <row r="204" spans="3:11">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c r="C205" s="141"/>
      <c r="D205" s="158"/>
      <c r="E205" s="123"/>
      <c r="F205" s="97">
        <f t="shared" si="10"/>
        <v>0</v>
      </c>
      <c r="G205" s="161"/>
      <c r="H205" s="142"/>
      <c r="I205" s="130" t="e">
        <f>VLOOKUP(H205,Presupuesto!$B$11:$C$565,2,0)</f>
        <v>#N/A</v>
      </c>
      <c r="J205" s="98" t="str">
        <f t="shared" si="11"/>
        <v>Desarrollo del Sistema de Educación Superior</v>
      </c>
      <c r="K205" s="98" t="s">
        <v>401</v>
      </c>
    </row>
    <row r="206" spans="3:11">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c r="C215" s="141"/>
      <c r="D215" s="158"/>
      <c r="E215" s="123"/>
      <c r="F215" s="97">
        <f t="shared" si="10"/>
        <v>0</v>
      </c>
      <c r="G215" s="161"/>
      <c r="H215" s="142"/>
      <c r="I215" s="130" t="e">
        <f>VLOOKUP(H215,Presupuesto!$B$11:$C$565,2,0)</f>
        <v>#N/A</v>
      </c>
      <c r="J215" s="98" t="str">
        <f t="shared" si="11"/>
        <v>Desarrollo del Sistema de Educación Superior</v>
      </c>
      <c r="K215" s="98" t="s">
        <v>412</v>
      </c>
    </row>
    <row r="216" spans="3:11">
      <c r="C216" s="141"/>
      <c r="D216" s="158"/>
      <c r="E216" s="123"/>
      <c r="F216" s="97">
        <f t="shared" si="10"/>
        <v>0</v>
      </c>
      <c r="G216" s="161"/>
      <c r="H216" s="142"/>
      <c r="I216" s="130" t="e">
        <f>VLOOKUP(H216,Presupuesto!$B$11:$C$565,2,0)</f>
        <v>#N/A</v>
      </c>
      <c r="J216" s="98" t="str">
        <f t="shared" si="11"/>
        <v>Desarrollo del Sistema de Educación Superior</v>
      </c>
      <c r="K216" s="98" t="s">
        <v>412</v>
      </c>
    </row>
    <row r="217" spans="3:11">
      <c r="C217" s="141"/>
      <c r="D217" s="158"/>
      <c r="E217" s="123"/>
      <c r="F217" s="97">
        <f t="shared" si="10"/>
        <v>0</v>
      </c>
      <c r="G217" s="161"/>
      <c r="H217" s="142"/>
      <c r="I217" s="130" t="e">
        <f>VLOOKUP(H217,Presupuesto!$B$11:$C$565,2,0)</f>
        <v>#N/A</v>
      </c>
      <c r="J217" s="98" t="str">
        <f t="shared" si="11"/>
        <v>Desarrollo del Sistema de Educación Superior</v>
      </c>
      <c r="K217" s="98" t="s">
        <v>412</v>
      </c>
    </row>
    <row r="218" spans="3:11">
      <c r="C218" s="141"/>
      <c r="D218" s="158"/>
      <c r="E218" s="123"/>
      <c r="F218" s="97">
        <f t="shared" si="10"/>
        <v>0</v>
      </c>
      <c r="G218" s="161"/>
      <c r="H218" s="142"/>
      <c r="I218" s="130" t="e">
        <f>VLOOKUP(H218,Presupuesto!$B$11:$C$565,2,0)</f>
        <v>#N/A</v>
      </c>
      <c r="J218" s="98" t="str">
        <f t="shared" si="11"/>
        <v>Desarrollo del Sistema de Educación Superior</v>
      </c>
      <c r="K218" s="98" t="s">
        <v>412</v>
      </c>
    </row>
    <row r="219" spans="3:11">
      <c r="C219" s="141"/>
      <c r="D219" s="158"/>
      <c r="E219" s="123"/>
      <c r="F219" s="97">
        <f t="shared" si="10"/>
        <v>0</v>
      </c>
      <c r="G219" s="161"/>
      <c r="H219" s="142"/>
      <c r="I219" s="130" t="e">
        <f>VLOOKUP(H219,Presupuesto!$B$11:$C$565,2,0)</f>
        <v>#N/A</v>
      </c>
      <c r="J219" s="98" t="str">
        <f t="shared" si="11"/>
        <v>Desarrollo del Sistema de Educación Superior</v>
      </c>
      <c r="K219" s="98" t="s">
        <v>412</v>
      </c>
    </row>
    <row r="220" spans="3:11">
      <c r="C220" s="141"/>
      <c r="D220" s="158"/>
      <c r="E220" s="123"/>
      <c r="F220" s="97">
        <f t="shared" si="10"/>
        <v>0</v>
      </c>
      <c r="G220" s="161"/>
      <c r="H220" s="142"/>
      <c r="I220" s="130" t="e">
        <f>VLOOKUP(H220,Presupuesto!$B$11:$C$565,2,0)</f>
        <v>#N/A</v>
      </c>
      <c r="J220" s="98" t="str">
        <f t="shared" si="11"/>
        <v>Desarrollo del Sistema de Educación Superior</v>
      </c>
      <c r="K220" s="98" t="s">
        <v>412</v>
      </c>
    </row>
    <row r="221" spans="3:11">
      <c r="C221" s="141"/>
      <c r="D221" s="158"/>
      <c r="E221" s="123"/>
      <c r="F221" s="97">
        <f t="shared" si="10"/>
        <v>0</v>
      </c>
      <c r="G221" s="161"/>
      <c r="H221" s="142"/>
      <c r="I221" s="130" t="e">
        <f>VLOOKUP(H221,Presupuesto!$B$11:$C$565,2,0)</f>
        <v>#N/A</v>
      </c>
      <c r="J221" s="98" t="str">
        <f t="shared" si="11"/>
        <v>Desarrollo del Sistema de Educación Superior</v>
      </c>
      <c r="K221" s="98" t="s">
        <v>412</v>
      </c>
    </row>
    <row r="222" spans="3:11">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c r="C223" s="143"/>
      <c r="D223" s="151"/>
      <c r="E223" s="118"/>
      <c r="F223" s="97">
        <f t="shared" si="10"/>
        <v>0</v>
      </c>
      <c r="G223" s="161"/>
      <c r="H223" s="144"/>
      <c r="I223" s="130" t="e">
        <f>VLOOKUP(H223,Presupuesto!$B$11:$C$565,2,0)</f>
        <v>#N/A</v>
      </c>
      <c r="J223" s="98" t="str">
        <f t="shared" si="11"/>
        <v>Desarrollo del Sistema de Educación Superior</v>
      </c>
      <c r="K223" s="98" t="s">
        <v>412</v>
      </c>
    </row>
    <row r="224" spans="3:11">
      <c r="C224" s="143"/>
      <c r="D224" s="151"/>
      <c r="E224" s="118"/>
      <c r="F224" s="97">
        <f t="shared" si="10"/>
        <v>0</v>
      </c>
      <c r="G224" s="161"/>
      <c r="H224" s="144"/>
      <c r="I224" s="130" t="e">
        <f>VLOOKUP(H224,Presupuesto!$B$11:$C$565,2,0)</f>
        <v>#N/A</v>
      </c>
      <c r="J224" s="98" t="str">
        <f t="shared" si="11"/>
        <v>Desarrollo del Sistema de Educación Superior</v>
      </c>
      <c r="K224" s="98" t="s">
        <v>412</v>
      </c>
    </row>
    <row r="225" spans="3:11">
      <c r="C225" s="143"/>
      <c r="D225" s="151"/>
      <c r="E225" s="118"/>
      <c r="F225" s="97">
        <f t="shared" si="10"/>
        <v>0</v>
      </c>
      <c r="G225" s="161"/>
      <c r="H225" s="144"/>
      <c r="I225" s="130" t="e">
        <f>VLOOKUP(H225,Presupuesto!$B$11:$C$565,2,0)</f>
        <v>#N/A</v>
      </c>
      <c r="J225" s="98" t="str">
        <f t="shared" si="11"/>
        <v>Desarrollo del Sistema de Educación Superior</v>
      </c>
      <c r="K225" s="98" t="s">
        <v>412</v>
      </c>
    </row>
    <row r="226" spans="3:11">
      <c r="C226" s="143"/>
      <c r="D226" s="151"/>
      <c r="E226" s="118"/>
      <c r="F226" s="97">
        <f t="shared" si="10"/>
        <v>0</v>
      </c>
      <c r="G226" s="161"/>
      <c r="H226" s="144"/>
      <c r="I226" s="130" t="e">
        <f>VLOOKUP(H226,Presupuesto!$B$11:$C$565,2,0)</f>
        <v>#N/A</v>
      </c>
      <c r="J226" s="98" t="str">
        <f t="shared" si="11"/>
        <v>Desarrollo del Sistema de Educación Superior</v>
      </c>
      <c r="K226" s="98" t="s">
        <v>412</v>
      </c>
    </row>
    <row r="227" spans="3:11">
      <c r="C227" s="143"/>
      <c r="D227" s="151"/>
      <c r="E227" s="118"/>
      <c r="F227" s="97">
        <f t="shared" si="10"/>
        <v>0</v>
      </c>
      <c r="G227" s="161"/>
      <c r="H227" s="144"/>
      <c r="I227" s="130" t="e">
        <f>VLOOKUP(H227,Presupuesto!$B$11:$C$565,2,0)</f>
        <v>#N/A</v>
      </c>
      <c r="J227" s="98" t="str">
        <f t="shared" si="11"/>
        <v>Desarrollo del Sistema de Educación Superior</v>
      </c>
      <c r="K227" s="98" t="s">
        <v>412</v>
      </c>
    </row>
    <row r="228" spans="3:11">
      <c r="C228" s="143"/>
      <c r="D228" s="151"/>
      <c r="E228" s="118"/>
      <c r="F228" s="97">
        <f t="shared" si="10"/>
        <v>0</v>
      </c>
      <c r="G228" s="161"/>
      <c r="H228" s="144"/>
      <c r="I228" s="130" t="e">
        <f>VLOOKUP(H228,Presupuesto!$B$11:$C$565,2,0)</f>
        <v>#N/A</v>
      </c>
      <c r="J228" s="98" t="str">
        <f t="shared" si="11"/>
        <v>Desarrollo del Sistema de Educación Superior</v>
      </c>
      <c r="K228" s="98" t="s">
        <v>412</v>
      </c>
    </row>
    <row r="229" spans="3:11">
      <c r="C229" s="143"/>
      <c r="D229" s="151"/>
      <c r="E229" s="118"/>
      <c r="F229" s="97">
        <f t="shared" si="10"/>
        <v>0</v>
      </c>
      <c r="G229" s="161"/>
      <c r="H229" s="144"/>
      <c r="I229" s="130" t="e">
        <f>VLOOKUP(H229,Presupuesto!$B$11:$C$565,2,0)</f>
        <v>#N/A</v>
      </c>
      <c r="J229" s="98" t="str">
        <f t="shared" si="11"/>
        <v>Desarrollo del Sistema de Educación Superior</v>
      </c>
      <c r="K229" s="98" t="s">
        <v>412</v>
      </c>
    </row>
    <row r="230" spans="3:11">
      <c r="C230" s="145"/>
      <c r="D230" s="151"/>
      <c r="E230" s="118"/>
      <c r="F230" s="97">
        <f t="shared" si="10"/>
        <v>0</v>
      </c>
      <c r="G230" s="161"/>
      <c r="H230" s="146"/>
      <c r="I230" s="130" t="e">
        <f>VLOOKUP(H230,Presupuesto!$B$11:$C$565,2,0)</f>
        <v>#N/A</v>
      </c>
      <c r="J230" s="98" t="str">
        <f t="shared" si="11"/>
        <v>Desarrollo del Sistema de Educación Superior</v>
      </c>
      <c r="K230" s="98" t="s">
        <v>403</v>
      </c>
    </row>
    <row r="231" spans="3:11">
      <c r="C231" s="145"/>
      <c r="D231" s="151"/>
      <c r="E231" s="118"/>
      <c r="F231" s="97">
        <f t="shared" si="10"/>
        <v>0</v>
      </c>
      <c r="G231" s="161"/>
      <c r="H231" s="146"/>
      <c r="I231" s="130" t="e">
        <f>VLOOKUP(H231,Presupuesto!$B$11:$C$565,2,0)</f>
        <v>#N/A</v>
      </c>
      <c r="J231" s="98" t="str">
        <f t="shared" si="11"/>
        <v>Desarrollo del Sistema de Educación Superior</v>
      </c>
      <c r="K231" s="98" t="s">
        <v>412</v>
      </c>
    </row>
    <row r="232" spans="3:11">
      <c r="C232" s="145"/>
      <c r="D232" s="151"/>
      <c r="E232" s="118"/>
      <c r="F232" s="97">
        <f t="shared" si="10"/>
        <v>0</v>
      </c>
      <c r="G232" s="161"/>
      <c r="H232" s="146"/>
      <c r="I232" s="130" t="e">
        <f>VLOOKUP(H232,Presupuesto!$B$11:$C$565,2,0)</f>
        <v>#N/A</v>
      </c>
      <c r="J232" s="98" t="str">
        <f t="shared" si="11"/>
        <v>Desarrollo del Sistema de Educación Superior</v>
      </c>
      <c r="K232" s="98" t="s">
        <v>412</v>
      </c>
    </row>
    <row r="233" spans="3:11">
      <c r="C233" s="145"/>
      <c r="D233" s="151"/>
      <c r="E233" s="118"/>
      <c r="F233" s="97">
        <f t="shared" si="10"/>
        <v>0</v>
      </c>
      <c r="G233" s="161"/>
      <c r="H233" s="146"/>
      <c r="I233" s="130" t="e">
        <f>VLOOKUP(H233,Presupuesto!$B$11:$C$565,2,0)</f>
        <v>#N/A</v>
      </c>
      <c r="J233" s="98" t="str">
        <f t="shared" si="11"/>
        <v>Desarrollo del Sistema de Educación Superior</v>
      </c>
      <c r="K233" s="98" t="s">
        <v>412</v>
      </c>
    </row>
    <row r="234" spans="3:11" ht="15.75" thickBot="1">
      <c r="C234" s="147"/>
      <c r="D234" s="159"/>
      <c r="E234" s="103"/>
      <c r="F234" s="105">
        <f t="shared" si="10"/>
        <v>0</v>
      </c>
      <c r="G234" s="162"/>
      <c r="H234" s="148"/>
      <c r="I234" s="132" t="e">
        <f>VLOOKUP(H234,Presupuesto!$B$11:$C$565,2,0)</f>
        <v>#N/A</v>
      </c>
      <c r="J234" s="106" t="str">
        <f t="shared" si="11"/>
        <v>Desarrollo del Sistema de Educación Superior</v>
      </c>
      <c r="K234" s="124" t="s">
        <v>394</v>
      </c>
    </row>
    <row r="236" spans="3:11" ht="15.75" thickBot="1">
      <c r="F236" s="90"/>
      <c r="G236" s="89"/>
      <c r="H236" s="90"/>
      <c r="I236" s="90"/>
    </row>
    <row r="237" spans="3:11" ht="15.75" thickBot="1">
      <c r="C237" s="157" t="s">
        <v>53</v>
      </c>
      <c r="D237" s="367">
        <f>SUM(F244:F278)</f>
        <v>30304711.155000001</v>
      </c>
      <c r="F237" s="70"/>
      <c r="G237" s="79"/>
      <c r="H237" s="70"/>
      <c r="I237" s="70"/>
    </row>
    <row r="238" spans="3:11">
      <c r="C238" s="70"/>
      <c r="D238" s="31"/>
      <c r="E238" s="93"/>
      <c r="F238" s="93"/>
      <c r="G238" s="93"/>
      <c r="H238" s="76"/>
      <c r="I238" s="76"/>
      <c r="J238" s="76"/>
      <c r="K238" s="112"/>
    </row>
    <row r="239" spans="3:11">
      <c r="C239" s="70"/>
      <c r="D239" s="31"/>
      <c r="E239" s="93"/>
      <c r="F239" s="93"/>
      <c r="G239" s="93"/>
      <c r="H239" s="76"/>
      <c r="I239" s="76"/>
      <c r="J239" s="76"/>
      <c r="K239" s="112"/>
    </row>
    <row r="240" spans="3:11" ht="15.75">
      <c r="C240" s="202" t="s">
        <v>392</v>
      </c>
      <c r="D240" s="595"/>
      <c r="E240" s="93" t="s">
        <v>2266</v>
      </c>
      <c r="F240" s="93"/>
      <c r="G240" s="93"/>
      <c r="H240" s="76"/>
      <c r="I240" s="76"/>
      <c r="J240" s="76"/>
      <c r="K240" s="112"/>
    </row>
    <row r="241" spans="3:11" ht="18.75">
      <c r="C241" s="211" t="e">
        <f>IFERROR(VLOOKUP(D240,'1. Desarrollo e Innov. Curricu.'!$E:$F,2,FALSE),IFERROR(VLOOKUP(D240,'2. Investigación Científica'!$E:$F,2,FALSE),IFERROR(VLOOKUP(D240,'3. Vinculación Univ. Sociedad'!$E:$F,2,FALSE),IFERROR(VLOOKUP(D240,'4. Docencia y Profesorado Univ.'!$E:$F,2,FALSE),IFERROR(VLOOKUP(D240,'5. Estudiantes y Graduados'!$E:$F,2,FALSE),IFERROR(VLOOKUP(D240,'11. Gestion Administrativa'!$E:$F,2,FALSE),IFERROR(VLOOKUP(D240,'13. Gestión Académica'!$E:$F,2,FALSE),IFERROR(VLOOKUP(D240,'8. Asegura. de la Calid. y M'!$E:$F,2,FALSE),IFERROR(VLOOKUP(D240,'6. Gestión del Conocimiento'!$E:$F,2,FALSE),IFERROR(VLOOKUP(D240,'15. Gobernabilidad y Proceso...'!$E:$F,2,FALSE),IFERROR(VLOOKUP(D240,'12. Gestión del Talento Humano'!$E:$F,2,FALSE),IFERROR(VLOOKUP(D240,'14. Internacional... de la E.S.'!$E:$F,2,FALSE),IFERROR(VLOOKUP(D240,'10. Posgrado'!$E:$F,2,FALSE),IFERROR(VLOOKUP(D240,'17. Gestión TIC'!$E:$F,2,FALSE),IFERROR(VLOOKUP(D240,'16. Desa. del Sistema Educ.Sup.'!$E:$F,2,FALSE),IFERROR(VLOOKUP(D240,'9. Cultura de Inno. Insti...'!$E:$F,2,FALSE),VLOOKUP(D240,'7. Lo Esencial de la Reforma U.'!$E:$F,2,0)))))))))))))))))</f>
        <v>#N/A</v>
      </c>
      <c r="D241" s="31"/>
      <c r="E241" s="93"/>
      <c r="F241" s="93"/>
      <c r="G241" s="93"/>
      <c r="H241" s="76"/>
      <c r="I241" s="76"/>
      <c r="J241" s="76"/>
      <c r="K241" s="112"/>
    </row>
    <row r="242" spans="3:11" ht="15.75" thickBot="1">
      <c r="F242" s="93"/>
      <c r="G242" s="76"/>
      <c r="H242" s="76"/>
      <c r="I242" s="76"/>
    </row>
    <row r="243" spans="3:11" ht="15.75" thickBot="1">
      <c r="C243" s="129" t="s">
        <v>44</v>
      </c>
      <c r="D243" s="129" t="s">
        <v>55</v>
      </c>
      <c r="E243" s="136" t="s">
        <v>57</v>
      </c>
      <c r="F243" s="135" t="s">
        <v>27</v>
      </c>
      <c r="G243" s="133" t="s">
        <v>131</v>
      </c>
      <c r="H243" s="136" t="s">
        <v>46</v>
      </c>
      <c r="I243" s="133" t="s">
        <v>132</v>
      </c>
      <c r="J243" s="133" t="s">
        <v>410</v>
      </c>
      <c r="K243" s="133" t="s">
        <v>411</v>
      </c>
    </row>
    <row r="244" spans="3:11" ht="16.5" thickBot="1">
      <c r="C244" s="220" t="s">
        <v>432</v>
      </c>
      <c r="D244" s="221">
        <v>200</v>
      </c>
      <c r="E244" s="219">
        <f>HLOOKUP(C244,$AH$2:$BU$3,2,0)</f>
        <v>1750</v>
      </c>
      <c r="F244" s="97">
        <f t="shared" ref="F244:F278" si="12">D244*E244</f>
        <v>350000</v>
      </c>
      <c r="G244" s="161" t="s">
        <v>1509</v>
      </c>
      <c r="H244" s="552" t="s">
        <v>307</v>
      </c>
      <c r="I244" s="130" t="str">
        <f>VLOOKUP(H244,Presupuesto!$B$11:$C$565,2,0)</f>
        <v>VIATICOS NACIONALES Y OTROS GASTOS DE VIAJE PROYECTO FORTALECIMIENTO ORG. ESTUDI (26200-72)</v>
      </c>
      <c r="J244" s="218" t="s">
        <v>1479</v>
      </c>
      <c r="K244" s="98" t="s">
        <v>394</v>
      </c>
    </row>
    <row r="245" spans="3:11" ht="15.75">
      <c r="C245" s="547" t="s">
        <v>2260</v>
      </c>
      <c r="D245" s="158">
        <v>1</v>
      </c>
      <c r="E245" s="553">
        <v>4620000</v>
      </c>
      <c r="F245" s="97">
        <f>D245*E248</f>
        <v>2015290.03</v>
      </c>
      <c r="G245" s="161" t="s">
        <v>1509</v>
      </c>
      <c r="H245" s="551" t="s">
        <v>286</v>
      </c>
      <c r="I245" s="130" t="str">
        <f>VLOOKUP(H248,Presupuesto!$B$11:$C$565,2,0)</f>
        <v>MANTENIMIENTO Y REPARACION MAQUINARIA Y EQUIPO (23300-00)</v>
      </c>
      <c r="J245" s="98" t="str">
        <f>$J$244</f>
        <v>Desarrollo del Sistema de Educación Superior</v>
      </c>
      <c r="K245" s="98" t="s">
        <v>412</v>
      </c>
    </row>
    <row r="246" spans="3:11" ht="16.5" thickBot="1">
      <c r="C246" s="548" t="s">
        <v>2261</v>
      </c>
      <c r="D246" s="158">
        <v>1</v>
      </c>
      <c r="E246" s="553">
        <v>1100000</v>
      </c>
      <c r="F246" s="97">
        <f>D246*E249</f>
        <v>794083.38</v>
      </c>
      <c r="G246" s="161" t="s">
        <v>1509</v>
      </c>
      <c r="H246" s="551" t="s">
        <v>286</v>
      </c>
      <c r="I246" s="130" t="str">
        <f>VLOOKUP(H246,Presupuesto!$B$11:$C$565,2,0)</f>
        <v>MANTENIMIENTO Y REPARACION MAQUINARIA Y EQUIPO (23300-00)</v>
      </c>
      <c r="J246" s="98" t="str">
        <f t="shared" ref="J246:J278" si="13">$J$244</f>
        <v>Desarrollo del Sistema de Educación Superior</v>
      </c>
      <c r="K246" s="98" t="s">
        <v>412</v>
      </c>
    </row>
    <row r="247" spans="3:11" ht="32.25" thickBot="1">
      <c r="C247" s="549" t="s">
        <v>2262</v>
      </c>
      <c r="D247" s="158">
        <v>1</v>
      </c>
      <c r="E247" s="550">
        <v>5882901.3350000009</v>
      </c>
      <c r="F247" s="97">
        <f t="shared" si="12"/>
        <v>5882901.3350000009</v>
      </c>
      <c r="G247" s="161" t="s">
        <v>1509</v>
      </c>
      <c r="H247" s="551" t="s">
        <v>286</v>
      </c>
      <c r="I247" s="130" t="str">
        <f>VLOOKUP(H247,Presupuesto!$B$11:$C$565,2,0)</f>
        <v>MANTENIMIENTO Y REPARACION MAQUINARIA Y EQUIPO (23300-00)</v>
      </c>
      <c r="J247" s="98" t="str">
        <f t="shared" si="13"/>
        <v>Desarrollo del Sistema de Educación Superior</v>
      </c>
      <c r="K247" s="98" t="s">
        <v>412</v>
      </c>
    </row>
    <row r="248" spans="3:11" ht="31.5">
      <c r="C248" s="549" t="s">
        <v>2263</v>
      </c>
      <c r="D248" s="158">
        <v>1</v>
      </c>
      <c r="E248" s="550">
        <v>2015290.03</v>
      </c>
      <c r="F248" s="97">
        <f t="shared" si="12"/>
        <v>2015290.03</v>
      </c>
      <c r="G248" s="161" t="s">
        <v>1509</v>
      </c>
      <c r="H248" s="551" t="s">
        <v>286</v>
      </c>
      <c r="I248" s="130" t="str">
        <f>VLOOKUP(H248,Presupuesto!$B$11:$C$565,2,0)</f>
        <v>MANTENIMIENTO Y REPARACION MAQUINARIA Y EQUIPO (23300-00)</v>
      </c>
      <c r="J248" s="98" t="str">
        <f t="shared" si="13"/>
        <v>Desarrollo del Sistema de Educación Superior</v>
      </c>
      <c r="K248" s="98" t="s">
        <v>412</v>
      </c>
    </row>
    <row r="249" spans="3:11" ht="16.5" thickBot="1">
      <c r="C249" s="548" t="s">
        <v>2264</v>
      </c>
      <c r="D249" s="158">
        <v>1</v>
      </c>
      <c r="E249" s="550">
        <v>794083.38</v>
      </c>
      <c r="F249" s="97">
        <f t="shared" si="12"/>
        <v>794083.38</v>
      </c>
      <c r="G249" s="161" t="s">
        <v>1509</v>
      </c>
      <c r="H249" s="551" t="s">
        <v>286</v>
      </c>
      <c r="I249" s="130" t="str">
        <f>VLOOKUP(H249,Presupuesto!$B$11:$C$565,2,0)</f>
        <v>MANTENIMIENTO Y REPARACION MAQUINARIA Y EQUIPO (23300-00)</v>
      </c>
      <c r="J249" s="98" t="str">
        <f t="shared" si="13"/>
        <v>Desarrollo del Sistema de Educación Superior</v>
      </c>
      <c r="K249" s="98" t="s">
        <v>401</v>
      </c>
    </row>
    <row r="250" spans="3:11" ht="63">
      <c r="C250" s="547" t="s">
        <v>2265</v>
      </c>
      <c r="D250" s="158">
        <v>1</v>
      </c>
      <c r="E250" s="550">
        <v>18453063</v>
      </c>
      <c r="F250" s="97">
        <f t="shared" si="12"/>
        <v>18453063</v>
      </c>
      <c r="G250" s="161" t="s">
        <v>1509</v>
      </c>
      <c r="H250" s="551" t="s">
        <v>737</v>
      </c>
      <c r="I250" s="130" t="e">
        <f>VLOOKUP(#REF!,Presupuesto!$B$11:$C$565,2,0)</f>
        <v>#REF!</v>
      </c>
      <c r="J250" s="98" t="str">
        <f t="shared" si="13"/>
        <v>Desarrollo del Sistema de Educación Superior</v>
      </c>
      <c r="K250" s="98" t="s">
        <v>412</v>
      </c>
    </row>
    <row r="251" spans="3:11">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c r="C259" s="141"/>
      <c r="D259" s="158"/>
      <c r="E259" s="123"/>
      <c r="F259" s="97">
        <f t="shared" si="12"/>
        <v>0</v>
      </c>
      <c r="G259" s="161"/>
      <c r="H259" s="142"/>
      <c r="I259" s="130" t="e">
        <f>VLOOKUP(H259,Presupuesto!$B$11:$C$565,2,0)</f>
        <v>#N/A</v>
      </c>
      <c r="J259" s="98" t="str">
        <f t="shared" si="13"/>
        <v>Desarrollo del Sistema de Educación Superior</v>
      </c>
      <c r="K259" s="98" t="s">
        <v>412</v>
      </c>
    </row>
    <row r="260" spans="3:11">
      <c r="C260" s="141"/>
      <c r="D260" s="158"/>
      <c r="E260" s="123"/>
      <c r="F260" s="97">
        <f t="shared" si="12"/>
        <v>0</v>
      </c>
      <c r="G260" s="161"/>
      <c r="H260" s="142"/>
      <c r="I260" s="130" t="e">
        <f>VLOOKUP(H260,Presupuesto!$B$11:$C$565,2,0)</f>
        <v>#N/A</v>
      </c>
      <c r="J260" s="98" t="str">
        <f t="shared" si="13"/>
        <v>Desarrollo del Sistema de Educación Superior</v>
      </c>
      <c r="K260" s="98" t="s">
        <v>412</v>
      </c>
    </row>
    <row r="261" spans="3:11">
      <c r="C261" s="141"/>
      <c r="D261" s="158"/>
      <c r="E261" s="123"/>
      <c r="F261" s="97">
        <f t="shared" si="12"/>
        <v>0</v>
      </c>
      <c r="G261" s="161"/>
      <c r="H261" s="142"/>
      <c r="I261" s="130" t="e">
        <f>VLOOKUP(H261,Presupuesto!$B$11:$C$565,2,0)</f>
        <v>#N/A</v>
      </c>
      <c r="J261" s="98" t="str">
        <f t="shared" si="13"/>
        <v>Desarrollo del Sistema de Educación Superior</v>
      </c>
      <c r="K261" s="98" t="s">
        <v>412</v>
      </c>
    </row>
    <row r="262" spans="3:11">
      <c r="C262" s="141"/>
      <c r="D262" s="158"/>
      <c r="E262" s="123"/>
      <c r="F262" s="97">
        <f t="shared" si="12"/>
        <v>0</v>
      </c>
      <c r="G262" s="161"/>
      <c r="H262" s="142"/>
      <c r="I262" s="130" t="e">
        <f>VLOOKUP(H262,Presupuesto!$B$11:$C$565,2,0)</f>
        <v>#N/A</v>
      </c>
      <c r="J262" s="98" t="str">
        <f t="shared" si="13"/>
        <v>Desarrollo del Sistema de Educación Superior</v>
      </c>
      <c r="K262" s="98" t="s">
        <v>412</v>
      </c>
    </row>
    <row r="263" spans="3:11">
      <c r="C263" s="141"/>
      <c r="D263" s="158"/>
      <c r="E263" s="123"/>
      <c r="F263" s="97">
        <f t="shared" si="12"/>
        <v>0</v>
      </c>
      <c r="G263" s="161"/>
      <c r="H263" s="142"/>
      <c r="I263" s="130" t="e">
        <f>VLOOKUP(H263,Presupuesto!$B$11:$C$565,2,0)</f>
        <v>#N/A</v>
      </c>
      <c r="J263" s="98" t="str">
        <f t="shared" si="13"/>
        <v>Desarrollo del Sistema de Educación Superior</v>
      </c>
      <c r="K263" s="98" t="s">
        <v>412</v>
      </c>
    </row>
    <row r="264" spans="3:11">
      <c r="C264" s="141"/>
      <c r="D264" s="158"/>
      <c r="E264" s="123"/>
      <c r="F264" s="97">
        <f t="shared" si="12"/>
        <v>0</v>
      </c>
      <c r="G264" s="161"/>
      <c r="H264" s="142"/>
      <c r="I264" s="130" t="e">
        <f>VLOOKUP(H264,Presupuesto!$B$11:$C$565,2,0)</f>
        <v>#N/A</v>
      </c>
      <c r="J264" s="98" t="str">
        <f t="shared" si="13"/>
        <v>Desarrollo del Sistema de Educación Superior</v>
      </c>
      <c r="K264" s="98" t="s">
        <v>412</v>
      </c>
    </row>
    <row r="265" spans="3:11">
      <c r="C265" s="141"/>
      <c r="D265" s="158"/>
      <c r="E265" s="123"/>
      <c r="F265" s="97">
        <f t="shared" si="12"/>
        <v>0</v>
      </c>
      <c r="G265" s="161"/>
      <c r="H265" s="142"/>
      <c r="I265" s="130" t="e">
        <f>VLOOKUP(H265,Presupuesto!$B$11:$C$565,2,0)</f>
        <v>#N/A</v>
      </c>
      <c r="J265" s="98" t="str">
        <f t="shared" si="13"/>
        <v>Desarrollo del Sistema de Educación Superior</v>
      </c>
      <c r="K265" s="98" t="s">
        <v>412</v>
      </c>
    </row>
    <row r="266" spans="3:11">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c r="C267" s="143"/>
      <c r="D267" s="151"/>
      <c r="E267" s="118"/>
      <c r="F267" s="97">
        <f t="shared" si="12"/>
        <v>0</v>
      </c>
      <c r="G267" s="161"/>
      <c r="H267" s="144"/>
      <c r="I267" s="130" t="e">
        <f>VLOOKUP(H267,Presupuesto!$B$11:$C$565,2,0)</f>
        <v>#N/A</v>
      </c>
      <c r="J267" s="98" t="str">
        <f t="shared" si="13"/>
        <v>Desarrollo del Sistema de Educación Superior</v>
      </c>
      <c r="K267" s="98" t="s">
        <v>412</v>
      </c>
    </row>
    <row r="268" spans="3:11">
      <c r="C268" s="143"/>
      <c r="D268" s="151"/>
      <c r="E268" s="118"/>
      <c r="F268" s="97">
        <f t="shared" si="12"/>
        <v>0</v>
      </c>
      <c r="G268" s="161"/>
      <c r="H268" s="144"/>
      <c r="I268" s="130" t="e">
        <f>VLOOKUP(H268,Presupuesto!$B$11:$C$565,2,0)</f>
        <v>#N/A</v>
      </c>
      <c r="J268" s="98" t="str">
        <f t="shared" si="13"/>
        <v>Desarrollo del Sistema de Educación Superior</v>
      </c>
      <c r="K268" s="98" t="s">
        <v>412</v>
      </c>
    </row>
    <row r="269" spans="3:11">
      <c r="C269" s="143"/>
      <c r="D269" s="151"/>
      <c r="E269" s="118"/>
      <c r="F269" s="97">
        <f t="shared" si="12"/>
        <v>0</v>
      </c>
      <c r="G269" s="161"/>
      <c r="H269" s="144"/>
      <c r="I269" s="130" t="e">
        <f>VLOOKUP(H269,Presupuesto!$B$11:$C$565,2,0)</f>
        <v>#N/A</v>
      </c>
      <c r="J269" s="98" t="str">
        <f t="shared" si="13"/>
        <v>Desarrollo del Sistema de Educación Superior</v>
      </c>
      <c r="K269" s="98" t="s">
        <v>412</v>
      </c>
    </row>
    <row r="270" spans="3:11">
      <c r="C270" s="143"/>
      <c r="D270" s="151"/>
      <c r="E270" s="118"/>
      <c r="F270" s="97">
        <f t="shared" si="12"/>
        <v>0</v>
      </c>
      <c r="G270" s="161"/>
      <c r="H270" s="144"/>
      <c r="I270" s="130" t="e">
        <f>VLOOKUP(H270,Presupuesto!$B$11:$C$565,2,0)</f>
        <v>#N/A</v>
      </c>
      <c r="J270" s="98" t="str">
        <f t="shared" si="13"/>
        <v>Desarrollo del Sistema de Educación Superior</v>
      </c>
      <c r="K270" s="98" t="s">
        <v>412</v>
      </c>
    </row>
    <row r="271" spans="3:11">
      <c r="C271" s="143"/>
      <c r="D271" s="151"/>
      <c r="E271" s="118"/>
      <c r="F271" s="97">
        <f t="shared" si="12"/>
        <v>0</v>
      </c>
      <c r="G271" s="161"/>
      <c r="H271" s="144"/>
      <c r="I271" s="130" t="e">
        <f>VLOOKUP(H271,Presupuesto!$B$11:$C$565,2,0)</f>
        <v>#N/A</v>
      </c>
      <c r="J271" s="98" t="str">
        <f t="shared" si="13"/>
        <v>Desarrollo del Sistema de Educación Superior</v>
      </c>
      <c r="K271" s="98" t="s">
        <v>412</v>
      </c>
    </row>
    <row r="272" spans="3:11">
      <c r="C272" s="143"/>
      <c r="D272" s="151"/>
      <c r="E272" s="118"/>
      <c r="F272" s="97">
        <f t="shared" si="12"/>
        <v>0</v>
      </c>
      <c r="G272" s="161"/>
      <c r="H272" s="144"/>
      <c r="I272" s="130" t="e">
        <f>VLOOKUP(H272,Presupuesto!$B$11:$C$565,2,0)</f>
        <v>#N/A</v>
      </c>
      <c r="J272" s="98" t="str">
        <f t="shared" si="13"/>
        <v>Desarrollo del Sistema de Educación Superior</v>
      </c>
      <c r="K272" s="98" t="s">
        <v>412</v>
      </c>
    </row>
    <row r="273" spans="3:11">
      <c r="C273" s="143"/>
      <c r="D273" s="151"/>
      <c r="E273" s="118"/>
      <c r="F273" s="97">
        <f t="shared" si="12"/>
        <v>0</v>
      </c>
      <c r="G273" s="161"/>
      <c r="H273" s="144"/>
      <c r="I273" s="130" t="e">
        <f>VLOOKUP(H273,Presupuesto!$B$11:$C$565,2,0)</f>
        <v>#N/A</v>
      </c>
      <c r="J273" s="98" t="str">
        <f t="shared" si="13"/>
        <v>Desarrollo del Sistema de Educación Superior</v>
      </c>
      <c r="K273" s="98" t="s">
        <v>412</v>
      </c>
    </row>
    <row r="274" spans="3:11">
      <c r="C274" s="145"/>
      <c r="D274" s="151"/>
      <c r="E274" s="118"/>
      <c r="F274" s="97">
        <f t="shared" si="12"/>
        <v>0</v>
      </c>
      <c r="G274" s="161"/>
      <c r="H274" s="146"/>
      <c r="I274" s="130" t="e">
        <f>VLOOKUP(H274,Presupuesto!$B$11:$C$565,2,0)</f>
        <v>#N/A</v>
      </c>
      <c r="J274" s="98" t="str">
        <f t="shared" si="13"/>
        <v>Desarrollo del Sistema de Educación Superior</v>
      </c>
      <c r="K274" s="98" t="s">
        <v>403</v>
      </c>
    </row>
    <row r="275" spans="3:11">
      <c r="C275" s="145"/>
      <c r="D275" s="151"/>
      <c r="E275" s="118"/>
      <c r="F275" s="97">
        <f t="shared" si="12"/>
        <v>0</v>
      </c>
      <c r="G275" s="161"/>
      <c r="H275" s="146"/>
      <c r="I275" s="130" t="e">
        <f>VLOOKUP(H275,Presupuesto!$B$11:$C$565,2,0)</f>
        <v>#N/A</v>
      </c>
      <c r="J275" s="98" t="str">
        <f t="shared" si="13"/>
        <v>Desarrollo del Sistema de Educación Superior</v>
      </c>
      <c r="K275" s="98" t="s">
        <v>412</v>
      </c>
    </row>
    <row r="276" spans="3:11">
      <c r="C276" s="145"/>
      <c r="D276" s="151"/>
      <c r="E276" s="118"/>
      <c r="F276" s="97">
        <f t="shared" si="12"/>
        <v>0</v>
      </c>
      <c r="G276" s="161"/>
      <c r="H276" s="146"/>
      <c r="I276" s="130" t="e">
        <f>VLOOKUP(H276,Presupuesto!$B$11:$C$565,2,0)</f>
        <v>#N/A</v>
      </c>
      <c r="J276" s="98" t="str">
        <f t="shared" si="13"/>
        <v>Desarrollo del Sistema de Educación Superior</v>
      </c>
      <c r="K276" s="98" t="s">
        <v>412</v>
      </c>
    </row>
    <row r="277" spans="3:11">
      <c r="C277" s="145"/>
      <c r="D277" s="151"/>
      <c r="E277" s="118"/>
      <c r="F277" s="97">
        <f t="shared" si="12"/>
        <v>0</v>
      </c>
      <c r="G277" s="161"/>
      <c r="H277" s="146"/>
      <c r="I277" s="130" t="e">
        <f>VLOOKUP(H277,Presupuesto!$B$11:$C$565,2,0)</f>
        <v>#N/A</v>
      </c>
      <c r="J277" s="98" t="str">
        <f t="shared" si="13"/>
        <v>Desarrollo del Sistema de Educación Superior</v>
      </c>
      <c r="K277" s="98" t="s">
        <v>412</v>
      </c>
    </row>
    <row r="278" spans="3:11" ht="15.75" thickBot="1">
      <c r="C278" s="147"/>
      <c r="D278" s="159"/>
      <c r="E278" s="103"/>
      <c r="F278" s="105">
        <f t="shared" si="12"/>
        <v>0</v>
      </c>
      <c r="G278" s="162"/>
      <c r="H278" s="148"/>
      <c r="I278" s="132" t="e">
        <f>VLOOKUP(H278,Presupuesto!$B$11:$C$565,2,0)</f>
        <v>#N/A</v>
      </c>
      <c r="J278" s="106" t="str">
        <f t="shared" si="13"/>
        <v>Desarrollo del Sistema de Educación Superior</v>
      </c>
      <c r="K278" s="124" t="s">
        <v>394</v>
      </c>
    </row>
    <row r="280" spans="3:11" ht="15.75" thickBot="1"/>
    <row r="281" spans="3:11" ht="15.75" thickBot="1">
      <c r="C281" s="157" t="s">
        <v>53</v>
      </c>
      <c r="D281" s="367">
        <f>SUM(F288:F322)</f>
        <v>0</v>
      </c>
      <c r="F281" s="70"/>
      <c r="G281" s="79"/>
      <c r="H281" s="70"/>
      <c r="I281" s="70"/>
    </row>
    <row r="282" spans="3:11">
      <c r="C282" s="70"/>
      <c r="D282" s="31"/>
      <c r="E282" s="93"/>
      <c r="F282" s="93"/>
      <c r="G282" s="93"/>
      <c r="H282" s="76"/>
      <c r="I282" s="76"/>
      <c r="J282" s="76"/>
      <c r="K282" s="112"/>
    </row>
    <row r="283" spans="3:11">
      <c r="C283" s="70"/>
      <c r="D283" s="31"/>
      <c r="E283" s="93"/>
      <c r="F283" s="93"/>
      <c r="G283" s="93"/>
      <c r="H283" s="76"/>
      <c r="I283" s="76"/>
      <c r="J283" s="76"/>
      <c r="K283" s="112"/>
    </row>
    <row r="284" spans="3:11" ht="15.75">
      <c r="C284" s="202" t="s">
        <v>392</v>
      </c>
      <c r="D284" s="363"/>
      <c r="E284" s="93"/>
      <c r="F284" s="93"/>
      <c r="G284" s="93"/>
      <c r="H284" s="76"/>
      <c r="I284" s="76"/>
      <c r="J284" s="76"/>
      <c r="K284" s="112"/>
    </row>
    <row r="285" spans="3:11" ht="18.75">
      <c r="C285" s="211" t="e">
        <f>IFERROR(VLOOKUP(D284,'1. Desarrollo e Innov. Curricu.'!$E:$F,2,FALSE),IFERROR(VLOOKUP(D284,'2. Investigación Científica'!$E:$F,2,FALSE),IFERROR(VLOOKUP(D284,'3. Vinculación Univ. Sociedad'!$E:$F,2,FALSE),IFERROR(VLOOKUP(D284,'4. Docencia y Profesorado Univ.'!$E:$F,2,FALSE),IFERROR(VLOOKUP(D284,'5. Estudiantes y Graduados'!$E:$F,2,FALSE),IFERROR(VLOOKUP(D284,'11. Gestion Administrativa'!$E:$F,2,FALSE),IFERROR(VLOOKUP(D284,'13. Gestión Académica'!$E:$F,2,FALSE),IFERROR(VLOOKUP(D284,'8. Asegura. de la Calid. y M'!$E:$F,2,FALSE),IFERROR(VLOOKUP(D284,'6. Gestión del Conocimiento'!$E:$F,2,FALSE),IFERROR(VLOOKUP(D284,'15. Gobernabilidad y Proceso...'!$E:$F,2,FALSE),IFERROR(VLOOKUP(D284,'12. Gestión del Talento Humano'!$E:$F,2,FALSE),IFERROR(VLOOKUP(D284,'14. Internacional... de la E.S.'!$E:$F,2,FALSE),IFERROR(VLOOKUP(D284,'10. Posgrado'!$E:$F,2,FALSE),IFERROR(VLOOKUP(D284,'17. Gestión TIC'!$E:$F,2,FALSE),IFERROR(VLOOKUP(D284,'16. Desa. del Sistema Educ.Sup.'!$E:$F,2,FALSE),IFERROR(VLOOKUP(D284,'9. Cultura de Inno. Insti...'!$E:$F,2,FALSE),VLOOKUP(D284,'7. Lo Esencial de la Reforma U.'!$E:$F,2,0)))))))))))))))))</f>
        <v>#N/A</v>
      </c>
      <c r="D285" s="31"/>
      <c r="E285" s="93"/>
      <c r="F285" s="93"/>
      <c r="G285" s="93"/>
      <c r="H285" s="76"/>
      <c r="I285" s="76"/>
      <c r="J285" s="76"/>
      <c r="K285" s="112"/>
    </row>
    <row r="286" spans="3:11" ht="15.75" thickBot="1">
      <c r="F286" s="93"/>
      <c r="G286" s="76"/>
      <c r="H286" s="76"/>
      <c r="I286" s="76"/>
    </row>
    <row r="287" spans="3:11" ht="15.75" thickBot="1">
      <c r="C287" s="129" t="s">
        <v>44</v>
      </c>
      <c r="D287" s="129" t="s">
        <v>55</v>
      </c>
      <c r="E287" s="136" t="s">
        <v>57</v>
      </c>
      <c r="F287" s="135" t="s">
        <v>27</v>
      </c>
      <c r="G287" s="133" t="s">
        <v>131</v>
      </c>
      <c r="H287" s="136" t="s">
        <v>46</v>
      </c>
      <c r="I287" s="133" t="s">
        <v>132</v>
      </c>
      <c r="J287" s="133" t="s">
        <v>410</v>
      </c>
      <c r="K287" s="133" t="s">
        <v>411</v>
      </c>
    </row>
    <row r="288" spans="3:11">
      <c r="C288" s="220" t="s">
        <v>439</v>
      </c>
      <c r="D288" s="221"/>
      <c r="E288" s="219">
        <f>HLOOKUP(C288,$AH$2:$BU$3,2,0)</f>
        <v>620</v>
      </c>
      <c r="F288" s="97">
        <f t="shared" ref="F288:F322" si="14">D288*E288</f>
        <v>0</v>
      </c>
      <c r="G288" s="161"/>
      <c r="H288" s="142"/>
      <c r="I288" s="130" t="e">
        <f>VLOOKUP(H288,Presupuesto!$B$11:$C$565,2,0)</f>
        <v>#N/A</v>
      </c>
      <c r="J288" s="218" t="s">
        <v>1479</v>
      </c>
      <c r="K288" s="98" t="s">
        <v>394</v>
      </c>
    </row>
    <row r="289" spans="3:11">
      <c r="C289" s="141"/>
      <c r="D289" s="158"/>
      <c r="E289" s="123"/>
      <c r="F289" s="97">
        <f t="shared" si="14"/>
        <v>0</v>
      </c>
      <c r="G289" s="161"/>
      <c r="H289" s="142"/>
      <c r="I289" s="130" t="e">
        <f>VLOOKUP(H289,Presupuesto!$B$11:$C$565,2,0)</f>
        <v>#N/A</v>
      </c>
      <c r="J289" s="98" t="str">
        <f>$J$288</f>
        <v>Desarrollo del Sistema de Educación Superior</v>
      </c>
      <c r="K289" s="98" t="s">
        <v>412</v>
      </c>
    </row>
    <row r="290" spans="3:11">
      <c r="C290" s="141"/>
      <c r="D290" s="158"/>
      <c r="E290" s="123"/>
      <c r="F290" s="97">
        <f t="shared" si="14"/>
        <v>0</v>
      </c>
      <c r="G290" s="161"/>
      <c r="H290" s="142"/>
      <c r="I290" s="130" t="e">
        <f>VLOOKUP(H290,Presupuesto!$B$11:$C$565,2,0)</f>
        <v>#N/A</v>
      </c>
      <c r="J290" s="98" t="str">
        <f t="shared" ref="J290:J322" si="15">$J$288</f>
        <v>Desarrollo del Sistema de Educación Superior</v>
      </c>
      <c r="K290" s="98" t="s">
        <v>412</v>
      </c>
    </row>
    <row r="291" spans="3:11">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c r="C293" s="141"/>
      <c r="D293" s="158"/>
      <c r="E293" s="123"/>
      <c r="F293" s="97">
        <f t="shared" si="14"/>
        <v>0</v>
      </c>
      <c r="G293" s="161"/>
      <c r="H293" s="142"/>
      <c r="I293" s="130" t="e">
        <f>VLOOKUP(H293,Presupuesto!$B$11:$C$565,2,0)</f>
        <v>#N/A</v>
      </c>
      <c r="J293" s="98" t="str">
        <f t="shared" si="15"/>
        <v>Desarrollo del Sistema de Educación Superior</v>
      </c>
      <c r="K293" s="98" t="s">
        <v>401</v>
      </c>
    </row>
    <row r="294" spans="3:11">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c r="C303" s="141"/>
      <c r="D303" s="158"/>
      <c r="E303" s="123"/>
      <c r="F303" s="97">
        <f t="shared" si="14"/>
        <v>0</v>
      </c>
      <c r="G303" s="161"/>
      <c r="H303" s="142"/>
      <c r="I303" s="130" t="e">
        <f>VLOOKUP(H303,Presupuesto!$B$11:$C$565,2,0)</f>
        <v>#N/A</v>
      </c>
      <c r="J303" s="98" t="str">
        <f t="shared" si="15"/>
        <v>Desarrollo del Sistema de Educación Superior</v>
      </c>
      <c r="K303" s="98" t="s">
        <v>412</v>
      </c>
    </row>
    <row r="304" spans="3:11">
      <c r="C304" s="141"/>
      <c r="D304" s="158"/>
      <c r="E304" s="123"/>
      <c r="F304" s="97">
        <f t="shared" si="14"/>
        <v>0</v>
      </c>
      <c r="G304" s="161"/>
      <c r="H304" s="142"/>
      <c r="I304" s="130" t="e">
        <f>VLOOKUP(H304,Presupuesto!$B$11:$C$565,2,0)</f>
        <v>#N/A</v>
      </c>
      <c r="J304" s="98" t="str">
        <f t="shared" si="15"/>
        <v>Desarrollo del Sistema de Educación Superior</v>
      </c>
      <c r="K304" s="98" t="s">
        <v>412</v>
      </c>
    </row>
    <row r="305" spans="3:11">
      <c r="C305" s="141"/>
      <c r="D305" s="158"/>
      <c r="E305" s="123"/>
      <c r="F305" s="97">
        <f t="shared" si="14"/>
        <v>0</v>
      </c>
      <c r="G305" s="161"/>
      <c r="H305" s="142"/>
      <c r="I305" s="130" t="e">
        <f>VLOOKUP(H305,Presupuesto!$B$11:$C$565,2,0)</f>
        <v>#N/A</v>
      </c>
      <c r="J305" s="98" t="str">
        <f t="shared" si="15"/>
        <v>Desarrollo del Sistema de Educación Superior</v>
      </c>
      <c r="K305" s="98" t="s">
        <v>412</v>
      </c>
    </row>
    <row r="306" spans="3:11">
      <c r="C306" s="141"/>
      <c r="D306" s="158"/>
      <c r="E306" s="123"/>
      <c r="F306" s="97">
        <f t="shared" si="14"/>
        <v>0</v>
      </c>
      <c r="G306" s="161"/>
      <c r="H306" s="142"/>
      <c r="I306" s="130" t="e">
        <f>VLOOKUP(H306,Presupuesto!$B$11:$C$565,2,0)</f>
        <v>#N/A</v>
      </c>
      <c r="J306" s="98" t="str">
        <f t="shared" si="15"/>
        <v>Desarrollo del Sistema de Educación Superior</v>
      </c>
      <c r="K306" s="98" t="s">
        <v>412</v>
      </c>
    </row>
    <row r="307" spans="3:11">
      <c r="C307" s="141"/>
      <c r="D307" s="158"/>
      <c r="E307" s="123"/>
      <c r="F307" s="97">
        <f t="shared" si="14"/>
        <v>0</v>
      </c>
      <c r="G307" s="161"/>
      <c r="H307" s="142"/>
      <c r="I307" s="130" t="e">
        <f>VLOOKUP(H307,Presupuesto!$B$11:$C$565,2,0)</f>
        <v>#N/A</v>
      </c>
      <c r="J307" s="98" t="str">
        <f t="shared" si="15"/>
        <v>Desarrollo del Sistema de Educación Superior</v>
      </c>
      <c r="K307" s="98" t="s">
        <v>412</v>
      </c>
    </row>
    <row r="308" spans="3:11">
      <c r="C308" s="141"/>
      <c r="D308" s="158"/>
      <c r="E308" s="123"/>
      <c r="F308" s="97">
        <f t="shared" si="14"/>
        <v>0</v>
      </c>
      <c r="G308" s="161"/>
      <c r="H308" s="142"/>
      <c r="I308" s="130" t="e">
        <f>VLOOKUP(H308,Presupuesto!$B$11:$C$565,2,0)</f>
        <v>#N/A</v>
      </c>
      <c r="J308" s="98" t="str">
        <f t="shared" si="15"/>
        <v>Desarrollo del Sistema de Educación Superior</v>
      </c>
      <c r="K308" s="98" t="s">
        <v>412</v>
      </c>
    </row>
    <row r="309" spans="3:11">
      <c r="C309" s="141"/>
      <c r="D309" s="158"/>
      <c r="E309" s="123"/>
      <c r="F309" s="97">
        <f t="shared" si="14"/>
        <v>0</v>
      </c>
      <c r="G309" s="161"/>
      <c r="H309" s="142"/>
      <c r="I309" s="130" t="e">
        <f>VLOOKUP(H309,Presupuesto!$B$11:$C$565,2,0)</f>
        <v>#N/A</v>
      </c>
      <c r="J309" s="98" t="str">
        <f t="shared" si="15"/>
        <v>Desarrollo del Sistema de Educación Superior</v>
      </c>
      <c r="K309" s="98" t="s">
        <v>412</v>
      </c>
    </row>
    <row r="310" spans="3:11">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c r="C311" s="143"/>
      <c r="D311" s="151"/>
      <c r="E311" s="118"/>
      <c r="F311" s="97">
        <f t="shared" si="14"/>
        <v>0</v>
      </c>
      <c r="G311" s="161"/>
      <c r="H311" s="144"/>
      <c r="I311" s="130" t="e">
        <f>VLOOKUP(H311,Presupuesto!$B$11:$C$565,2,0)</f>
        <v>#N/A</v>
      </c>
      <c r="J311" s="98" t="str">
        <f t="shared" si="15"/>
        <v>Desarrollo del Sistema de Educación Superior</v>
      </c>
      <c r="K311" s="98" t="s">
        <v>412</v>
      </c>
    </row>
    <row r="312" spans="3:11">
      <c r="C312" s="143"/>
      <c r="D312" s="151"/>
      <c r="E312" s="118"/>
      <c r="F312" s="97">
        <f t="shared" si="14"/>
        <v>0</v>
      </c>
      <c r="G312" s="161"/>
      <c r="H312" s="144"/>
      <c r="I312" s="130" t="e">
        <f>VLOOKUP(H312,Presupuesto!$B$11:$C$565,2,0)</f>
        <v>#N/A</v>
      </c>
      <c r="J312" s="98" t="str">
        <f t="shared" si="15"/>
        <v>Desarrollo del Sistema de Educación Superior</v>
      </c>
      <c r="K312" s="98" t="s">
        <v>412</v>
      </c>
    </row>
    <row r="313" spans="3:11">
      <c r="C313" s="143"/>
      <c r="D313" s="151"/>
      <c r="E313" s="118"/>
      <c r="F313" s="97">
        <f t="shared" si="14"/>
        <v>0</v>
      </c>
      <c r="G313" s="161"/>
      <c r="H313" s="144"/>
      <c r="I313" s="130" t="e">
        <f>VLOOKUP(H313,Presupuesto!$B$11:$C$565,2,0)</f>
        <v>#N/A</v>
      </c>
      <c r="J313" s="98" t="str">
        <f t="shared" si="15"/>
        <v>Desarrollo del Sistema de Educación Superior</v>
      </c>
      <c r="K313" s="98" t="s">
        <v>412</v>
      </c>
    </row>
    <row r="314" spans="3:11">
      <c r="C314" s="143"/>
      <c r="D314" s="151"/>
      <c r="E314" s="118"/>
      <c r="F314" s="97">
        <f t="shared" si="14"/>
        <v>0</v>
      </c>
      <c r="G314" s="161"/>
      <c r="H314" s="144"/>
      <c r="I314" s="130" t="e">
        <f>VLOOKUP(H314,Presupuesto!$B$11:$C$565,2,0)</f>
        <v>#N/A</v>
      </c>
      <c r="J314" s="98" t="str">
        <f t="shared" si="15"/>
        <v>Desarrollo del Sistema de Educación Superior</v>
      </c>
      <c r="K314" s="98" t="s">
        <v>412</v>
      </c>
    </row>
    <row r="315" spans="3:11">
      <c r="C315" s="143"/>
      <c r="D315" s="151"/>
      <c r="E315" s="118"/>
      <c r="F315" s="97">
        <f t="shared" si="14"/>
        <v>0</v>
      </c>
      <c r="G315" s="161"/>
      <c r="H315" s="144"/>
      <c r="I315" s="130" t="e">
        <f>VLOOKUP(H315,Presupuesto!$B$11:$C$565,2,0)</f>
        <v>#N/A</v>
      </c>
      <c r="J315" s="98" t="str">
        <f t="shared" si="15"/>
        <v>Desarrollo del Sistema de Educación Superior</v>
      </c>
      <c r="K315" s="98" t="s">
        <v>412</v>
      </c>
    </row>
    <row r="316" spans="3:11">
      <c r="C316" s="143"/>
      <c r="D316" s="151"/>
      <c r="E316" s="118"/>
      <c r="F316" s="97">
        <f t="shared" si="14"/>
        <v>0</v>
      </c>
      <c r="G316" s="161"/>
      <c r="H316" s="144"/>
      <c r="I316" s="130" t="e">
        <f>VLOOKUP(H316,Presupuesto!$B$11:$C$565,2,0)</f>
        <v>#N/A</v>
      </c>
      <c r="J316" s="98" t="str">
        <f t="shared" si="15"/>
        <v>Desarrollo del Sistema de Educación Superior</v>
      </c>
      <c r="K316" s="98" t="s">
        <v>412</v>
      </c>
    </row>
    <row r="317" spans="3:11">
      <c r="C317" s="143"/>
      <c r="D317" s="151"/>
      <c r="E317" s="118"/>
      <c r="F317" s="97">
        <f t="shared" si="14"/>
        <v>0</v>
      </c>
      <c r="G317" s="161"/>
      <c r="H317" s="144"/>
      <c r="I317" s="130" t="e">
        <f>VLOOKUP(H317,Presupuesto!$B$11:$C$565,2,0)</f>
        <v>#N/A</v>
      </c>
      <c r="J317" s="98" t="str">
        <f t="shared" si="15"/>
        <v>Desarrollo del Sistema de Educación Superior</v>
      </c>
      <c r="K317" s="98" t="s">
        <v>412</v>
      </c>
    </row>
    <row r="318" spans="3:11">
      <c r="C318" s="145"/>
      <c r="D318" s="151"/>
      <c r="E318" s="118"/>
      <c r="F318" s="97">
        <f t="shared" si="14"/>
        <v>0</v>
      </c>
      <c r="G318" s="161"/>
      <c r="H318" s="146"/>
      <c r="I318" s="130" t="e">
        <f>VLOOKUP(H318,Presupuesto!$B$11:$C$565,2,0)</f>
        <v>#N/A</v>
      </c>
      <c r="J318" s="98" t="str">
        <f t="shared" si="15"/>
        <v>Desarrollo del Sistema de Educación Superior</v>
      </c>
      <c r="K318" s="98" t="s">
        <v>403</v>
      </c>
    </row>
    <row r="319" spans="3:11">
      <c r="C319" s="145"/>
      <c r="D319" s="151"/>
      <c r="E319" s="118"/>
      <c r="F319" s="97">
        <f t="shared" si="14"/>
        <v>0</v>
      </c>
      <c r="G319" s="161"/>
      <c r="H319" s="146"/>
      <c r="I319" s="130" t="e">
        <f>VLOOKUP(H319,Presupuesto!$B$11:$C$565,2,0)</f>
        <v>#N/A</v>
      </c>
      <c r="J319" s="98" t="str">
        <f t="shared" si="15"/>
        <v>Desarrollo del Sistema de Educación Superior</v>
      </c>
      <c r="K319" s="98" t="s">
        <v>412</v>
      </c>
    </row>
    <row r="320" spans="3:11">
      <c r="C320" s="145"/>
      <c r="D320" s="151"/>
      <c r="E320" s="118"/>
      <c r="F320" s="97">
        <f t="shared" si="14"/>
        <v>0</v>
      </c>
      <c r="G320" s="161"/>
      <c r="H320" s="146"/>
      <c r="I320" s="130" t="e">
        <f>VLOOKUP(H320,Presupuesto!$B$11:$C$565,2,0)</f>
        <v>#N/A</v>
      </c>
      <c r="J320" s="98" t="str">
        <f t="shared" si="15"/>
        <v>Desarrollo del Sistema de Educación Superior</v>
      </c>
      <c r="K320" s="98" t="s">
        <v>412</v>
      </c>
    </row>
    <row r="321" spans="3:11">
      <c r="C321" s="145"/>
      <c r="D321" s="151"/>
      <c r="E321" s="118"/>
      <c r="F321" s="97">
        <f t="shared" si="14"/>
        <v>0</v>
      </c>
      <c r="G321" s="161"/>
      <c r="H321" s="146"/>
      <c r="I321" s="130" t="e">
        <f>VLOOKUP(H321,Presupuesto!$B$11:$C$565,2,0)</f>
        <v>#N/A</v>
      </c>
      <c r="J321" s="98" t="str">
        <f t="shared" si="15"/>
        <v>Desarrollo del Sistema de Educación Superior</v>
      </c>
      <c r="K321" s="98" t="s">
        <v>412</v>
      </c>
    </row>
    <row r="322" spans="3:11" ht="15.75" thickBot="1">
      <c r="C322" s="147"/>
      <c r="D322" s="159"/>
      <c r="E322" s="103"/>
      <c r="F322" s="105">
        <f t="shared" si="14"/>
        <v>0</v>
      </c>
      <c r="G322" s="162"/>
      <c r="H322" s="148"/>
      <c r="I322" s="132" t="e">
        <f>VLOOKUP(H322,Presupuesto!$B$11:$C$565,2,0)</f>
        <v>#N/A</v>
      </c>
      <c r="J322" s="106" t="str">
        <f t="shared" si="15"/>
        <v>Desarrollo del Sistema de Educación Superior</v>
      </c>
      <c r="K322" s="124" t="s">
        <v>394</v>
      </c>
    </row>
    <row r="324" spans="3:11" ht="15.75" thickBot="1">
      <c r="F324" s="90"/>
      <c r="G324" s="89"/>
      <c r="H324" s="90"/>
      <c r="I324" s="90"/>
    </row>
    <row r="325" spans="3:11" ht="15.75" thickBot="1">
      <c r="C325" s="157" t="s">
        <v>53</v>
      </c>
      <c r="D325" s="367">
        <f>SUM(F332:F366)</f>
        <v>0</v>
      </c>
      <c r="F325" s="70"/>
      <c r="G325" s="79"/>
      <c r="H325" s="70"/>
      <c r="I325" s="70"/>
    </row>
    <row r="326" spans="3:11">
      <c r="C326" s="70"/>
      <c r="D326" s="31"/>
      <c r="E326" s="93"/>
      <c r="F326" s="93"/>
      <c r="G326" s="93"/>
      <c r="H326" s="76"/>
      <c r="I326" s="76"/>
      <c r="J326" s="76"/>
      <c r="K326" s="112"/>
    </row>
    <row r="327" spans="3:11">
      <c r="C327" s="70"/>
      <c r="D327" s="31"/>
      <c r="E327" s="93"/>
      <c r="F327" s="93"/>
      <c r="G327" s="93"/>
      <c r="H327" s="76"/>
      <c r="I327" s="76"/>
      <c r="J327" s="76"/>
      <c r="K327" s="112"/>
    </row>
    <row r="328" spans="3:11" ht="15.75">
      <c r="C328" s="202" t="s">
        <v>392</v>
      </c>
      <c r="D328" s="363"/>
      <c r="E328" s="93"/>
      <c r="F328" s="93"/>
      <c r="G328" s="93"/>
      <c r="H328" s="76"/>
      <c r="I328" s="76"/>
      <c r="J328" s="76"/>
      <c r="K328" s="112"/>
    </row>
    <row r="329" spans="3:11" ht="18.75">
      <c r="C329" s="211" t="e">
        <f>IFERROR(VLOOKUP(D328,'1. Desarrollo e Innov. Curricu.'!$E:$F,2,FALSE),IFERROR(VLOOKUP(D328,'2. Investigación Científica'!$E:$F,2,FALSE),IFERROR(VLOOKUP(D328,'3. Vinculación Univ. Sociedad'!$E:$F,2,FALSE),IFERROR(VLOOKUP(D328,'4. Docencia y Profesorado Univ.'!$E:$F,2,FALSE),IFERROR(VLOOKUP(D328,'5. Estudiantes y Graduados'!$E:$F,2,FALSE),IFERROR(VLOOKUP(D328,'11. Gestion Administrativa'!$E:$F,2,FALSE),IFERROR(VLOOKUP(D328,'13. Gestión Académica'!$E:$F,2,FALSE),IFERROR(VLOOKUP(D328,'8. Asegura. de la Calid. y M'!$E:$F,2,FALSE),IFERROR(VLOOKUP(D328,'6. Gestión del Conocimiento'!$E:$F,2,FALSE),IFERROR(VLOOKUP(D328,'15. Gobernabilidad y Proceso...'!$E:$F,2,FALSE),IFERROR(VLOOKUP(D328,'12. Gestión del Talento Humano'!$E:$F,2,FALSE),IFERROR(VLOOKUP(D328,'14. Internacional... de la E.S.'!$E:$F,2,FALSE),IFERROR(VLOOKUP(D328,'10. Posgrado'!$E:$F,2,FALSE),IFERROR(VLOOKUP(D328,'17. Gestión TIC'!$E:$F,2,FALSE),IFERROR(VLOOKUP(D328,'16. Desa. del Sistema Educ.Sup.'!$E:$F,2,FALSE),IFERROR(VLOOKUP(D328,'9. Cultura de Inno. Insti...'!$E:$F,2,FALSE),VLOOKUP(D328,'7. Lo Esencial de la Reforma U.'!$E:$F,2,0)))))))))))))))))</f>
        <v>#N/A</v>
      </c>
      <c r="D329" s="31"/>
      <c r="E329" s="93"/>
      <c r="F329" s="93"/>
      <c r="G329" s="93"/>
      <c r="H329" s="76"/>
      <c r="I329" s="76"/>
      <c r="J329" s="76"/>
      <c r="K329" s="112"/>
    </row>
    <row r="330" spans="3:11" ht="15.75" thickBot="1">
      <c r="F330" s="93"/>
      <c r="G330" s="76"/>
      <c r="H330" s="76"/>
      <c r="I330" s="76"/>
    </row>
    <row r="331" spans="3:11" ht="15.75" thickBot="1">
      <c r="C331" s="129" t="s">
        <v>44</v>
      </c>
      <c r="D331" s="129" t="s">
        <v>55</v>
      </c>
      <c r="E331" s="136" t="s">
        <v>57</v>
      </c>
      <c r="F331" s="135" t="s">
        <v>27</v>
      </c>
      <c r="G331" s="133" t="s">
        <v>131</v>
      </c>
      <c r="H331" s="136" t="s">
        <v>46</v>
      </c>
      <c r="I331" s="133" t="s">
        <v>132</v>
      </c>
      <c r="J331" s="133" t="s">
        <v>410</v>
      </c>
      <c r="K331" s="133" t="s">
        <v>411</v>
      </c>
    </row>
    <row r="332" spans="3:11">
      <c r="C332" s="220" t="s">
        <v>439</v>
      </c>
      <c r="D332" s="221"/>
      <c r="E332" s="219">
        <f>HLOOKUP(C332,$AH$2:$BU$3,2,0)</f>
        <v>620</v>
      </c>
      <c r="F332" s="97">
        <f t="shared" ref="F332:F366" si="16">D332*E332</f>
        <v>0</v>
      </c>
      <c r="G332" s="161"/>
      <c r="H332" s="142"/>
      <c r="I332" s="130" t="e">
        <f>VLOOKUP(H332,Presupuesto!$B$11:$C$565,2,0)</f>
        <v>#N/A</v>
      </c>
      <c r="J332" s="218" t="s">
        <v>1479</v>
      </c>
      <c r="K332" s="98" t="s">
        <v>394</v>
      </c>
    </row>
    <row r="333" spans="3:11">
      <c r="C333" s="141"/>
      <c r="D333" s="158"/>
      <c r="E333" s="123"/>
      <c r="F333" s="97">
        <f t="shared" si="16"/>
        <v>0</v>
      </c>
      <c r="G333" s="161"/>
      <c r="H333" s="142"/>
      <c r="I333" s="130" t="e">
        <f>VLOOKUP(H333,Presupuesto!$B$11:$C$565,2,0)</f>
        <v>#N/A</v>
      </c>
      <c r="J333" s="98" t="str">
        <f>$J$332</f>
        <v>Desarrollo del Sistema de Educación Superior</v>
      </c>
      <c r="K333" s="98" t="s">
        <v>412</v>
      </c>
    </row>
    <row r="334" spans="3:11">
      <c r="C334" s="141"/>
      <c r="D334" s="158"/>
      <c r="E334" s="123"/>
      <c r="F334" s="97">
        <f t="shared" si="16"/>
        <v>0</v>
      </c>
      <c r="G334" s="161"/>
      <c r="H334" s="142"/>
      <c r="I334" s="130" t="e">
        <f>VLOOKUP(H334,Presupuesto!$B$11:$C$565,2,0)</f>
        <v>#N/A</v>
      </c>
      <c r="J334" s="98" t="str">
        <f t="shared" ref="J334:J366" si="17">$J$332</f>
        <v>Desarrollo del Sistema de Educación Superior</v>
      </c>
      <c r="K334" s="98" t="s">
        <v>412</v>
      </c>
    </row>
    <row r="335" spans="3:11">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c r="C337" s="141"/>
      <c r="D337" s="158"/>
      <c r="E337" s="123"/>
      <c r="F337" s="97">
        <f t="shared" si="16"/>
        <v>0</v>
      </c>
      <c r="G337" s="161"/>
      <c r="H337" s="142"/>
      <c r="I337" s="130" t="e">
        <f>VLOOKUP(H337,Presupuesto!$B$11:$C$565,2,0)</f>
        <v>#N/A</v>
      </c>
      <c r="J337" s="98" t="str">
        <f t="shared" si="17"/>
        <v>Desarrollo del Sistema de Educación Superior</v>
      </c>
      <c r="K337" s="98" t="s">
        <v>401</v>
      </c>
    </row>
    <row r="338" spans="3:11">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c r="C347" s="141"/>
      <c r="D347" s="158"/>
      <c r="E347" s="123"/>
      <c r="F347" s="97">
        <f t="shared" si="16"/>
        <v>0</v>
      </c>
      <c r="G347" s="161"/>
      <c r="H347" s="142"/>
      <c r="I347" s="130" t="e">
        <f>VLOOKUP(H347,Presupuesto!$B$11:$C$565,2,0)</f>
        <v>#N/A</v>
      </c>
      <c r="J347" s="98" t="str">
        <f t="shared" si="17"/>
        <v>Desarrollo del Sistema de Educación Superior</v>
      </c>
      <c r="K347" s="98" t="s">
        <v>412</v>
      </c>
    </row>
    <row r="348" spans="3:11">
      <c r="C348" s="141"/>
      <c r="D348" s="158"/>
      <c r="E348" s="123"/>
      <c r="F348" s="97">
        <f t="shared" si="16"/>
        <v>0</v>
      </c>
      <c r="G348" s="161"/>
      <c r="H348" s="142"/>
      <c r="I348" s="130" t="e">
        <f>VLOOKUP(H348,Presupuesto!$B$11:$C$565,2,0)</f>
        <v>#N/A</v>
      </c>
      <c r="J348" s="98" t="str">
        <f t="shared" si="17"/>
        <v>Desarrollo del Sistema de Educación Superior</v>
      </c>
      <c r="K348" s="98" t="s">
        <v>412</v>
      </c>
    </row>
    <row r="349" spans="3:11">
      <c r="C349" s="141"/>
      <c r="D349" s="158"/>
      <c r="E349" s="123"/>
      <c r="F349" s="97">
        <f t="shared" si="16"/>
        <v>0</v>
      </c>
      <c r="G349" s="161"/>
      <c r="H349" s="142"/>
      <c r="I349" s="130" t="e">
        <f>VLOOKUP(H349,Presupuesto!$B$11:$C$565,2,0)</f>
        <v>#N/A</v>
      </c>
      <c r="J349" s="98" t="str">
        <f t="shared" si="17"/>
        <v>Desarrollo del Sistema de Educación Superior</v>
      </c>
      <c r="K349" s="98" t="s">
        <v>412</v>
      </c>
    </row>
    <row r="350" spans="3:11">
      <c r="C350" s="141"/>
      <c r="D350" s="158"/>
      <c r="E350" s="123"/>
      <c r="F350" s="97">
        <f t="shared" si="16"/>
        <v>0</v>
      </c>
      <c r="G350" s="161"/>
      <c r="H350" s="142"/>
      <c r="I350" s="130" t="e">
        <f>VLOOKUP(H350,Presupuesto!$B$11:$C$565,2,0)</f>
        <v>#N/A</v>
      </c>
      <c r="J350" s="98" t="str">
        <f t="shared" si="17"/>
        <v>Desarrollo del Sistema de Educación Superior</v>
      </c>
      <c r="K350" s="98" t="s">
        <v>412</v>
      </c>
    </row>
    <row r="351" spans="3:11">
      <c r="C351" s="141"/>
      <c r="D351" s="158"/>
      <c r="E351" s="123"/>
      <c r="F351" s="97">
        <f t="shared" si="16"/>
        <v>0</v>
      </c>
      <c r="G351" s="161"/>
      <c r="H351" s="142"/>
      <c r="I351" s="130" t="e">
        <f>VLOOKUP(H351,Presupuesto!$B$11:$C$565,2,0)</f>
        <v>#N/A</v>
      </c>
      <c r="J351" s="98" t="str">
        <f t="shared" si="17"/>
        <v>Desarrollo del Sistema de Educación Superior</v>
      </c>
      <c r="K351" s="98" t="s">
        <v>412</v>
      </c>
    </row>
    <row r="352" spans="3:11">
      <c r="C352" s="141"/>
      <c r="D352" s="158"/>
      <c r="E352" s="123"/>
      <c r="F352" s="97">
        <f t="shared" si="16"/>
        <v>0</v>
      </c>
      <c r="G352" s="161"/>
      <c r="H352" s="142"/>
      <c r="I352" s="130" t="e">
        <f>VLOOKUP(H352,Presupuesto!$B$11:$C$565,2,0)</f>
        <v>#N/A</v>
      </c>
      <c r="J352" s="98" t="str">
        <f t="shared" si="17"/>
        <v>Desarrollo del Sistema de Educación Superior</v>
      </c>
      <c r="K352" s="98" t="s">
        <v>412</v>
      </c>
    </row>
    <row r="353" spans="3:11">
      <c r="C353" s="141"/>
      <c r="D353" s="158"/>
      <c r="E353" s="123"/>
      <c r="F353" s="97">
        <f t="shared" si="16"/>
        <v>0</v>
      </c>
      <c r="G353" s="161"/>
      <c r="H353" s="142"/>
      <c r="I353" s="130" t="e">
        <f>VLOOKUP(H353,Presupuesto!$B$11:$C$565,2,0)</f>
        <v>#N/A</v>
      </c>
      <c r="J353" s="98" t="str">
        <f t="shared" si="17"/>
        <v>Desarrollo del Sistema de Educación Superior</v>
      </c>
      <c r="K353" s="98" t="s">
        <v>412</v>
      </c>
    </row>
    <row r="354" spans="3:11">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c r="C355" s="143"/>
      <c r="D355" s="151"/>
      <c r="E355" s="118"/>
      <c r="F355" s="97">
        <f t="shared" si="16"/>
        <v>0</v>
      </c>
      <c r="G355" s="161"/>
      <c r="H355" s="144"/>
      <c r="I355" s="130" t="e">
        <f>VLOOKUP(H355,Presupuesto!$B$11:$C$565,2,0)</f>
        <v>#N/A</v>
      </c>
      <c r="J355" s="98" t="str">
        <f t="shared" si="17"/>
        <v>Desarrollo del Sistema de Educación Superior</v>
      </c>
      <c r="K355" s="98" t="s">
        <v>412</v>
      </c>
    </row>
    <row r="356" spans="3:11">
      <c r="C356" s="143"/>
      <c r="D356" s="151"/>
      <c r="E356" s="118"/>
      <c r="F356" s="97">
        <f t="shared" si="16"/>
        <v>0</v>
      </c>
      <c r="G356" s="161"/>
      <c r="H356" s="144"/>
      <c r="I356" s="130" t="e">
        <f>VLOOKUP(H356,Presupuesto!$B$11:$C$565,2,0)</f>
        <v>#N/A</v>
      </c>
      <c r="J356" s="98" t="str">
        <f t="shared" si="17"/>
        <v>Desarrollo del Sistema de Educación Superior</v>
      </c>
      <c r="K356" s="98" t="s">
        <v>412</v>
      </c>
    </row>
    <row r="357" spans="3:11">
      <c r="C357" s="143"/>
      <c r="D357" s="151"/>
      <c r="E357" s="118"/>
      <c r="F357" s="97">
        <f t="shared" si="16"/>
        <v>0</v>
      </c>
      <c r="G357" s="161"/>
      <c r="H357" s="144"/>
      <c r="I357" s="130" t="e">
        <f>VLOOKUP(H357,Presupuesto!$B$11:$C$565,2,0)</f>
        <v>#N/A</v>
      </c>
      <c r="J357" s="98" t="str">
        <f t="shared" si="17"/>
        <v>Desarrollo del Sistema de Educación Superior</v>
      </c>
      <c r="K357" s="98" t="s">
        <v>412</v>
      </c>
    </row>
    <row r="358" spans="3:11">
      <c r="C358" s="143"/>
      <c r="D358" s="151"/>
      <c r="E358" s="118"/>
      <c r="F358" s="97">
        <f t="shared" si="16"/>
        <v>0</v>
      </c>
      <c r="G358" s="161"/>
      <c r="H358" s="144"/>
      <c r="I358" s="130" t="e">
        <f>VLOOKUP(H358,Presupuesto!$B$11:$C$565,2,0)</f>
        <v>#N/A</v>
      </c>
      <c r="J358" s="98" t="str">
        <f t="shared" si="17"/>
        <v>Desarrollo del Sistema de Educación Superior</v>
      </c>
      <c r="K358" s="98" t="s">
        <v>412</v>
      </c>
    </row>
    <row r="359" spans="3:11">
      <c r="C359" s="143"/>
      <c r="D359" s="151"/>
      <c r="E359" s="118"/>
      <c r="F359" s="97">
        <f t="shared" si="16"/>
        <v>0</v>
      </c>
      <c r="G359" s="161"/>
      <c r="H359" s="144"/>
      <c r="I359" s="130" t="e">
        <f>VLOOKUP(H359,Presupuesto!$B$11:$C$565,2,0)</f>
        <v>#N/A</v>
      </c>
      <c r="J359" s="98" t="str">
        <f t="shared" si="17"/>
        <v>Desarrollo del Sistema de Educación Superior</v>
      </c>
      <c r="K359" s="98" t="s">
        <v>412</v>
      </c>
    </row>
    <row r="360" spans="3:11">
      <c r="C360" s="143"/>
      <c r="D360" s="151"/>
      <c r="E360" s="118"/>
      <c r="F360" s="97">
        <f t="shared" si="16"/>
        <v>0</v>
      </c>
      <c r="G360" s="161"/>
      <c r="H360" s="144"/>
      <c r="I360" s="130" t="e">
        <f>VLOOKUP(H360,Presupuesto!$B$11:$C$565,2,0)</f>
        <v>#N/A</v>
      </c>
      <c r="J360" s="98" t="str">
        <f t="shared" si="17"/>
        <v>Desarrollo del Sistema de Educación Superior</v>
      </c>
      <c r="K360" s="98" t="s">
        <v>412</v>
      </c>
    </row>
    <row r="361" spans="3:11">
      <c r="C361" s="143"/>
      <c r="D361" s="151"/>
      <c r="E361" s="118"/>
      <c r="F361" s="97">
        <f t="shared" si="16"/>
        <v>0</v>
      </c>
      <c r="G361" s="161"/>
      <c r="H361" s="144"/>
      <c r="I361" s="130" t="e">
        <f>VLOOKUP(H361,Presupuesto!$B$11:$C$565,2,0)</f>
        <v>#N/A</v>
      </c>
      <c r="J361" s="98" t="str">
        <f t="shared" si="17"/>
        <v>Desarrollo del Sistema de Educación Superior</v>
      </c>
      <c r="K361" s="98" t="s">
        <v>412</v>
      </c>
    </row>
    <row r="362" spans="3:11">
      <c r="C362" s="145"/>
      <c r="D362" s="151"/>
      <c r="E362" s="118"/>
      <c r="F362" s="97">
        <f t="shared" si="16"/>
        <v>0</v>
      </c>
      <c r="G362" s="161"/>
      <c r="H362" s="146"/>
      <c r="I362" s="130" t="e">
        <f>VLOOKUP(H362,Presupuesto!$B$11:$C$565,2,0)</f>
        <v>#N/A</v>
      </c>
      <c r="J362" s="98" t="str">
        <f t="shared" si="17"/>
        <v>Desarrollo del Sistema de Educación Superior</v>
      </c>
      <c r="K362" s="98" t="s">
        <v>403</v>
      </c>
    </row>
    <row r="363" spans="3:11">
      <c r="C363" s="145"/>
      <c r="D363" s="151"/>
      <c r="E363" s="118"/>
      <c r="F363" s="97">
        <f t="shared" si="16"/>
        <v>0</v>
      </c>
      <c r="G363" s="161"/>
      <c r="H363" s="146"/>
      <c r="I363" s="130" t="e">
        <f>VLOOKUP(H363,Presupuesto!$B$11:$C$565,2,0)</f>
        <v>#N/A</v>
      </c>
      <c r="J363" s="98" t="str">
        <f t="shared" si="17"/>
        <v>Desarrollo del Sistema de Educación Superior</v>
      </c>
      <c r="K363" s="98" t="s">
        <v>412</v>
      </c>
    </row>
    <row r="364" spans="3:11">
      <c r="C364" s="145"/>
      <c r="D364" s="151"/>
      <c r="E364" s="118"/>
      <c r="F364" s="97">
        <f t="shared" si="16"/>
        <v>0</v>
      </c>
      <c r="G364" s="161"/>
      <c r="H364" s="146"/>
      <c r="I364" s="130" t="e">
        <f>VLOOKUP(H364,Presupuesto!$B$11:$C$565,2,0)</f>
        <v>#N/A</v>
      </c>
      <c r="J364" s="98" t="str">
        <f t="shared" si="17"/>
        <v>Desarrollo del Sistema de Educación Superior</v>
      </c>
      <c r="K364" s="98" t="s">
        <v>412</v>
      </c>
    </row>
    <row r="365" spans="3:11">
      <c r="C365" s="145"/>
      <c r="D365" s="151"/>
      <c r="E365" s="118"/>
      <c r="F365" s="97">
        <f t="shared" si="16"/>
        <v>0</v>
      </c>
      <c r="G365" s="161"/>
      <c r="H365" s="146"/>
      <c r="I365" s="130" t="e">
        <f>VLOOKUP(H365,Presupuesto!$B$11:$C$565,2,0)</f>
        <v>#N/A</v>
      </c>
      <c r="J365" s="98" t="str">
        <f t="shared" si="17"/>
        <v>Desarrollo del Sistema de Educación Superior</v>
      </c>
      <c r="K365" s="98" t="s">
        <v>412</v>
      </c>
    </row>
    <row r="366" spans="3:11" ht="15.75" thickBot="1">
      <c r="C366" s="147"/>
      <c r="D366" s="159"/>
      <c r="E366" s="103"/>
      <c r="F366" s="105">
        <f t="shared" si="16"/>
        <v>0</v>
      </c>
      <c r="G366" s="162"/>
      <c r="H366" s="148"/>
      <c r="I366" s="132" t="e">
        <f>VLOOKUP(H366,Presupuesto!$B$11:$C$565,2,0)</f>
        <v>#N/A</v>
      </c>
      <c r="J366" s="106" t="str">
        <f t="shared" si="17"/>
        <v>Desarrollo del Sistema de Educación Superior</v>
      </c>
      <c r="K366" s="124" t="s">
        <v>394</v>
      </c>
    </row>
    <row r="369" spans="3:11" ht="15.75" thickBot="1"/>
    <row r="370" spans="3:11" ht="15.75" thickBot="1">
      <c r="C370" s="157" t="s">
        <v>53</v>
      </c>
      <c r="D370" s="367">
        <f>SUM(F377:F411)</f>
        <v>0</v>
      </c>
      <c r="F370" s="70"/>
      <c r="G370" s="79"/>
      <c r="H370" s="70"/>
      <c r="I370" s="70"/>
    </row>
    <row r="371" spans="3:11">
      <c r="C371" s="70"/>
      <c r="D371" s="31"/>
      <c r="E371" s="93"/>
      <c r="F371" s="93"/>
      <c r="G371" s="93"/>
      <c r="H371" s="76"/>
      <c r="I371" s="76"/>
      <c r="J371" s="76"/>
      <c r="K371" s="112"/>
    </row>
    <row r="372" spans="3:11">
      <c r="C372" s="70"/>
      <c r="D372" s="31"/>
      <c r="E372" s="93"/>
      <c r="F372" s="93"/>
      <c r="G372" s="93"/>
      <c r="H372" s="76"/>
      <c r="I372" s="76"/>
      <c r="J372" s="76"/>
      <c r="K372" s="112"/>
    </row>
    <row r="373" spans="3:11" ht="15.75">
      <c r="C373" s="202" t="s">
        <v>392</v>
      </c>
      <c r="D373" s="363"/>
      <c r="E373" s="93"/>
      <c r="F373" s="93"/>
      <c r="G373" s="93"/>
      <c r="H373" s="76"/>
      <c r="I373" s="76"/>
      <c r="J373" s="76"/>
      <c r="K373" s="112"/>
    </row>
    <row r="374" spans="3:11" ht="18.7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12"/>
    </row>
    <row r="375" spans="3:11" ht="15.75" thickBot="1">
      <c r="F375" s="93"/>
      <c r="G375" s="76"/>
      <c r="H375" s="76"/>
      <c r="I375" s="76"/>
    </row>
    <row r="376" spans="3:11" ht="15.75" thickBot="1">
      <c r="C376" s="129" t="s">
        <v>44</v>
      </c>
      <c r="D376" s="129" t="s">
        <v>55</v>
      </c>
      <c r="E376" s="136" t="s">
        <v>57</v>
      </c>
      <c r="F376" s="135" t="s">
        <v>27</v>
      </c>
      <c r="G376" s="133" t="s">
        <v>131</v>
      </c>
      <c r="H376" s="136" t="s">
        <v>46</v>
      </c>
      <c r="I376" s="133" t="s">
        <v>132</v>
      </c>
      <c r="J376" s="133" t="s">
        <v>410</v>
      </c>
      <c r="K376" s="133" t="s">
        <v>411</v>
      </c>
    </row>
    <row r="377" spans="3:11">
      <c r="C377" s="220" t="s">
        <v>439</v>
      </c>
      <c r="D377" s="221"/>
      <c r="E377" s="219">
        <f>HLOOKUP(C377,$AH$2:$BU$3,2,0)</f>
        <v>620</v>
      </c>
      <c r="F377" s="97">
        <f t="shared" ref="F377:F411" si="18">D377*E377</f>
        <v>0</v>
      </c>
      <c r="G377" s="161"/>
      <c r="H377" s="142"/>
      <c r="I377" s="130" t="e">
        <f>VLOOKUP(H377,Presupuesto!$B$11:$C$565,2,0)</f>
        <v>#N/A</v>
      </c>
      <c r="J377" s="218" t="s">
        <v>1479</v>
      </c>
      <c r="K377" s="98" t="s">
        <v>394</v>
      </c>
    </row>
    <row r="378" spans="3:11">
      <c r="C378" s="141"/>
      <c r="D378" s="158"/>
      <c r="E378" s="123"/>
      <c r="F378" s="97">
        <f t="shared" si="18"/>
        <v>0</v>
      </c>
      <c r="G378" s="161"/>
      <c r="H378" s="142"/>
      <c r="I378" s="130" t="e">
        <f>VLOOKUP(H378,Presupuesto!$B$11:$C$565,2,0)</f>
        <v>#N/A</v>
      </c>
      <c r="J378" s="98" t="str">
        <f>$J$377</f>
        <v>Desarrollo del Sistema de Educación Superior</v>
      </c>
      <c r="K378" s="98" t="s">
        <v>412</v>
      </c>
    </row>
    <row r="379" spans="3:11">
      <c r="C379" s="141"/>
      <c r="D379" s="158"/>
      <c r="E379" s="123"/>
      <c r="F379" s="97">
        <f t="shared" si="18"/>
        <v>0</v>
      </c>
      <c r="G379" s="161"/>
      <c r="H379" s="142"/>
      <c r="I379" s="130" t="e">
        <f>VLOOKUP(H379,Presupuesto!$B$11:$C$565,2,0)</f>
        <v>#N/A</v>
      </c>
      <c r="J379" s="98" t="str">
        <f t="shared" ref="J379:J411" si="19">$J$377</f>
        <v>Desarrollo del Sistema de Educación Superior</v>
      </c>
      <c r="K379" s="98" t="s">
        <v>412</v>
      </c>
    </row>
    <row r="380" spans="3:11">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c r="C382" s="141"/>
      <c r="D382" s="158"/>
      <c r="E382" s="123"/>
      <c r="F382" s="97">
        <f t="shared" si="18"/>
        <v>0</v>
      </c>
      <c r="G382" s="161"/>
      <c r="H382" s="142"/>
      <c r="I382" s="130" t="e">
        <f>VLOOKUP(H382,Presupuesto!$B$11:$C$565,2,0)</f>
        <v>#N/A</v>
      </c>
      <c r="J382" s="98" t="str">
        <f t="shared" si="19"/>
        <v>Desarrollo del Sistema de Educación Superior</v>
      </c>
      <c r="K382" s="98" t="s">
        <v>401</v>
      </c>
    </row>
    <row r="383" spans="3:11">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c r="C392" s="141"/>
      <c r="D392" s="158"/>
      <c r="E392" s="123"/>
      <c r="F392" s="97">
        <f t="shared" si="18"/>
        <v>0</v>
      </c>
      <c r="G392" s="161"/>
      <c r="H392" s="142"/>
      <c r="I392" s="130" t="e">
        <f>VLOOKUP(H392,Presupuesto!$B$11:$C$565,2,0)</f>
        <v>#N/A</v>
      </c>
      <c r="J392" s="98" t="str">
        <f t="shared" si="19"/>
        <v>Desarrollo del Sistema de Educación Superior</v>
      </c>
      <c r="K392" s="98" t="s">
        <v>412</v>
      </c>
    </row>
    <row r="393" spans="3:11">
      <c r="C393" s="141"/>
      <c r="D393" s="158"/>
      <c r="E393" s="123"/>
      <c r="F393" s="97">
        <f t="shared" si="18"/>
        <v>0</v>
      </c>
      <c r="G393" s="161"/>
      <c r="H393" s="142"/>
      <c r="I393" s="130" t="e">
        <f>VLOOKUP(H393,Presupuesto!$B$11:$C$565,2,0)</f>
        <v>#N/A</v>
      </c>
      <c r="J393" s="98" t="str">
        <f t="shared" si="19"/>
        <v>Desarrollo del Sistema de Educación Superior</v>
      </c>
      <c r="K393" s="98" t="s">
        <v>412</v>
      </c>
    </row>
    <row r="394" spans="3:11">
      <c r="C394" s="141"/>
      <c r="D394" s="158"/>
      <c r="E394" s="123"/>
      <c r="F394" s="97">
        <f t="shared" si="18"/>
        <v>0</v>
      </c>
      <c r="G394" s="161"/>
      <c r="H394" s="142"/>
      <c r="I394" s="130" t="e">
        <f>VLOOKUP(H394,Presupuesto!$B$11:$C$565,2,0)</f>
        <v>#N/A</v>
      </c>
      <c r="J394" s="98" t="str">
        <f t="shared" si="19"/>
        <v>Desarrollo del Sistema de Educación Superior</v>
      </c>
      <c r="K394" s="98" t="s">
        <v>412</v>
      </c>
    </row>
    <row r="395" spans="3:11">
      <c r="C395" s="141"/>
      <c r="D395" s="158"/>
      <c r="E395" s="123"/>
      <c r="F395" s="97">
        <f t="shared" si="18"/>
        <v>0</v>
      </c>
      <c r="G395" s="161"/>
      <c r="H395" s="142"/>
      <c r="I395" s="130" t="e">
        <f>VLOOKUP(H395,Presupuesto!$B$11:$C$565,2,0)</f>
        <v>#N/A</v>
      </c>
      <c r="J395" s="98" t="str">
        <f t="shared" si="19"/>
        <v>Desarrollo del Sistema de Educación Superior</v>
      </c>
      <c r="K395" s="98" t="s">
        <v>412</v>
      </c>
    </row>
    <row r="396" spans="3:11">
      <c r="C396" s="141"/>
      <c r="D396" s="158"/>
      <c r="E396" s="123"/>
      <c r="F396" s="97">
        <f t="shared" si="18"/>
        <v>0</v>
      </c>
      <c r="G396" s="161"/>
      <c r="H396" s="142"/>
      <c r="I396" s="130" t="e">
        <f>VLOOKUP(H396,Presupuesto!$B$11:$C$565,2,0)</f>
        <v>#N/A</v>
      </c>
      <c r="J396" s="98" t="str">
        <f t="shared" si="19"/>
        <v>Desarrollo del Sistema de Educación Superior</v>
      </c>
      <c r="K396" s="98" t="s">
        <v>412</v>
      </c>
    </row>
    <row r="397" spans="3:11">
      <c r="C397" s="141"/>
      <c r="D397" s="158"/>
      <c r="E397" s="123"/>
      <c r="F397" s="97">
        <f t="shared" si="18"/>
        <v>0</v>
      </c>
      <c r="G397" s="161"/>
      <c r="H397" s="142"/>
      <c r="I397" s="130" t="e">
        <f>VLOOKUP(H397,Presupuesto!$B$11:$C$565,2,0)</f>
        <v>#N/A</v>
      </c>
      <c r="J397" s="98" t="str">
        <f t="shared" si="19"/>
        <v>Desarrollo del Sistema de Educación Superior</v>
      </c>
      <c r="K397" s="98" t="s">
        <v>412</v>
      </c>
    </row>
    <row r="398" spans="3:11">
      <c r="C398" s="141"/>
      <c r="D398" s="158"/>
      <c r="E398" s="123"/>
      <c r="F398" s="97">
        <f t="shared" si="18"/>
        <v>0</v>
      </c>
      <c r="G398" s="161"/>
      <c r="H398" s="142"/>
      <c r="I398" s="130" t="e">
        <f>VLOOKUP(H398,Presupuesto!$B$11:$C$565,2,0)</f>
        <v>#N/A</v>
      </c>
      <c r="J398" s="98" t="str">
        <f t="shared" si="19"/>
        <v>Desarrollo del Sistema de Educación Superior</v>
      </c>
      <c r="K398" s="98" t="s">
        <v>412</v>
      </c>
    </row>
    <row r="399" spans="3:11">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c r="C400" s="143"/>
      <c r="D400" s="151"/>
      <c r="E400" s="118"/>
      <c r="F400" s="97">
        <f t="shared" si="18"/>
        <v>0</v>
      </c>
      <c r="G400" s="161"/>
      <c r="H400" s="144"/>
      <c r="I400" s="130" t="e">
        <f>VLOOKUP(H400,Presupuesto!$B$11:$C$565,2,0)</f>
        <v>#N/A</v>
      </c>
      <c r="J400" s="98" t="str">
        <f t="shared" si="19"/>
        <v>Desarrollo del Sistema de Educación Superior</v>
      </c>
      <c r="K400" s="98" t="s">
        <v>412</v>
      </c>
    </row>
    <row r="401" spans="3:11">
      <c r="C401" s="143"/>
      <c r="D401" s="151"/>
      <c r="E401" s="118"/>
      <c r="F401" s="97">
        <f t="shared" si="18"/>
        <v>0</v>
      </c>
      <c r="G401" s="161"/>
      <c r="H401" s="144"/>
      <c r="I401" s="130" t="e">
        <f>VLOOKUP(H401,Presupuesto!$B$11:$C$565,2,0)</f>
        <v>#N/A</v>
      </c>
      <c r="J401" s="98" t="str">
        <f t="shared" si="19"/>
        <v>Desarrollo del Sistema de Educación Superior</v>
      </c>
      <c r="K401" s="98" t="s">
        <v>412</v>
      </c>
    </row>
    <row r="402" spans="3:11">
      <c r="C402" s="143"/>
      <c r="D402" s="151"/>
      <c r="E402" s="118"/>
      <c r="F402" s="97">
        <f t="shared" si="18"/>
        <v>0</v>
      </c>
      <c r="G402" s="161"/>
      <c r="H402" s="144"/>
      <c r="I402" s="130" t="e">
        <f>VLOOKUP(H402,Presupuesto!$B$11:$C$565,2,0)</f>
        <v>#N/A</v>
      </c>
      <c r="J402" s="98" t="str">
        <f t="shared" si="19"/>
        <v>Desarrollo del Sistema de Educación Superior</v>
      </c>
      <c r="K402" s="98" t="s">
        <v>412</v>
      </c>
    </row>
    <row r="403" spans="3:11">
      <c r="C403" s="143"/>
      <c r="D403" s="151"/>
      <c r="E403" s="118"/>
      <c r="F403" s="97">
        <f t="shared" si="18"/>
        <v>0</v>
      </c>
      <c r="G403" s="161"/>
      <c r="H403" s="144"/>
      <c r="I403" s="130" t="e">
        <f>VLOOKUP(H403,Presupuesto!$B$11:$C$565,2,0)</f>
        <v>#N/A</v>
      </c>
      <c r="J403" s="98" t="str">
        <f t="shared" si="19"/>
        <v>Desarrollo del Sistema de Educación Superior</v>
      </c>
      <c r="K403" s="98" t="s">
        <v>412</v>
      </c>
    </row>
    <row r="404" spans="3:11">
      <c r="C404" s="143"/>
      <c r="D404" s="151"/>
      <c r="E404" s="118"/>
      <c r="F404" s="97">
        <f t="shared" si="18"/>
        <v>0</v>
      </c>
      <c r="G404" s="161"/>
      <c r="H404" s="144"/>
      <c r="I404" s="130" t="e">
        <f>VLOOKUP(H404,Presupuesto!$B$11:$C$565,2,0)</f>
        <v>#N/A</v>
      </c>
      <c r="J404" s="98" t="str">
        <f t="shared" si="19"/>
        <v>Desarrollo del Sistema de Educación Superior</v>
      </c>
      <c r="K404" s="98" t="s">
        <v>412</v>
      </c>
    </row>
    <row r="405" spans="3:11">
      <c r="C405" s="143"/>
      <c r="D405" s="151"/>
      <c r="E405" s="118"/>
      <c r="F405" s="97">
        <f t="shared" si="18"/>
        <v>0</v>
      </c>
      <c r="G405" s="161"/>
      <c r="H405" s="144"/>
      <c r="I405" s="130" t="e">
        <f>VLOOKUP(H405,Presupuesto!$B$11:$C$565,2,0)</f>
        <v>#N/A</v>
      </c>
      <c r="J405" s="98" t="str">
        <f t="shared" si="19"/>
        <v>Desarrollo del Sistema de Educación Superior</v>
      </c>
      <c r="K405" s="98" t="s">
        <v>412</v>
      </c>
    </row>
    <row r="406" spans="3:11">
      <c r="C406" s="143"/>
      <c r="D406" s="151"/>
      <c r="E406" s="118"/>
      <c r="F406" s="97">
        <f t="shared" si="18"/>
        <v>0</v>
      </c>
      <c r="G406" s="161"/>
      <c r="H406" s="144"/>
      <c r="I406" s="130" t="e">
        <f>VLOOKUP(H406,Presupuesto!$B$11:$C$565,2,0)</f>
        <v>#N/A</v>
      </c>
      <c r="J406" s="98" t="str">
        <f t="shared" si="19"/>
        <v>Desarrollo del Sistema de Educación Superior</v>
      </c>
      <c r="K406" s="98" t="s">
        <v>412</v>
      </c>
    </row>
    <row r="407" spans="3:11">
      <c r="C407" s="145"/>
      <c r="D407" s="151"/>
      <c r="E407" s="118"/>
      <c r="F407" s="97">
        <f t="shared" si="18"/>
        <v>0</v>
      </c>
      <c r="G407" s="161"/>
      <c r="H407" s="146"/>
      <c r="I407" s="130" t="e">
        <f>VLOOKUP(H407,Presupuesto!$B$11:$C$565,2,0)</f>
        <v>#N/A</v>
      </c>
      <c r="J407" s="98" t="str">
        <f t="shared" si="19"/>
        <v>Desarrollo del Sistema de Educación Superior</v>
      </c>
      <c r="K407" s="98" t="s">
        <v>403</v>
      </c>
    </row>
    <row r="408" spans="3:11">
      <c r="C408" s="145"/>
      <c r="D408" s="151"/>
      <c r="E408" s="118"/>
      <c r="F408" s="97">
        <f t="shared" si="18"/>
        <v>0</v>
      </c>
      <c r="G408" s="161"/>
      <c r="H408" s="146"/>
      <c r="I408" s="130" t="e">
        <f>VLOOKUP(H408,Presupuesto!$B$11:$C$565,2,0)</f>
        <v>#N/A</v>
      </c>
      <c r="J408" s="98" t="str">
        <f t="shared" si="19"/>
        <v>Desarrollo del Sistema de Educación Superior</v>
      </c>
      <c r="K408" s="98" t="s">
        <v>412</v>
      </c>
    </row>
    <row r="409" spans="3:11">
      <c r="C409" s="145"/>
      <c r="D409" s="151"/>
      <c r="E409" s="118"/>
      <c r="F409" s="97">
        <f t="shared" si="18"/>
        <v>0</v>
      </c>
      <c r="G409" s="161"/>
      <c r="H409" s="146"/>
      <c r="I409" s="130" t="e">
        <f>VLOOKUP(H409,Presupuesto!$B$11:$C$565,2,0)</f>
        <v>#N/A</v>
      </c>
      <c r="J409" s="98" t="str">
        <f t="shared" si="19"/>
        <v>Desarrollo del Sistema de Educación Superior</v>
      </c>
      <c r="K409" s="98" t="s">
        <v>412</v>
      </c>
    </row>
    <row r="410" spans="3:11">
      <c r="C410" s="145"/>
      <c r="D410" s="151"/>
      <c r="E410" s="118"/>
      <c r="F410" s="97">
        <f t="shared" si="18"/>
        <v>0</v>
      </c>
      <c r="G410" s="161"/>
      <c r="H410" s="146"/>
      <c r="I410" s="130" t="e">
        <f>VLOOKUP(H410,Presupuesto!$B$11:$C$565,2,0)</f>
        <v>#N/A</v>
      </c>
      <c r="J410" s="98" t="str">
        <f t="shared" si="19"/>
        <v>Desarrollo del Sistema de Educación Superior</v>
      </c>
      <c r="K410" s="98" t="s">
        <v>412</v>
      </c>
    </row>
    <row r="411" spans="3:11" ht="15.75" thickBot="1">
      <c r="C411" s="147"/>
      <c r="D411" s="159"/>
      <c r="E411" s="103"/>
      <c r="F411" s="105">
        <f t="shared" si="18"/>
        <v>0</v>
      </c>
      <c r="G411" s="162"/>
      <c r="H411" s="148"/>
      <c r="I411" s="132" t="e">
        <f>VLOOKUP(H411,Presupuesto!$B$11:$C$565,2,0)</f>
        <v>#N/A</v>
      </c>
      <c r="J411" s="106" t="str">
        <f t="shared" si="19"/>
        <v>Desarrollo del Sistema de Educación Superior</v>
      </c>
      <c r="K411" s="124" t="s">
        <v>394</v>
      </c>
    </row>
    <row r="413" spans="3:11" ht="15.75" thickBot="1">
      <c r="F413" s="90"/>
      <c r="G413" s="89"/>
      <c r="H413" s="90"/>
      <c r="I413" s="90"/>
    </row>
    <row r="414" spans="3:11" ht="15.75" thickBot="1">
      <c r="C414" s="157" t="s">
        <v>53</v>
      </c>
      <c r="D414" s="367">
        <f>SUM(F421:F455)</f>
        <v>0</v>
      </c>
      <c r="F414" s="70"/>
      <c r="G414" s="79"/>
      <c r="H414" s="70"/>
      <c r="I414" s="70"/>
    </row>
    <row r="415" spans="3:11">
      <c r="C415" s="70"/>
      <c r="D415" s="31"/>
      <c r="E415" s="93"/>
      <c r="F415" s="93"/>
      <c r="G415" s="93"/>
      <c r="H415" s="76"/>
      <c r="I415" s="76"/>
      <c r="J415" s="76"/>
      <c r="K415" s="112"/>
    </row>
    <row r="416" spans="3:11">
      <c r="C416" s="70"/>
      <c r="D416" s="31"/>
      <c r="E416" s="93"/>
      <c r="F416" s="93"/>
      <c r="G416" s="93"/>
      <c r="H416" s="76"/>
      <c r="I416" s="76"/>
      <c r="J416" s="76"/>
      <c r="K416" s="112"/>
    </row>
    <row r="417" spans="3:11" ht="15.75">
      <c r="C417" s="202" t="s">
        <v>392</v>
      </c>
      <c r="D417" s="363"/>
      <c r="E417" s="93"/>
      <c r="F417" s="93"/>
      <c r="G417" s="93"/>
      <c r="H417" s="76"/>
      <c r="I417" s="76"/>
      <c r="J417" s="76"/>
      <c r="K417" s="112"/>
    </row>
    <row r="418" spans="3:11" ht="18.75">
      <c r="C418" s="211" t="e">
        <f>IFERROR(VLOOKUP(D417,'1. Desarrollo e Innov. Curricu.'!$E:$F,2,FALSE),IFERROR(VLOOKUP(D417,'2. Investigación Científica'!$E:$F,2,FALSE),IFERROR(VLOOKUP(D417,'3. Vinculación Univ. Sociedad'!$E:$F,2,FALSE),IFERROR(VLOOKUP(D417,'4. Docencia y Profesorado Univ.'!$E:$F,2,FALSE),IFERROR(VLOOKUP(D417,'5. Estudiantes y Graduados'!$E:$F,2,FALSE),IFERROR(VLOOKUP(D417,'11. Gestion Administrativa'!$E:$F,2,FALSE),IFERROR(VLOOKUP(D417,'13. Gestión Académica'!$E:$F,2,FALSE),IFERROR(VLOOKUP(D417,'8. Asegura. de la Calid. y M'!$E:$F,2,FALSE),IFERROR(VLOOKUP(D417,'6. Gestión del Conocimiento'!$E:$F,2,FALSE),IFERROR(VLOOKUP(D417,'15. Gobernabilidad y Proceso...'!$E:$F,2,FALSE),IFERROR(VLOOKUP(D417,'12. Gestión del Talento Humano'!$E:$F,2,FALSE),IFERROR(VLOOKUP(D417,'14. Internacional... de la E.S.'!$E:$F,2,FALSE),IFERROR(VLOOKUP(D417,'10. Posgrado'!$E:$F,2,FALSE),IFERROR(VLOOKUP(D417,'17. Gestión TIC'!$E:$F,2,FALSE),IFERROR(VLOOKUP(D417,'16. Desa. del Sistema Educ.Sup.'!$E:$F,2,FALSE),IFERROR(VLOOKUP(D417,'9. Cultura de Inno. Insti...'!$E:$F,2,FALSE),VLOOKUP(D417,'7. Lo Esencial de la Reforma U.'!$E:$F,2,0)))))))))))))))))</f>
        <v>#N/A</v>
      </c>
      <c r="D418" s="31"/>
      <c r="E418" s="93"/>
      <c r="F418" s="93"/>
      <c r="G418" s="93"/>
      <c r="H418" s="76"/>
      <c r="I418" s="76"/>
      <c r="J418" s="76"/>
      <c r="K418" s="112"/>
    </row>
    <row r="419" spans="3:11" ht="15.75" thickBot="1">
      <c r="F419" s="93"/>
      <c r="G419" s="76"/>
      <c r="H419" s="76"/>
      <c r="I419" s="76"/>
    </row>
    <row r="420" spans="3:11" ht="15.75" thickBot="1">
      <c r="C420" s="129" t="s">
        <v>44</v>
      </c>
      <c r="D420" s="129" t="s">
        <v>55</v>
      </c>
      <c r="E420" s="136" t="s">
        <v>57</v>
      </c>
      <c r="F420" s="135" t="s">
        <v>27</v>
      </c>
      <c r="G420" s="133" t="s">
        <v>131</v>
      </c>
      <c r="H420" s="136" t="s">
        <v>46</v>
      </c>
      <c r="I420" s="133" t="s">
        <v>132</v>
      </c>
      <c r="J420" s="133" t="s">
        <v>410</v>
      </c>
      <c r="K420" s="133" t="s">
        <v>411</v>
      </c>
    </row>
    <row r="421" spans="3:11">
      <c r="C421" s="220" t="s">
        <v>439</v>
      </c>
      <c r="D421" s="221"/>
      <c r="E421" s="219">
        <f>HLOOKUP(C421,$AH$2:$BU$3,2,0)</f>
        <v>620</v>
      </c>
      <c r="F421" s="97">
        <f t="shared" ref="F421:F455" si="20">D421*E421</f>
        <v>0</v>
      </c>
      <c r="G421" s="161"/>
      <c r="H421" s="142"/>
      <c r="I421" s="130" t="e">
        <f>VLOOKUP(H421,Presupuesto!$B$11:$C$565,2,0)</f>
        <v>#N/A</v>
      </c>
      <c r="J421" s="218" t="s">
        <v>1479</v>
      </c>
      <c r="K421" s="98" t="s">
        <v>394</v>
      </c>
    </row>
    <row r="422" spans="3:11">
      <c r="C422" s="141"/>
      <c r="D422" s="158"/>
      <c r="E422" s="123"/>
      <c r="F422" s="97">
        <f t="shared" si="20"/>
        <v>0</v>
      </c>
      <c r="G422" s="161"/>
      <c r="H422" s="142"/>
      <c r="I422" s="130" t="e">
        <f>VLOOKUP(H422,Presupuesto!$B$11:$C$565,2,0)</f>
        <v>#N/A</v>
      </c>
      <c r="J422" s="98" t="str">
        <f>$J$421</f>
        <v>Desarrollo del Sistema de Educación Superior</v>
      </c>
      <c r="K422" s="98" t="s">
        <v>412</v>
      </c>
    </row>
    <row r="423" spans="3:11">
      <c r="C423" s="141"/>
      <c r="D423" s="158"/>
      <c r="E423" s="123"/>
      <c r="F423" s="97">
        <f t="shared" si="20"/>
        <v>0</v>
      </c>
      <c r="G423" s="161"/>
      <c r="H423" s="142"/>
      <c r="I423" s="130" t="e">
        <f>VLOOKUP(H423,Presupuesto!$B$11:$C$565,2,0)</f>
        <v>#N/A</v>
      </c>
      <c r="J423" s="98" t="str">
        <f t="shared" ref="J423:J455" si="21">$J$421</f>
        <v>Desarrollo del Sistema de Educación Superior</v>
      </c>
      <c r="K423" s="98" t="s">
        <v>412</v>
      </c>
    </row>
    <row r="424" spans="3:11">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c r="C426" s="141"/>
      <c r="D426" s="158"/>
      <c r="E426" s="123"/>
      <c r="F426" s="97">
        <f t="shared" si="20"/>
        <v>0</v>
      </c>
      <c r="G426" s="161"/>
      <c r="H426" s="142"/>
      <c r="I426" s="130" t="e">
        <f>VLOOKUP(H426,Presupuesto!$B$11:$C$565,2,0)</f>
        <v>#N/A</v>
      </c>
      <c r="J426" s="98" t="str">
        <f t="shared" si="21"/>
        <v>Desarrollo del Sistema de Educación Superior</v>
      </c>
      <c r="K426" s="98" t="s">
        <v>401</v>
      </c>
    </row>
    <row r="427" spans="3:11">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c r="C436" s="141"/>
      <c r="D436" s="158"/>
      <c r="E436" s="123"/>
      <c r="F436" s="97">
        <f t="shared" si="20"/>
        <v>0</v>
      </c>
      <c r="G436" s="161"/>
      <c r="H436" s="142"/>
      <c r="I436" s="130" t="e">
        <f>VLOOKUP(H436,Presupuesto!$B$11:$C$565,2,0)</f>
        <v>#N/A</v>
      </c>
      <c r="J436" s="98" t="str">
        <f t="shared" si="21"/>
        <v>Desarrollo del Sistema de Educación Superior</v>
      </c>
      <c r="K436" s="98" t="s">
        <v>412</v>
      </c>
    </row>
    <row r="437" spans="3:11">
      <c r="C437" s="141"/>
      <c r="D437" s="158"/>
      <c r="E437" s="123"/>
      <c r="F437" s="97">
        <f t="shared" si="20"/>
        <v>0</v>
      </c>
      <c r="G437" s="161"/>
      <c r="H437" s="142"/>
      <c r="I437" s="130" t="e">
        <f>VLOOKUP(H437,Presupuesto!$B$11:$C$565,2,0)</f>
        <v>#N/A</v>
      </c>
      <c r="J437" s="98" t="str">
        <f t="shared" si="21"/>
        <v>Desarrollo del Sistema de Educación Superior</v>
      </c>
      <c r="K437" s="98" t="s">
        <v>412</v>
      </c>
    </row>
    <row r="438" spans="3:11">
      <c r="C438" s="141"/>
      <c r="D438" s="158"/>
      <c r="E438" s="123"/>
      <c r="F438" s="97">
        <f t="shared" si="20"/>
        <v>0</v>
      </c>
      <c r="G438" s="161"/>
      <c r="H438" s="142"/>
      <c r="I438" s="130" t="e">
        <f>VLOOKUP(H438,Presupuesto!$B$11:$C$565,2,0)</f>
        <v>#N/A</v>
      </c>
      <c r="J438" s="98" t="str">
        <f t="shared" si="21"/>
        <v>Desarrollo del Sistema de Educación Superior</v>
      </c>
      <c r="K438" s="98" t="s">
        <v>412</v>
      </c>
    </row>
    <row r="439" spans="3:11">
      <c r="C439" s="141"/>
      <c r="D439" s="158"/>
      <c r="E439" s="123"/>
      <c r="F439" s="97">
        <f t="shared" si="20"/>
        <v>0</v>
      </c>
      <c r="G439" s="161"/>
      <c r="H439" s="142"/>
      <c r="I439" s="130" t="e">
        <f>VLOOKUP(H439,Presupuesto!$B$11:$C$565,2,0)</f>
        <v>#N/A</v>
      </c>
      <c r="J439" s="98" t="str">
        <f t="shared" si="21"/>
        <v>Desarrollo del Sistema de Educación Superior</v>
      </c>
      <c r="K439" s="98" t="s">
        <v>412</v>
      </c>
    </row>
    <row r="440" spans="3:11">
      <c r="C440" s="141"/>
      <c r="D440" s="158"/>
      <c r="E440" s="123"/>
      <c r="F440" s="97">
        <f t="shared" si="20"/>
        <v>0</v>
      </c>
      <c r="G440" s="161"/>
      <c r="H440" s="142"/>
      <c r="I440" s="130" t="e">
        <f>VLOOKUP(H440,Presupuesto!$B$11:$C$565,2,0)</f>
        <v>#N/A</v>
      </c>
      <c r="J440" s="98" t="str">
        <f t="shared" si="21"/>
        <v>Desarrollo del Sistema de Educación Superior</v>
      </c>
      <c r="K440" s="98" t="s">
        <v>412</v>
      </c>
    </row>
    <row r="441" spans="3:11">
      <c r="C441" s="141"/>
      <c r="D441" s="158"/>
      <c r="E441" s="123"/>
      <c r="F441" s="97">
        <f t="shared" si="20"/>
        <v>0</v>
      </c>
      <c r="G441" s="161"/>
      <c r="H441" s="142"/>
      <c r="I441" s="130" t="e">
        <f>VLOOKUP(H441,Presupuesto!$B$11:$C$565,2,0)</f>
        <v>#N/A</v>
      </c>
      <c r="J441" s="98" t="str">
        <f t="shared" si="21"/>
        <v>Desarrollo del Sistema de Educación Superior</v>
      </c>
      <c r="K441" s="98" t="s">
        <v>412</v>
      </c>
    </row>
    <row r="442" spans="3:11">
      <c r="C442" s="141"/>
      <c r="D442" s="158"/>
      <c r="E442" s="123"/>
      <c r="F442" s="97">
        <f t="shared" si="20"/>
        <v>0</v>
      </c>
      <c r="G442" s="161"/>
      <c r="H442" s="142"/>
      <c r="I442" s="130" t="e">
        <f>VLOOKUP(H442,Presupuesto!$B$11:$C$565,2,0)</f>
        <v>#N/A</v>
      </c>
      <c r="J442" s="98" t="str">
        <f t="shared" si="21"/>
        <v>Desarrollo del Sistema de Educación Superior</v>
      </c>
      <c r="K442" s="98" t="s">
        <v>412</v>
      </c>
    </row>
    <row r="443" spans="3:11">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c r="C444" s="143"/>
      <c r="D444" s="151"/>
      <c r="E444" s="118"/>
      <c r="F444" s="97">
        <f t="shared" si="20"/>
        <v>0</v>
      </c>
      <c r="G444" s="161"/>
      <c r="H444" s="144"/>
      <c r="I444" s="130" t="e">
        <f>VLOOKUP(H444,Presupuesto!$B$11:$C$565,2,0)</f>
        <v>#N/A</v>
      </c>
      <c r="J444" s="98" t="str">
        <f t="shared" si="21"/>
        <v>Desarrollo del Sistema de Educación Superior</v>
      </c>
      <c r="K444" s="98" t="s">
        <v>412</v>
      </c>
    </row>
    <row r="445" spans="3:11">
      <c r="C445" s="143"/>
      <c r="D445" s="151"/>
      <c r="E445" s="118"/>
      <c r="F445" s="97">
        <f t="shared" si="20"/>
        <v>0</v>
      </c>
      <c r="G445" s="161"/>
      <c r="H445" s="144"/>
      <c r="I445" s="130" t="e">
        <f>VLOOKUP(H445,Presupuesto!$B$11:$C$565,2,0)</f>
        <v>#N/A</v>
      </c>
      <c r="J445" s="98" t="str">
        <f t="shared" si="21"/>
        <v>Desarrollo del Sistema de Educación Superior</v>
      </c>
      <c r="K445" s="98" t="s">
        <v>412</v>
      </c>
    </row>
    <row r="446" spans="3:11">
      <c r="C446" s="143"/>
      <c r="D446" s="151"/>
      <c r="E446" s="118"/>
      <c r="F446" s="97">
        <f t="shared" si="20"/>
        <v>0</v>
      </c>
      <c r="G446" s="161"/>
      <c r="H446" s="144"/>
      <c r="I446" s="130" t="e">
        <f>VLOOKUP(H446,Presupuesto!$B$11:$C$565,2,0)</f>
        <v>#N/A</v>
      </c>
      <c r="J446" s="98" t="str">
        <f t="shared" si="21"/>
        <v>Desarrollo del Sistema de Educación Superior</v>
      </c>
      <c r="K446" s="98" t="s">
        <v>412</v>
      </c>
    </row>
    <row r="447" spans="3:11">
      <c r="C447" s="143"/>
      <c r="D447" s="151"/>
      <c r="E447" s="118"/>
      <c r="F447" s="97">
        <f t="shared" si="20"/>
        <v>0</v>
      </c>
      <c r="G447" s="161"/>
      <c r="H447" s="144"/>
      <c r="I447" s="130" t="e">
        <f>VLOOKUP(H447,Presupuesto!$B$11:$C$565,2,0)</f>
        <v>#N/A</v>
      </c>
      <c r="J447" s="98" t="str">
        <f t="shared" si="21"/>
        <v>Desarrollo del Sistema de Educación Superior</v>
      </c>
      <c r="K447" s="98" t="s">
        <v>412</v>
      </c>
    </row>
    <row r="448" spans="3:11">
      <c r="C448" s="143"/>
      <c r="D448" s="151"/>
      <c r="E448" s="118"/>
      <c r="F448" s="97">
        <f t="shared" si="20"/>
        <v>0</v>
      </c>
      <c r="G448" s="161"/>
      <c r="H448" s="144"/>
      <c r="I448" s="130" t="e">
        <f>VLOOKUP(H448,Presupuesto!$B$11:$C$565,2,0)</f>
        <v>#N/A</v>
      </c>
      <c r="J448" s="98" t="str">
        <f t="shared" si="21"/>
        <v>Desarrollo del Sistema de Educación Superior</v>
      </c>
      <c r="K448" s="98" t="s">
        <v>412</v>
      </c>
    </row>
    <row r="449" spans="3:11">
      <c r="C449" s="143"/>
      <c r="D449" s="151"/>
      <c r="E449" s="118"/>
      <c r="F449" s="97">
        <f t="shared" si="20"/>
        <v>0</v>
      </c>
      <c r="G449" s="161"/>
      <c r="H449" s="144"/>
      <c r="I449" s="130" t="e">
        <f>VLOOKUP(H449,Presupuesto!$B$11:$C$565,2,0)</f>
        <v>#N/A</v>
      </c>
      <c r="J449" s="98" t="str">
        <f t="shared" si="21"/>
        <v>Desarrollo del Sistema de Educación Superior</v>
      </c>
      <c r="K449" s="98" t="s">
        <v>412</v>
      </c>
    </row>
    <row r="450" spans="3:11">
      <c r="C450" s="143"/>
      <c r="D450" s="151"/>
      <c r="E450" s="118"/>
      <c r="F450" s="97">
        <f t="shared" si="20"/>
        <v>0</v>
      </c>
      <c r="G450" s="161"/>
      <c r="H450" s="144"/>
      <c r="I450" s="130" t="e">
        <f>VLOOKUP(H450,Presupuesto!$B$11:$C$565,2,0)</f>
        <v>#N/A</v>
      </c>
      <c r="J450" s="98" t="str">
        <f t="shared" si="21"/>
        <v>Desarrollo del Sistema de Educación Superior</v>
      </c>
      <c r="K450" s="98" t="s">
        <v>412</v>
      </c>
    </row>
    <row r="451" spans="3:11">
      <c r="C451" s="145"/>
      <c r="D451" s="151"/>
      <c r="E451" s="118"/>
      <c r="F451" s="97">
        <f t="shared" si="20"/>
        <v>0</v>
      </c>
      <c r="G451" s="161"/>
      <c r="H451" s="146"/>
      <c r="I451" s="130" t="e">
        <f>VLOOKUP(H451,Presupuesto!$B$11:$C$565,2,0)</f>
        <v>#N/A</v>
      </c>
      <c r="J451" s="98" t="str">
        <f t="shared" si="21"/>
        <v>Desarrollo del Sistema de Educación Superior</v>
      </c>
      <c r="K451" s="98" t="s">
        <v>403</v>
      </c>
    </row>
    <row r="452" spans="3:11">
      <c r="C452" s="145"/>
      <c r="D452" s="151"/>
      <c r="E452" s="118"/>
      <c r="F452" s="97">
        <f t="shared" si="20"/>
        <v>0</v>
      </c>
      <c r="G452" s="161"/>
      <c r="H452" s="146"/>
      <c r="I452" s="130" t="e">
        <f>VLOOKUP(H452,Presupuesto!$B$11:$C$565,2,0)</f>
        <v>#N/A</v>
      </c>
      <c r="J452" s="98" t="str">
        <f t="shared" si="21"/>
        <v>Desarrollo del Sistema de Educación Superior</v>
      </c>
      <c r="K452" s="98" t="s">
        <v>412</v>
      </c>
    </row>
    <row r="453" spans="3:11">
      <c r="C453" s="145"/>
      <c r="D453" s="151"/>
      <c r="E453" s="118"/>
      <c r="F453" s="97">
        <f t="shared" si="20"/>
        <v>0</v>
      </c>
      <c r="G453" s="161"/>
      <c r="H453" s="146"/>
      <c r="I453" s="130" t="e">
        <f>VLOOKUP(H453,Presupuesto!$B$11:$C$565,2,0)</f>
        <v>#N/A</v>
      </c>
      <c r="J453" s="98" t="str">
        <f t="shared" si="21"/>
        <v>Desarrollo del Sistema de Educación Superior</v>
      </c>
      <c r="K453" s="98" t="s">
        <v>412</v>
      </c>
    </row>
    <row r="454" spans="3:11">
      <c r="C454" s="145"/>
      <c r="D454" s="151"/>
      <c r="E454" s="118"/>
      <c r="F454" s="97">
        <f t="shared" si="20"/>
        <v>0</v>
      </c>
      <c r="G454" s="161"/>
      <c r="H454" s="146"/>
      <c r="I454" s="130" t="e">
        <f>VLOOKUP(H454,Presupuesto!$B$11:$C$565,2,0)</f>
        <v>#N/A</v>
      </c>
      <c r="J454" s="98" t="str">
        <f t="shared" si="21"/>
        <v>Desarrollo del Sistema de Educación Superior</v>
      </c>
      <c r="K454" s="98" t="s">
        <v>412</v>
      </c>
    </row>
    <row r="455" spans="3:11" ht="15.75" thickBot="1">
      <c r="C455" s="147"/>
      <c r="D455" s="159"/>
      <c r="E455" s="103"/>
      <c r="F455" s="105">
        <f t="shared" si="20"/>
        <v>0</v>
      </c>
      <c r="G455" s="162"/>
      <c r="H455" s="148"/>
      <c r="I455" s="132" t="e">
        <f>VLOOKUP(H455,Presupuesto!$B$11:$C$565,2,0)</f>
        <v>#N/A</v>
      </c>
      <c r="J455" s="106" t="str">
        <f t="shared" si="21"/>
        <v>Desarrollo del Sistema de Educación Superior</v>
      </c>
      <c r="K455" s="124" t="s">
        <v>394</v>
      </c>
    </row>
    <row r="457" spans="3:11" ht="15.75" thickBot="1"/>
    <row r="458" spans="3:11" ht="15.75" thickBot="1">
      <c r="C458" s="157" t="s">
        <v>53</v>
      </c>
      <c r="D458" s="367">
        <f>SUM(F465:F499)</f>
        <v>0</v>
      </c>
      <c r="F458" s="70"/>
      <c r="G458" s="79"/>
      <c r="H458" s="70"/>
      <c r="I458" s="70"/>
    </row>
    <row r="459" spans="3:11">
      <c r="C459" s="70"/>
      <c r="D459" s="31"/>
      <c r="E459" s="93"/>
      <c r="F459" s="93"/>
      <c r="G459" s="93"/>
      <c r="H459" s="76"/>
      <c r="I459" s="76"/>
      <c r="J459" s="76"/>
      <c r="K459" s="112"/>
    </row>
    <row r="460" spans="3:11">
      <c r="C460" s="70"/>
      <c r="D460" s="31"/>
      <c r="E460" s="93"/>
      <c r="F460" s="93"/>
      <c r="G460" s="93"/>
      <c r="H460" s="76"/>
      <c r="I460" s="76"/>
      <c r="J460" s="76"/>
      <c r="K460" s="112"/>
    </row>
    <row r="461" spans="3:11" ht="15.75">
      <c r="C461" s="202" t="s">
        <v>392</v>
      </c>
      <c r="D461" s="363"/>
      <c r="E461" s="93"/>
      <c r="F461" s="93"/>
      <c r="G461" s="93"/>
      <c r="H461" s="76"/>
      <c r="I461" s="76"/>
      <c r="J461" s="76"/>
      <c r="K461" s="112"/>
    </row>
    <row r="462" spans="3:11" ht="18.75">
      <c r="C462" s="211" t="e">
        <f>IFERROR(VLOOKUP(D461,'1. Desarrollo e Innov. Curricu.'!$E:$F,2,FALSE),IFERROR(VLOOKUP(D461,'2. Investigación Científica'!$E:$F,2,FALSE),IFERROR(VLOOKUP(D461,'3. Vinculación Univ. Sociedad'!$E:$F,2,FALSE),IFERROR(VLOOKUP(D461,'4. Docencia y Profesorado Univ.'!$E:$F,2,FALSE),IFERROR(VLOOKUP(D461,'5. Estudiantes y Graduados'!$E:$F,2,FALSE),IFERROR(VLOOKUP(D461,'11. Gestion Administrativa'!$E:$F,2,FALSE),IFERROR(VLOOKUP(D461,'13. Gestión Académica'!$E:$F,2,FALSE),IFERROR(VLOOKUP(D461,'8. Asegura. de la Calid. y M'!$E:$F,2,FALSE),IFERROR(VLOOKUP(D461,'6. Gestión del Conocimiento'!$E:$F,2,FALSE),IFERROR(VLOOKUP(D461,'15. Gobernabilidad y Proceso...'!$E:$F,2,FALSE),IFERROR(VLOOKUP(D461,'12. Gestión del Talento Humano'!$E:$F,2,FALSE),IFERROR(VLOOKUP(D461,'14. Internacional... de la E.S.'!$E:$F,2,FALSE),IFERROR(VLOOKUP(D461,'10. Posgrado'!$E:$F,2,FALSE),IFERROR(VLOOKUP(D461,'17. Gestión TIC'!$E:$F,2,FALSE),IFERROR(VLOOKUP(D461,'16. Desa. del Sistema Educ.Sup.'!$E:$F,2,FALSE),IFERROR(VLOOKUP(D461,'9. Cultura de Inno. Insti...'!$E:$F,2,FALSE),VLOOKUP(D461,'7. Lo Esencial de la Reforma U.'!$E:$F,2,0)))))))))))))))))</f>
        <v>#N/A</v>
      </c>
      <c r="D462" s="31"/>
      <c r="E462" s="93"/>
      <c r="F462" s="93"/>
      <c r="G462" s="93"/>
      <c r="H462" s="76"/>
      <c r="I462" s="76"/>
      <c r="J462" s="76"/>
      <c r="K462" s="112"/>
    </row>
    <row r="463" spans="3:11" ht="15.75" thickBot="1">
      <c r="F463" s="93"/>
      <c r="G463" s="76"/>
      <c r="H463" s="76"/>
      <c r="I463" s="76"/>
    </row>
    <row r="464" spans="3:11" ht="15.75" thickBot="1">
      <c r="C464" s="129" t="s">
        <v>44</v>
      </c>
      <c r="D464" s="129" t="s">
        <v>55</v>
      </c>
      <c r="E464" s="136" t="s">
        <v>57</v>
      </c>
      <c r="F464" s="135" t="s">
        <v>27</v>
      </c>
      <c r="G464" s="133" t="s">
        <v>131</v>
      </c>
      <c r="H464" s="136" t="s">
        <v>46</v>
      </c>
      <c r="I464" s="133" t="s">
        <v>132</v>
      </c>
      <c r="J464" s="133" t="s">
        <v>410</v>
      </c>
      <c r="K464" s="133" t="s">
        <v>411</v>
      </c>
    </row>
    <row r="465" spans="3:11">
      <c r="C465" s="220" t="s">
        <v>439</v>
      </c>
      <c r="D465" s="221"/>
      <c r="E465" s="219">
        <f>HLOOKUP(C465,$AH$2:$BU$3,2,0)</f>
        <v>620</v>
      </c>
      <c r="F465" s="97">
        <f t="shared" ref="F465:F499" si="22">D465*E465</f>
        <v>0</v>
      </c>
      <c r="G465" s="161"/>
      <c r="H465" s="142"/>
      <c r="I465" s="130" t="e">
        <f>VLOOKUP(H465,Presupuesto!$B$11:$C$565,2,0)</f>
        <v>#N/A</v>
      </c>
      <c r="J465" s="218" t="s">
        <v>1479</v>
      </c>
      <c r="K465" s="98" t="s">
        <v>394</v>
      </c>
    </row>
    <row r="466" spans="3:11">
      <c r="C466" s="141"/>
      <c r="D466" s="158"/>
      <c r="E466" s="123"/>
      <c r="F466" s="97">
        <f t="shared" si="22"/>
        <v>0</v>
      </c>
      <c r="G466" s="161"/>
      <c r="H466" s="142"/>
      <c r="I466" s="130" t="e">
        <f>VLOOKUP(H466,Presupuesto!$B$11:$C$565,2,0)</f>
        <v>#N/A</v>
      </c>
      <c r="J466" s="98" t="str">
        <f>$J$465</f>
        <v>Desarrollo del Sistema de Educación Superior</v>
      </c>
      <c r="K466" s="98" t="s">
        <v>412</v>
      </c>
    </row>
    <row r="467" spans="3:11">
      <c r="C467" s="141"/>
      <c r="D467" s="158"/>
      <c r="E467" s="123"/>
      <c r="F467" s="97">
        <f t="shared" si="22"/>
        <v>0</v>
      </c>
      <c r="G467" s="161"/>
      <c r="H467" s="142"/>
      <c r="I467" s="130" t="e">
        <f>VLOOKUP(H467,Presupuesto!$B$11:$C$565,2,0)</f>
        <v>#N/A</v>
      </c>
      <c r="J467" s="98" t="str">
        <f t="shared" ref="J467:J499" si="23">$J$465</f>
        <v>Desarrollo del Sistema de Educación Superior</v>
      </c>
      <c r="K467" s="98" t="s">
        <v>412</v>
      </c>
    </row>
    <row r="468" spans="3:11">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c r="C470" s="141"/>
      <c r="D470" s="158"/>
      <c r="E470" s="123"/>
      <c r="F470" s="97">
        <f t="shared" si="22"/>
        <v>0</v>
      </c>
      <c r="G470" s="161"/>
      <c r="H470" s="142"/>
      <c r="I470" s="130" t="e">
        <f>VLOOKUP(H470,Presupuesto!$B$11:$C$565,2,0)</f>
        <v>#N/A</v>
      </c>
      <c r="J470" s="98" t="str">
        <f t="shared" si="23"/>
        <v>Desarrollo del Sistema de Educación Superior</v>
      </c>
      <c r="K470" s="98" t="s">
        <v>401</v>
      </c>
    </row>
    <row r="471" spans="3:11">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c r="C480" s="141"/>
      <c r="D480" s="158"/>
      <c r="E480" s="123"/>
      <c r="F480" s="97">
        <f t="shared" si="22"/>
        <v>0</v>
      </c>
      <c r="G480" s="161"/>
      <c r="H480" s="142"/>
      <c r="I480" s="130" t="e">
        <f>VLOOKUP(H480,Presupuesto!$B$11:$C$565,2,0)</f>
        <v>#N/A</v>
      </c>
      <c r="J480" s="98" t="str">
        <f t="shared" si="23"/>
        <v>Desarrollo del Sistema de Educación Superior</v>
      </c>
      <c r="K480" s="98" t="s">
        <v>412</v>
      </c>
    </row>
    <row r="481" spans="3:11">
      <c r="C481" s="141"/>
      <c r="D481" s="158"/>
      <c r="E481" s="123"/>
      <c r="F481" s="97">
        <f t="shared" si="22"/>
        <v>0</v>
      </c>
      <c r="G481" s="161"/>
      <c r="H481" s="142"/>
      <c r="I481" s="130" t="e">
        <f>VLOOKUP(H481,Presupuesto!$B$11:$C$565,2,0)</f>
        <v>#N/A</v>
      </c>
      <c r="J481" s="98" t="str">
        <f t="shared" si="23"/>
        <v>Desarrollo del Sistema de Educación Superior</v>
      </c>
      <c r="K481" s="98" t="s">
        <v>412</v>
      </c>
    </row>
    <row r="482" spans="3:11">
      <c r="C482" s="141"/>
      <c r="D482" s="158"/>
      <c r="E482" s="123"/>
      <c r="F482" s="97">
        <f t="shared" si="22"/>
        <v>0</v>
      </c>
      <c r="G482" s="161"/>
      <c r="H482" s="142"/>
      <c r="I482" s="130" t="e">
        <f>VLOOKUP(H482,Presupuesto!$B$11:$C$565,2,0)</f>
        <v>#N/A</v>
      </c>
      <c r="J482" s="98" t="str">
        <f t="shared" si="23"/>
        <v>Desarrollo del Sistema de Educación Superior</v>
      </c>
      <c r="K482" s="98" t="s">
        <v>412</v>
      </c>
    </row>
    <row r="483" spans="3:11">
      <c r="C483" s="141"/>
      <c r="D483" s="158"/>
      <c r="E483" s="123"/>
      <c r="F483" s="97">
        <f t="shared" si="22"/>
        <v>0</v>
      </c>
      <c r="G483" s="161"/>
      <c r="H483" s="142"/>
      <c r="I483" s="130" t="e">
        <f>VLOOKUP(H483,Presupuesto!$B$11:$C$565,2,0)</f>
        <v>#N/A</v>
      </c>
      <c r="J483" s="98" t="str">
        <f t="shared" si="23"/>
        <v>Desarrollo del Sistema de Educación Superior</v>
      </c>
      <c r="K483" s="98" t="s">
        <v>412</v>
      </c>
    </row>
    <row r="484" spans="3:11">
      <c r="C484" s="141"/>
      <c r="D484" s="158"/>
      <c r="E484" s="123"/>
      <c r="F484" s="97">
        <f t="shared" si="22"/>
        <v>0</v>
      </c>
      <c r="G484" s="161"/>
      <c r="H484" s="142"/>
      <c r="I484" s="130" t="e">
        <f>VLOOKUP(H484,Presupuesto!$B$11:$C$565,2,0)</f>
        <v>#N/A</v>
      </c>
      <c r="J484" s="98" t="str">
        <f t="shared" si="23"/>
        <v>Desarrollo del Sistema de Educación Superior</v>
      </c>
      <c r="K484" s="98" t="s">
        <v>412</v>
      </c>
    </row>
    <row r="485" spans="3:11">
      <c r="C485" s="141"/>
      <c r="D485" s="158"/>
      <c r="E485" s="123"/>
      <c r="F485" s="97">
        <f t="shared" si="22"/>
        <v>0</v>
      </c>
      <c r="G485" s="161"/>
      <c r="H485" s="142"/>
      <c r="I485" s="130" t="e">
        <f>VLOOKUP(H485,Presupuesto!$B$11:$C$565,2,0)</f>
        <v>#N/A</v>
      </c>
      <c r="J485" s="98" t="str">
        <f t="shared" si="23"/>
        <v>Desarrollo del Sistema de Educación Superior</v>
      </c>
      <c r="K485" s="98" t="s">
        <v>412</v>
      </c>
    </row>
    <row r="486" spans="3:11">
      <c r="C486" s="141"/>
      <c r="D486" s="158"/>
      <c r="E486" s="123"/>
      <c r="F486" s="97">
        <f t="shared" si="22"/>
        <v>0</v>
      </c>
      <c r="G486" s="161"/>
      <c r="H486" s="142"/>
      <c r="I486" s="130" t="e">
        <f>VLOOKUP(H486,Presupuesto!$B$11:$C$565,2,0)</f>
        <v>#N/A</v>
      </c>
      <c r="J486" s="98" t="str">
        <f t="shared" si="23"/>
        <v>Desarrollo del Sistema de Educación Superior</v>
      </c>
      <c r="K486" s="98" t="s">
        <v>412</v>
      </c>
    </row>
    <row r="487" spans="3:11">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c r="C488" s="143"/>
      <c r="D488" s="151"/>
      <c r="E488" s="118"/>
      <c r="F488" s="97">
        <f t="shared" si="22"/>
        <v>0</v>
      </c>
      <c r="G488" s="161"/>
      <c r="H488" s="144"/>
      <c r="I488" s="130" t="e">
        <f>VLOOKUP(H488,Presupuesto!$B$11:$C$565,2,0)</f>
        <v>#N/A</v>
      </c>
      <c r="J488" s="98" t="str">
        <f t="shared" si="23"/>
        <v>Desarrollo del Sistema de Educación Superior</v>
      </c>
      <c r="K488" s="98" t="s">
        <v>412</v>
      </c>
    </row>
    <row r="489" spans="3:11">
      <c r="C489" s="143"/>
      <c r="D489" s="151"/>
      <c r="E489" s="118"/>
      <c r="F489" s="97">
        <f t="shared" si="22"/>
        <v>0</v>
      </c>
      <c r="G489" s="161"/>
      <c r="H489" s="144"/>
      <c r="I489" s="130" t="e">
        <f>VLOOKUP(H489,Presupuesto!$B$11:$C$565,2,0)</f>
        <v>#N/A</v>
      </c>
      <c r="J489" s="98" t="str">
        <f t="shared" si="23"/>
        <v>Desarrollo del Sistema de Educación Superior</v>
      </c>
      <c r="K489" s="98" t="s">
        <v>412</v>
      </c>
    </row>
    <row r="490" spans="3:11">
      <c r="C490" s="143"/>
      <c r="D490" s="151"/>
      <c r="E490" s="118"/>
      <c r="F490" s="97">
        <f t="shared" si="22"/>
        <v>0</v>
      </c>
      <c r="G490" s="161"/>
      <c r="H490" s="144"/>
      <c r="I490" s="130" t="e">
        <f>VLOOKUP(H490,Presupuesto!$B$11:$C$565,2,0)</f>
        <v>#N/A</v>
      </c>
      <c r="J490" s="98" t="str">
        <f t="shared" si="23"/>
        <v>Desarrollo del Sistema de Educación Superior</v>
      </c>
      <c r="K490" s="98" t="s">
        <v>412</v>
      </c>
    </row>
    <row r="491" spans="3:11">
      <c r="C491" s="143"/>
      <c r="D491" s="151"/>
      <c r="E491" s="118"/>
      <c r="F491" s="97">
        <f t="shared" si="22"/>
        <v>0</v>
      </c>
      <c r="G491" s="161"/>
      <c r="H491" s="144"/>
      <c r="I491" s="130" t="e">
        <f>VLOOKUP(H491,Presupuesto!$B$11:$C$565,2,0)</f>
        <v>#N/A</v>
      </c>
      <c r="J491" s="98" t="str">
        <f t="shared" si="23"/>
        <v>Desarrollo del Sistema de Educación Superior</v>
      </c>
      <c r="K491" s="98" t="s">
        <v>412</v>
      </c>
    </row>
    <row r="492" spans="3:11">
      <c r="C492" s="143"/>
      <c r="D492" s="151"/>
      <c r="E492" s="118"/>
      <c r="F492" s="97">
        <f t="shared" si="22"/>
        <v>0</v>
      </c>
      <c r="G492" s="161"/>
      <c r="H492" s="144"/>
      <c r="I492" s="130" t="e">
        <f>VLOOKUP(H492,Presupuesto!$B$11:$C$565,2,0)</f>
        <v>#N/A</v>
      </c>
      <c r="J492" s="98" t="str">
        <f t="shared" si="23"/>
        <v>Desarrollo del Sistema de Educación Superior</v>
      </c>
      <c r="K492" s="98" t="s">
        <v>412</v>
      </c>
    </row>
    <row r="493" spans="3:11">
      <c r="C493" s="143"/>
      <c r="D493" s="151"/>
      <c r="E493" s="118"/>
      <c r="F493" s="97">
        <f t="shared" si="22"/>
        <v>0</v>
      </c>
      <c r="G493" s="161"/>
      <c r="H493" s="144"/>
      <c r="I493" s="130" t="e">
        <f>VLOOKUP(H493,Presupuesto!$B$11:$C$565,2,0)</f>
        <v>#N/A</v>
      </c>
      <c r="J493" s="98" t="str">
        <f t="shared" si="23"/>
        <v>Desarrollo del Sistema de Educación Superior</v>
      </c>
      <c r="K493" s="98" t="s">
        <v>412</v>
      </c>
    </row>
    <row r="494" spans="3:11">
      <c r="C494" s="143"/>
      <c r="D494" s="151"/>
      <c r="E494" s="118"/>
      <c r="F494" s="97">
        <f t="shared" si="22"/>
        <v>0</v>
      </c>
      <c r="G494" s="161"/>
      <c r="H494" s="144"/>
      <c r="I494" s="130" t="e">
        <f>VLOOKUP(H494,Presupuesto!$B$11:$C$565,2,0)</f>
        <v>#N/A</v>
      </c>
      <c r="J494" s="98" t="str">
        <f t="shared" si="23"/>
        <v>Desarrollo del Sistema de Educación Superior</v>
      </c>
      <c r="K494" s="98" t="s">
        <v>412</v>
      </c>
    </row>
    <row r="495" spans="3:11">
      <c r="C495" s="145"/>
      <c r="D495" s="151"/>
      <c r="E495" s="118"/>
      <c r="F495" s="97">
        <f t="shared" si="22"/>
        <v>0</v>
      </c>
      <c r="G495" s="161"/>
      <c r="H495" s="146"/>
      <c r="I495" s="130" t="e">
        <f>VLOOKUP(H495,Presupuesto!$B$11:$C$565,2,0)</f>
        <v>#N/A</v>
      </c>
      <c r="J495" s="98" t="str">
        <f t="shared" si="23"/>
        <v>Desarrollo del Sistema de Educación Superior</v>
      </c>
      <c r="K495" s="98" t="s">
        <v>403</v>
      </c>
    </row>
    <row r="496" spans="3:11">
      <c r="C496" s="145"/>
      <c r="D496" s="151"/>
      <c r="E496" s="118"/>
      <c r="F496" s="97">
        <f t="shared" si="22"/>
        <v>0</v>
      </c>
      <c r="G496" s="161"/>
      <c r="H496" s="146"/>
      <c r="I496" s="130" t="e">
        <f>VLOOKUP(H496,Presupuesto!$B$11:$C$565,2,0)</f>
        <v>#N/A</v>
      </c>
      <c r="J496" s="98" t="str">
        <f t="shared" si="23"/>
        <v>Desarrollo del Sistema de Educación Superior</v>
      </c>
      <c r="K496" s="98" t="s">
        <v>412</v>
      </c>
    </row>
    <row r="497" spans="3:11">
      <c r="C497" s="145"/>
      <c r="D497" s="151"/>
      <c r="E497" s="118"/>
      <c r="F497" s="97">
        <f t="shared" si="22"/>
        <v>0</v>
      </c>
      <c r="G497" s="161"/>
      <c r="H497" s="146"/>
      <c r="I497" s="130" t="e">
        <f>VLOOKUP(H497,Presupuesto!$B$11:$C$565,2,0)</f>
        <v>#N/A</v>
      </c>
      <c r="J497" s="98" t="str">
        <f t="shared" si="23"/>
        <v>Desarrollo del Sistema de Educación Superior</v>
      </c>
      <c r="K497" s="98" t="s">
        <v>412</v>
      </c>
    </row>
    <row r="498" spans="3:11">
      <c r="C498" s="145"/>
      <c r="D498" s="151"/>
      <c r="E498" s="118"/>
      <c r="F498" s="97">
        <f t="shared" si="22"/>
        <v>0</v>
      </c>
      <c r="G498" s="161"/>
      <c r="H498" s="146"/>
      <c r="I498" s="130" t="e">
        <f>VLOOKUP(H498,Presupuesto!$B$11:$C$565,2,0)</f>
        <v>#N/A</v>
      </c>
      <c r="J498" s="98" t="str">
        <f t="shared" si="23"/>
        <v>Desarrollo del Sistema de Educación Superior</v>
      </c>
      <c r="K498" s="98" t="s">
        <v>412</v>
      </c>
    </row>
    <row r="499" spans="3:11" ht="15.75" thickBot="1">
      <c r="C499" s="147"/>
      <c r="D499" s="159"/>
      <c r="E499" s="103"/>
      <c r="F499" s="105">
        <f t="shared" si="22"/>
        <v>0</v>
      </c>
      <c r="G499" s="162"/>
      <c r="H499" s="148"/>
      <c r="I499" s="132" t="e">
        <f>VLOOKUP(H499,Presupuesto!$B$11:$C$565,2,0)</f>
        <v>#N/A</v>
      </c>
      <c r="J499" s="106" t="str">
        <f t="shared" si="23"/>
        <v>Desarrollo del Sistema de Educación Superior</v>
      </c>
      <c r="K499" s="124" t="s">
        <v>394</v>
      </c>
    </row>
    <row r="501" spans="3:11" ht="15.75" thickBot="1">
      <c r="F501" s="90"/>
      <c r="G501" s="89"/>
      <c r="H501" s="90"/>
      <c r="I501" s="90"/>
    </row>
    <row r="502" spans="3:11" ht="15.75" thickBot="1">
      <c r="C502" s="157" t="s">
        <v>53</v>
      </c>
      <c r="D502" s="367">
        <f>SUM(F509:F543)</f>
        <v>0</v>
      </c>
      <c r="F502" s="70"/>
      <c r="G502" s="79"/>
      <c r="H502" s="70"/>
      <c r="I502" s="70"/>
    </row>
    <row r="503" spans="3:11">
      <c r="C503" s="70"/>
      <c r="D503" s="31"/>
      <c r="E503" s="93"/>
      <c r="F503" s="93"/>
      <c r="G503" s="93"/>
      <c r="H503" s="76"/>
      <c r="I503" s="76"/>
      <c r="J503" s="76"/>
      <c r="K503" s="112"/>
    </row>
    <row r="504" spans="3:11">
      <c r="C504" s="70"/>
      <c r="D504" s="31"/>
      <c r="E504" s="93"/>
      <c r="F504" s="93"/>
      <c r="G504" s="93"/>
      <c r="H504" s="76"/>
      <c r="I504" s="76"/>
      <c r="J504" s="76"/>
      <c r="K504" s="112"/>
    </row>
    <row r="505" spans="3:11" ht="15.75">
      <c r="C505" s="202" t="s">
        <v>392</v>
      </c>
      <c r="D505" s="363"/>
      <c r="E505" s="93"/>
      <c r="F505" s="93"/>
      <c r="G505" s="93"/>
      <c r="H505" s="76"/>
      <c r="I505" s="76"/>
      <c r="J505" s="76"/>
      <c r="K505" s="112"/>
    </row>
    <row r="506" spans="3:11" ht="18.75">
      <c r="C506" s="211" t="e">
        <f>IFERROR(VLOOKUP(D505,'1. Desarrollo e Innov. Curricu.'!$E:$F,2,FALSE),IFERROR(VLOOKUP(D505,'2. Investigación Científica'!$E:$F,2,FALSE),IFERROR(VLOOKUP(D505,'3. Vinculación Univ. Sociedad'!$E:$F,2,FALSE),IFERROR(VLOOKUP(D505,'4. Docencia y Profesorado Univ.'!$E:$F,2,FALSE),IFERROR(VLOOKUP(D505,'5. Estudiantes y Graduados'!$E:$F,2,FALSE),IFERROR(VLOOKUP(D505,'11. Gestion Administrativa'!$E:$F,2,FALSE),IFERROR(VLOOKUP(D505,'13. Gestión Académica'!$E:$F,2,FALSE),IFERROR(VLOOKUP(D505,'8. Asegura. de la Calid. y M'!$E:$F,2,FALSE),IFERROR(VLOOKUP(D505,'6. Gestión del Conocimiento'!$E:$F,2,FALSE),IFERROR(VLOOKUP(D505,'15. Gobernabilidad y Proceso...'!$E:$F,2,FALSE),IFERROR(VLOOKUP(D505,'12. Gestión del Talento Humano'!$E:$F,2,FALSE),IFERROR(VLOOKUP(D505,'14. Internacional... de la E.S.'!$E:$F,2,FALSE),IFERROR(VLOOKUP(D505,'10. Posgrado'!$E:$F,2,FALSE),IFERROR(VLOOKUP(D505,'17. Gestión TIC'!$E:$F,2,FALSE),IFERROR(VLOOKUP(D505,'16. Desa. del Sistema Educ.Sup.'!$E:$F,2,FALSE),IFERROR(VLOOKUP(D505,'9. Cultura de Inno. Insti...'!$E:$F,2,FALSE),VLOOKUP(D505,'7. Lo Esencial de la Reforma U.'!$E:$F,2,0)))))))))))))))))</f>
        <v>#N/A</v>
      </c>
      <c r="D506" s="31"/>
      <c r="E506" s="93"/>
      <c r="F506" s="93"/>
      <c r="G506" s="93"/>
      <c r="H506" s="76"/>
      <c r="I506" s="76"/>
      <c r="J506" s="76"/>
      <c r="K506" s="112"/>
    </row>
    <row r="507" spans="3:11" ht="15.75" thickBot="1">
      <c r="F507" s="93"/>
      <c r="G507" s="76"/>
      <c r="H507" s="76"/>
      <c r="I507" s="76"/>
    </row>
    <row r="508" spans="3:11" ht="15.75" thickBot="1">
      <c r="C508" s="129" t="s">
        <v>44</v>
      </c>
      <c r="D508" s="129" t="s">
        <v>55</v>
      </c>
      <c r="E508" s="136" t="s">
        <v>57</v>
      </c>
      <c r="F508" s="135" t="s">
        <v>27</v>
      </c>
      <c r="G508" s="133" t="s">
        <v>131</v>
      </c>
      <c r="H508" s="136" t="s">
        <v>46</v>
      </c>
      <c r="I508" s="133" t="s">
        <v>132</v>
      </c>
      <c r="J508" s="133" t="s">
        <v>410</v>
      </c>
      <c r="K508" s="133" t="s">
        <v>411</v>
      </c>
    </row>
    <row r="509" spans="3:11">
      <c r="C509" s="220" t="s">
        <v>439</v>
      </c>
      <c r="D509" s="221"/>
      <c r="E509" s="219">
        <f>HLOOKUP(C509,$AH$2:$BU$3,2,0)</f>
        <v>620</v>
      </c>
      <c r="F509" s="97">
        <f t="shared" ref="F509:F543" si="24">D509*E509</f>
        <v>0</v>
      </c>
      <c r="G509" s="161"/>
      <c r="H509" s="142"/>
      <c r="I509" s="130" t="e">
        <f>VLOOKUP(H509,Presupuesto!$B$11:$C$565,2,0)</f>
        <v>#N/A</v>
      </c>
      <c r="J509" s="218" t="s">
        <v>1479</v>
      </c>
      <c r="K509" s="98" t="s">
        <v>394</v>
      </c>
    </row>
    <row r="510" spans="3:11">
      <c r="C510" s="141"/>
      <c r="D510" s="158"/>
      <c r="E510" s="123"/>
      <c r="F510" s="97">
        <f t="shared" si="24"/>
        <v>0</v>
      </c>
      <c r="G510" s="161"/>
      <c r="H510" s="142"/>
      <c r="I510" s="130" t="e">
        <f>VLOOKUP(H510,Presupuesto!$B$11:$C$565,2,0)</f>
        <v>#N/A</v>
      </c>
      <c r="J510" s="98" t="str">
        <f>$J$509</f>
        <v>Desarrollo del Sistema de Educación Superior</v>
      </c>
      <c r="K510" s="98" t="s">
        <v>412</v>
      </c>
    </row>
    <row r="511" spans="3:11">
      <c r="C511" s="141"/>
      <c r="D511" s="158"/>
      <c r="E511" s="123"/>
      <c r="F511" s="97">
        <f t="shared" si="24"/>
        <v>0</v>
      </c>
      <c r="G511" s="161"/>
      <c r="H511" s="142"/>
      <c r="I511" s="130" t="e">
        <f>VLOOKUP(H511,Presupuesto!$B$11:$C$565,2,0)</f>
        <v>#N/A</v>
      </c>
      <c r="J511" s="98" t="str">
        <f t="shared" ref="J511:J543" si="25">$J$509</f>
        <v>Desarrollo del Sistema de Educación Superior</v>
      </c>
      <c r="K511" s="98" t="s">
        <v>412</v>
      </c>
    </row>
    <row r="512" spans="3:11">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c r="C514" s="141"/>
      <c r="D514" s="158"/>
      <c r="E514" s="123"/>
      <c r="F514" s="97">
        <f t="shared" si="24"/>
        <v>0</v>
      </c>
      <c r="G514" s="161"/>
      <c r="H514" s="142"/>
      <c r="I514" s="130" t="e">
        <f>VLOOKUP(H514,Presupuesto!$B$11:$C$565,2,0)</f>
        <v>#N/A</v>
      </c>
      <c r="J514" s="98" t="str">
        <f t="shared" si="25"/>
        <v>Desarrollo del Sistema de Educación Superior</v>
      </c>
      <c r="K514" s="98" t="s">
        <v>401</v>
      </c>
    </row>
    <row r="515" spans="3:11">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c r="C524" s="141"/>
      <c r="D524" s="158"/>
      <c r="E524" s="123"/>
      <c r="F524" s="97">
        <f t="shared" si="24"/>
        <v>0</v>
      </c>
      <c r="G524" s="161"/>
      <c r="H524" s="142"/>
      <c r="I524" s="130" t="e">
        <f>VLOOKUP(H524,Presupuesto!$B$11:$C$565,2,0)</f>
        <v>#N/A</v>
      </c>
      <c r="J524" s="98" t="str">
        <f t="shared" si="25"/>
        <v>Desarrollo del Sistema de Educación Superior</v>
      </c>
      <c r="K524" s="98" t="s">
        <v>412</v>
      </c>
    </row>
    <row r="525" spans="3:11">
      <c r="C525" s="141"/>
      <c r="D525" s="158"/>
      <c r="E525" s="123"/>
      <c r="F525" s="97">
        <f t="shared" si="24"/>
        <v>0</v>
      </c>
      <c r="G525" s="161"/>
      <c r="H525" s="142"/>
      <c r="I525" s="130" t="e">
        <f>VLOOKUP(H525,Presupuesto!$B$11:$C$565,2,0)</f>
        <v>#N/A</v>
      </c>
      <c r="J525" s="98" t="str">
        <f t="shared" si="25"/>
        <v>Desarrollo del Sistema de Educación Superior</v>
      </c>
      <c r="K525" s="98" t="s">
        <v>412</v>
      </c>
    </row>
    <row r="526" spans="3:11">
      <c r="C526" s="141"/>
      <c r="D526" s="158"/>
      <c r="E526" s="123"/>
      <c r="F526" s="97">
        <f t="shared" si="24"/>
        <v>0</v>
      </c>
      <c r="G526" s="161"/>
      <c r="H526" s="142"/>
      <c r="I526" s="130" t="e">
        <f>VLOOKUP(H526,Presupuesto!$B$11:$C$565,2,0)</f>
        <v>#N/A</v>
      </c>
      <c r="J526" s="98" t="str">
        <f t="shared" si="25"/>
        <v>Desarrollo del Sistema de Educación Superior</v>
      </c>
      <c r="K526" s="98" t="s">
        <v>412</v>
      </c>
    </row>
    <row r="527" spans="3:11">
      <c r="C527" s="141"/>
      <c r="D527" s="158"/>
      <c r="E527" s="123"/>
      <c r="F527" s="97">
        <f t="shared" si="24"/>
        <v>0</v>
      </c>
      <c r="G527" s="161"/>
      <c r="H527" s="142"/>
      <c r="I527" s="130" t="e">
        <f>VLOOKUP(H527,Presupuesto!$B$11:$C$565,2,0)</f>
        <v>#N/A</v>
      </c>
      <c r="J527" s="98" t="str">
        <f t="shared" si="25"/>
        <v>Desarrollo del Sistema de Educación Superior</v>
      </c>
      <c r="K527" s="98" t="s">
        <v>412</v>
      </c>
    </row>
    <row r="528" spans="3:11">
      <c r="C528" s="141"/>
      <c r="D528" s="158"/>
      <c r="E528" s="123"/>
      <c r="F528" s="97">
        <f t="shared" si="24"/>
        <v>0</v>
      </c>
      <c r="G528" s="161"/>
      <c r="H528" s="142"/>
      <c r="I528" s="130" t="e">
        <f>VLOOKUP(H528,Presupuesto!$B$11:$C$565,2,0)</f>
        <v>#N/A</v>
      </c>
      <c r="J528" s="98" t="str">
        <f t="shared" si="25"/>
        <v>Desarrollo del Sistema de Educación Superior</v>
      </c>
      <c r="K528" s="98" t="s">
        <v>412</v>
      </c>
    </row>
    <row r="529" spans="3:11">
      <c r="C529" s="141"/>
      <c r="D529" s="158"/>
      <c r="E529" s="123"/>
      <c r="F529" s="97">
        <f t="shared" si="24"/>
        <v>0</v>
      </c>
      <c r="G529" s="161"/>
      <c r="H529" s="142"/>
      <c r="I529" s="130" t="e">
        <f>VLOOKUP(H529,Presupuesto!$B$11:$C$565,2,0)</f>
        <v>#N/A</v>
      </c>
      <c r="J529" s="98" t="str">
        <f t="shared" si="25"/>
        <v>Desarrollo del Sistema de Educación Superior</v>
      </c>
      <c r="K529" s="98" t="s">
        <v>412</v>
      </c>
    </row>
    <row r="530" spans="3:11">
      <c r="C530" s="141"/>
      <c r="D530" s="158"/>
      <c r="E530" s="123"/>
      <c r="F530" s="97">
        <f t="shared" si="24"/>
        <v>0</v>
      </c>
      <c r="G530" s="161"/>
      <c r="H530" s="142"/>
      <c r="I530" s="130" t="e">
        <f>VLOOKUP(H530,Presupuesto!$B$11:$C$565,2,0)</f>
        <v>#N/A</v>
      </c>
      <c r="J530" s="98" t="str">
        <f t="shared" si="25"/>
        <v>Desarrollo del Sistema de Educación Superior</v>
      </c>
      <c r="K530" s="98" t="s">
        <v>412</v>
      </c>
    </row>
    <row r="531" spans="3:11">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c r="C532" s="143"/>
      <c r="D532" s="151"/>
      <c r="E532" s="118"/>
      <c r="F532" s="97">
        <f t="shared" si="24"/>
        <v>0</v>
      </c>
      <c r="G532" s="161"/>
      <c r="H532" s="144"/>
      <c r="I532" s="130" t="e">
        <f>VLOOKUP(H532,Presupuesto!$B$11:$C$565,2,0)</f>
        <v>#N/A</v>
      </c>
      <c r="J532" s="98" t="str">
        <f t="shared" si="25"/>
        <v>Desarrollo del Sistema de Educación Superior</v>
      </c>
      <c r="K532" s="98" t="s">
        <v>412</v>
      </c>
    </row>
    <row r="533" spans="3:11">
      <c r="C533" s="143"/>
      <c r="D533" s="151"/>
      <c r="E533" s="118"/>
      <c r="F533" s="97">
        <f t="shared" si="24"/>
        <v>0</v>
      </c>
      <c r="G533" s="161"/>
      <c r="H533" s="144"/>
      <c r="I533" s="130" t="e">
        <f>VLOOKUP(H533,Presupuesto!$B$11:$C$565,2,0)</f>
        <v>#N/A</v>
      </c>
      <c r="J533" s="98" t="str">
        <f t="shared" si="25"/>
        <v>Desarrollo del Sistema de Educación Superior</v>
      </c>
      <c r="K533" s="98" t="s">
        <v>412</v>
      </c>
    </row>
    <row r="534" spans="3:11">
      <c r="C534" s="143"/>
      <c r="D534" s="151"/>
      <c r="E534" s="118"/>
      <c r="F534" s="97">
        <f t="shared" si="24"/>
        <v>0</v>
      </c>
      <c r="G534" s="161"/>
      <c r="H534" s="144"/>
      <c r="I534" s="130" t="e">
        <f>VLOOKUP(H534,Presupuesto!$B$11:$C$565,2,0)</f>
        <v>#N/A</v>
      </c>
      <c r="J534" s="98" t="str">
        <f t="shared" si="25"/>
        <v>Desarrollo del Sistema de Educación Superior</v>
      </c>
      <c r="K534" s="98" t="s">
        <v>412</v>
      </c>
    </row>
    <row r="535" spans="3:11">
      <c r="C535" s="143"/>
      <c r="D535" s="151"/>
      <c r="E535" s="118"/>
      <c r="F535" s="97">
        <f t="shared" si="24"/>
        <v>0</v>
      </c>
      <c r="G535" s="161"/>
      <c r="H535" s="144"/>
      <c r="I535" s="130" t="e">
        <f>VLOOKUP(H535,Presupuesto!$B$11:$C$565,2,0)</f>
        <v>#N/A</v>
      </c>
      <c r="J535" s="98" t="str">
        <f t="shared" si="25"/>
        <v>Desarrollo del Sistema de Educación Superior</v>
      </c>
      <c r="K535" s="98" t="s">
        <v>412</v>
      </c>
    </row>
    <row r="536" spans="3:11">
      <c r="C536" s="143"/>
      <c r="D536" s="151"/>
      <c r="E536" s="118"/>
      <c r="F536" s="97">
        <f t="shared" si="24"/>
        <v>0</v>
      </c>
      <c r="G536" s="161"/>
      <c r="H536" s="144"/>
      <c r="I536" s="130" t="e">
        <f>VLOOKUP(H536,Presupuesto!$B$11:$C$565,2,0)</f>
        <v>#N/A</v>
      </c>
      <c r="J536" s="98" t="str">
        <f t="shared" si="25"/>
        <v>Desarrollo del Sistema de Educación Superior</v>
      </c>
      <c r="K536" s="98" t="s">
        <v>412</v>
      </c>
    </row>
    <row r="537" spans="3:11">
      <c r="C537" s="143"/>
      <c r="D537" s="151"/>
      <c r="E537" s="118"/>
      <c r="F537" s="97">
        <f t="shared" si="24"/>
        <v>0</v>
      </c>
      <c r="G537" s="161"/>
      <c r="H537" s="144"/>
      <c r="I537" s="130" t="e">
        <f>VLOOKUP(H537,Presupuesto!$B$11:$C$565,2,0)</f>
        <v>#N/A</v>
      </c>
      <c r="J537" s="98" t="str">
        <f t="shared" si="25"/>
        <v>Desarrollo del Sistema de Educación Superior</v>
      </c>
      <c r="K537" s="98" t="s">
        <v>412</v>
      </c>
    </row>
    <row r="538" spans="3:11">
      <c r="C538" s="143"/>
      <c r="D538" s="151"/>
      <c r="E538" s="118"/>
      <c r="F538" s="97">
        <f t="shared" si="24"/>
        <v>0</v>
      </c>
      <c r="G538" s="161"/>
      <c r="H538" s="144"/>
      <c r="I538" s="130" t="e">
        <f>VLOOKUP(H538,Presupuesto!$B$11:$C$565,2,0)</f>
        <v>#N/A</v>
      </c>
      <c r="J538" s="98" t="str">
        <f t="shared" si="25"/>
        <v>Desarrollo del Sistema de Educación Superior</v>
      </c>
      <c r="K538" s="98" t="s">
        <v>412</v>
      </c>
    </row>
    <row r="539" spans="3:11">
      <c r="C539" s="145"/>
      <c r="D539" s="151"/>
      <c r="E539" s="118"/>
      <c r="F539" s="97">
        <f t="shared" si="24"/>
        <v>0</v>
      </c>
      <c r="G539" s="161"/>
      <c r="H539" s="146"/>
      <c r="I539" s="130" t="e">
        <f>VLOOKUP(H539,Presupuesto!$B$11:$C$565,2,0)</f>
        <v>#N/A</v>
      </c>
      <c r="J539" s="98" t="str">
        <f t="shared" si="25"/>
        <v>Desarrollo del Sistema de Educación Superior</v>
      </c>
      <c r="K539" s="98" t="s">
        <v>403</v>
      </c>
    </row>
    <row r="540" spans="3:11">
      <c r="C540" s="145"/>
      <c r="D540" s="151"/>
      <c r="E540" s="118"/>
      <c r="F540" s="97">
        <f t="shared" si="24"/>
        <v>0</v>
      </c>
      <c r="G540" s="161"/>
      <c r="H540" s="146"/>
      <c r="I540" s="130" t="e">
        <f>VLOOKUP(H540,Presupuesto!$B$11:$C$565,2,0)</f>
        <v>#N/A</v>
      </c>
      <c r="J540" s="98" t="str">
        <f t="shared" si="25"/>
        <v>Desarrollo del Sistema de Educación Superior</v>
      </c>
      <c r="K540" s="98" t="s">
        <v>412</v>
      </c>
    </row>
    <row r="541" spans="3:11">
      <c r="C541" s="145"/>
      <c r="D541" s="151"/>
      <c r="E541" s="118"/>
      <c r="F541" s="97">
        <f t="shared" si="24"/>
        <v>0</v>
      </c>
      <c r="G541" s="161"/>
      <c r="H541" s="146"/>
      <c r="I541" s="130" t="e">
        <f>VLOOKUP(H541,Presupuesto!$B$11:$C$565,2,0)</f>
        <v>#N/A</v>
      </c>
      <c r="J541" s="98" t="str">
        <f t="shared" si="25"/>
        <v>Desarrollo del Sistema de Educación Superior</v>
      </c>
      <c r="K541" s="98" t="s">
        <v>412</v>
      </c>
    </row>
    <row r="542" spans="3:11">
      <c r="C542" s="145"/>
      <c r="D542" s="151"/>
      <c r="E542" s="118"/>
      <c r="F542" s="97">
        <f t="shared" si="24"/>
        <v>0</v>
      </c>
      <c r="G542" s="161"/>
      <c r="H542" s="146"/>
      <c r="I542" s="130" t="e">
        <f>VLOOKUP(H542,Presupuesto!$B$11:$C$565,2,0)</f>
        <v>#N/A</v>
      </c>
      <c r="J542" s="98" t="str">
        <f t="shared" si="25"/>
        <v>Desarrollo del Sistema de Educación Superior</v>
      </c>
      <c r="K542" s="98" t="s">
        <v>412</v>
      </c>
    </row>
    <row r="543" spans="3:11" ht="15.75" thickBot="1">
      <c r="C543" s="147"/>
      <c r="D543" s="159"/>
      <c r="E543" s="103"/>
      <c r="F543" s="105">
        <f t="shared" si="24"/>
        <v>0</v>
      </c>
      <c r="G543" s="162"/>
      <c r="H543" s="148"/>
      <c r="I543" s="132" t="e">
        <f>VLOOKUP(H543,Presupuesto!$B$11:$C$565,2,0)</f>
        <v>#N/A</v>
      </c>
      <c r="J543" s="106" t="str">
        <f t="shared" si="25"/>
        <v>Desarrollo del Sistema de Educación Superior</v>
      </c>
      <c r="K543" s="124" t="s">
        <v>394</v>
      </c>
    </row>
    <row r="545" spans="3:11" ht="15.75" thickBot="1"/>
    <row r="546" spans="3:11" ht="15.75" thickBot="1">
      <c r="C546" s="157" t="s">
        <v>53</v>
      </c>
      <c r="D546" s="367">
        <f>SUM(F553:F587)</f>
        <v>0</v>
      </c>
      <c r="F546" s="70"/>
      <c r="G546" s="79"/>
      <c r="H546" s="70"/>
      <c r="I546" s="70"/>
    </row>
    <row r="547" spans="3:11">
      <c r="C547" s="70"/>
      <c r="D547" s="31"/>
      <c r="E547" s="93"/>
      <c r="F547" s="93"/>
      <c r="G547" s="93"/>
      <c r="H547" s="76"/>
      <c r="I547" s="76"/>
      <c r="J547" s="76"/>
      <c r="K547" s="112"/>
    </row>
    <row r="548" spans="3:11">
      <c r="C548" s="70"/>
      <c r="D548" s="31"/>
      <c r="E548" s="93"/>
      <c r="F548" s="93"/>
      <c r="G548" s="93"/>
      <c r="H548" s="76"/>
      <c r="I548" s="76"/>
      <c r="J548" s="76"/>
      <c r="K548" s="112"/>
    </row>
    <row r="549" spans="3:11" ht="15.75">
      <c r="C549" s="202" t="s">
        <v>392</v>
      </c>
      <c r="D549" s="363"/>
      <c r="E549" s="93"/>
      <c r="F549" s="93"/>
      <c r="G549" s="93"/>
      <c r="H549" s="76"/>
      <c r="I549" s="76"/>
      <c r="J549" s="76"/>
      <c r="K549" s="112"/>
    </row>
    <row r="550" spans="3:11" ht="18.75">
      <c r="C550" s="211" t="e">
        <f>IFERROR(VLOOKUP(D549,'1. Desarrollo e Innov. Curricu.'!$E:$F,2,FALSE),IFERROR(VLOOKUP(D549,'2. Investigación Científica'!$E:$F,2,FALSE),IFERROR(VLOOKUP(D549,'3. Vinculación Univ. Sociedad'!$E:$F,2,FALSE),IFERROR(VLOOKUP(D549,'4. Docencia y Profesorado Univ.'!$E:$F,2,FALSE),IFERROR(VLOOKUP(D549,'5. Estudiantes y Graduados'!$E:$F,2,FALSE),IFERROR(VLOOKUP(D549,'11. Gestion Administrativa'!$E:$F,2,FALSE),IFERROR(VLOOKUP(D549,'13. Gestión Académica'!$E:$F,2,FALSE),IFERROR(VLOOKUP(D549,'8. Asegura. de la Calid. y M'!$E:$F,2,FALSE),IFERROR(VLOOKUP(D549,'6. Gestión del Conocimiento'!$E:$F,2,FALSE),IFERROR(VLOOKUP(D549,'15. Gobernabilidad y Proceso...'!$E:$F,2,FALSE),IFERROR(VLOOKUP(D549,'12. Gestión del Talento Humano'!$E:$F,2,FALSE),IFERROR(VLOOKUP(D549,'14. Internacional... de la E.S.'!$E:$F,2,FALSE),IFERROR(VLOOKUP(D549,'10. Posgrado'!$E:$F,2,FALSE),IFERROR(VLOOKUP(D549,'17. Gestión TIC'!$E:$F,2,FALSE),IFERROR(VLOOKUP(D549,'16. Desa. del Sistema Educ.Sup.'!$E:$F,2,FALSE),IFERROR(VLOOKUP(D549,'9. Cultura de Inno. Insti...'!$E:$F,2,FALSE),VLOOKUP(D549,'7. Lo Esencial de la Reforma U.'!$E:$F,2,0)))))))))))))))))</f>
        <v>#N/A</v>
      </c>
      <c r="D550" s="31"/>
      <c r="E550" s="93"/>
      <c r="F550" s="93"/>
      <c r="G550" s="93"/>
      <c r="H550" s="76"/>
      <c r="I550" s="76"/>
      <c r="J550" s="76"/>
      <c r="K550" s="112"/>
    </row>
    <row r="551" spans="3:11" ht="15.75" thickBot="1">
      <c r="F551" s="93"/>
      <c r="G551" s="76"/>
      <c r="H551" s="76"/>
      <c r="I551" s="76"/>
    </row>
    <row r="552" spans="3:11" ht="15.75" thickBot="1">
      <c r="C552" s="129" t="s">
        <v>44</v>
      </c>
      <c r="D552" s="129" t="s">
        <v>55</v>
      </c>
      <c r="E552" s="136" t="s">
        <v>57</v>
      </c>
      <c r="F552" s="135" t="s">
        <v>27</v>
      </c>
      <c r="G552" s="133" t="s">
        <v>131</v>
      </c>
      <c r="H552" s="136" t="s">
        <v>46</v>
      </c>
      <c r="I552" s="133" t="s">
        <v>132</v>
      </c>
      <c r="J552" s="133" t="s">
        <v>410</v>
      </c>
      <c r="K552" s="133" t="s">
        <v>411</v>
      </c>
    </row>
    <row r="553" spans="3:11">
      <c r="C553" s="220" t="s">
        <v>439</v>
      </c>
      <c r="D553" s="221"/>
      <c r="E553" s="219">
        <f>HLOOKUP(C553,$AH$2:$BU$3,2,0)</f>
        <v>620</v>
      </c>
      <c r="F553" s="97">
        <f t="shared" ref="F553:F587" si="26">D553*E553</f>
        <v>0</v>
      </c>
      <c r="G553" s="161"/>
      <c r="H553" s="142"/>
      <c r="I553" s="130" t="e">
        <f>VLOOKUP(H553,Presupuesto!$B$11:$C$565,2,0)</f>
        <v>#N/A</v>
      </c>
      <c r="J553" s="218" t="s">
        <v>1479</v>
      </c>
      <c r="K553" s="98" t="s">
        <v>394</v>
      </c>
    </row>
    <row r="554" spans="3:11">
      <c r="C554" s="141"/>
      <c r="D554" s="158"/>
      <c r="E554" s="123"/>
      <c r="F554" s="97">
        <f t="shared" si="26"/>
        <v>0</v>
      </c>
      <c r="G554" s="161"/>
      <c r="H554" s="142"/>
      <c r="I554" s="130" t="e">
        <f>VLOOKUP(H554,Presupuesto!$B$11:$C$565,2,0)</f>
        <v>#N/A</v>
      </c>
      <c r="J554" s="98" t="str">
        <f>$J$553</f>
        <v>Desarrollo del Sistema de Educación Superior</v>
      </c>
      <c r="K554" s="98" t="s">
        <v>412</v>
      </c>
    </row>
    <row r="555" spans="3:11">
      <c r="C555" s="141"/>
      <c r="D555" s="158"/>
      <c r="E555" s="123"/>
      <c r="F555" s="97">
        <f t="shared" si="26"/>
        <v>0</v>
      </c>
      <c r="G555" s="161"/>
      <c r="H555" s="142"/>
      <c r="I555" s="130" t="e">
        <f>VLOOKUP(H555,Presupuesto!$B$11:$C$565,2,0)</f>
        <v>#N/A</v>
      </c>
      <c r="J555" s="98" t="str">
        <f t="shared" ref="J555:J587" si="27">$J$553</f>
        <v>Desarrollo del Sistema de Educación Superior</v>
      </c>
      <c r="K555" s="98" t="s">
        <v>412</v>
      </c>
    </row>
    <row r="556" spans="3:11">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c r="C558" s="141"/>
      <c r="D558" s="158"/>
      <c r="E558" s="123"/>
      <c r="F558" s="97">
        <f t="shared" si="26"/>
        <v>0</v>
      </c>
      <c r="G558" s="161"/>
      <c r="H558" s="142"/>
      <c r="I558" s="130" t="e">
        <f>VLOOKUP(H558,Presupuesto!$B$11:$C$565,2,0)</f>
        <v>#N/A</v>
      </c>
      <c r="J558" s="98" t="str">
        <f t="shared" si="27"/>
        <v>Desarrollo del Sistema de Educación Superior</v>
      </c>
      <c r="K558" s="98" t="s">
        <v>401</v>
      </c>
    </row>
    <row r="559" spans="3:11">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c r="C568" s="141"/>
      <c r="D568" s="158"/>
      <c r="E568" s="123"/>
      <c r="F568" s="97">
        <f t="shared" si="26"/>
        <v>0</v>
      </c>
      <c r="G568" s="161"/>
      <c r="H568" s="142"/>
      <c r="I568" s="130" t="e">
        <f>VLOOKUP(H568,Presupuesto!$B$11:$C$565,2,0)</f>
        <v>#N/A</v>
      </c>
      <c r="J568" s="98" t="str">
        <f t="shared" si="27"/>
        <v>Desarrollo del Sistema de Educación Superior</v>
      </c>
      <c r="K568" s="98" t="s">
        <v>412</v>
      </c>
    </row>
    <row r="569" spans="3:11">
      <c r="C569" s="141"/>
      <c r="D569" s="158"/>
      <c r="E569" s="123"/>
      <c r="F569" s="97">
        <f t="shared" si="26"/>
        <v>0</v>
      </c>
      <c r="G569" s="161"/>
      <c r="H569" s="142"/>
      <c r="I569" s="130" t="e">
        <f>VLOOKUP(H569,Presupuesto!$B$11:$C$565,2,0)</f>
        <v>#N/A</v>
      </c>
      <c r="J569" s="98" t="str">
        <f t="shared" si="27"/>
        <v>Desarrollo del Sistema de Educación Superior</v>
      </c>
      <c r="K569" s="98" t="s">
        <v>412</v>
      </c>
    </row>
    <row r="570" spans="3:11">
      <c r="C570" s="141"/>
      <c r="D570" s="158"/>
      <c r="E570" s="123"/>
      <c r="F570" s="97">
        <f t="shared" si="26"/>
        <v>0</v>
      </c>
      <c r="G570" s="161"/>
      <c r="H570" s="142"/>
      <c r="I570" s="130" t="e">
        <f>VLOOKUP(H570,Presupuesto!$B$11:$C$565,2,0)</f>
        <v>#N/A</v>
      </c>
      <c r="J570" s="98" t="str">
        <f t="shared" si="27"/>
        <v>Desarrollo del Sistema de Educación Superior</v>
      </c>
      <c r="K570" s="98" t="s">
        <v>412</v>
      </c>
    </row>
    <row r="571" spans="3:11">
      <c r="C571" s="141"/>
      <c r="D571" s="158"/>
      <c r="E571" s="123"/>
      <c r="F571" s="97">
        <f t="shared" si="26"/>
        <v>0</v>
      </c>
      <c r="G571" s="161"/>
      <c r="H571" s="142"/>
      <c r="I571" s="130" t="e">
        <f>VLOOKUP(H571,Presupuesto!$B$11:$C$565,2,0)</f>
        <v>#N/A</v>
      </c>
      <c r="J571" s="98" t="str">
        <f t="shared" si="27"/>
        <v>Desarrollo del Sistema de Educación Superior</v>
      </c>
      <c r="K571" s="98" t="s">
        <v>412</v>
      </c>
    </row>
    <row r="572" spans="3:11">
      <c r="C572" s="141"/>
      <c r="D572" s="158"/>
      <c r="E572" s="123"/>
      <c r="F572" s="97">
        <f t="shared" si="26"/>
        <v>0</v>
      </c>
      <c r="G572" s="161"/>
      <c r="H572" s="142"/>
      <c r="I572" s="130" t="e">
        <f>VLOOKUP(H572,Presupuesto!$B$11:$C$565,2,0)</f>
        <v>#N/A</v>
      </c>
      <c r="J572" s="98" t="str">
        <f t="shared" si="27"/>
        <v>Desarrollo del Sistema de Educación Superior</v>
      </c>
      <c r="K572" s="98" t="s">
        <v>412</v>
      </c>
    </row>
    <row r="573" spans="3:11">
      <c r="C573" s="141"/>
      <c r="D573" s="158"/>
      <c r="E573" s="123"/>
      <c r="F573" s="97">
        <f t="shared" si="26"/>
        <v>0</v>
      </c>
      <c r="G573" s="161"/>
      <c r="H573" s="142"/>
      <c r="I573" s="130" t="e">
        <f>VLOOKUP(H573,Presupuesto!$B$11:$C$565,2,0)</f>
        <v>#N/A</v>
      </c>
      <c r="J573" s="98" t="str">
        <f t="shared" si="27"/>
        <v>Desarrollo del Sistema de Educación Superior</v>
      </c>
      <c r="K573" s="98" t="s">
        <v>412</v>
      </c>
    </row>
    <row r="574" spans="3:11">
      <c r="C574" s="141"/>
      <c r="D574" s="158"/>
      <c r="E574" s="123"/>
      <c r="F574" s="97">
        <f t="shared" si="26"/>
        <v>0</v>
      </c>
      <c r="G574" s="161"/>
      <c r="H574" s="142"/>
      <c r="I574" s="130" t="e">
        <f>VLOOKUP(H574,Presupuesto!$B$11:$C$565,2,0)</f>
        <v>#N/A</v>
      </c>
      <c r="J574" s="98" t="str">
        <f t="shared" si="27"/>
        <v>Desarrollo del Sistema de Educación Superior</v>
      </c>
      <c r="K574" s="98" t="s">
        <v>412</v>
      </c>
    </row>
    <row r="575" spans="3:11">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c r="C576" s="143"/>
      <c r="D576" s="151"/>
      <c r="E576" s="118"/>
      <c r="F576" s="97">
        <f t="shared" si="26"/>
        <v>0</v>
      </c>
      <c r="G576" s="161"/>
      <c r="H576" s="144"/>
      <c r="I576" s="130" t="e">
        <f>VLOOKUP(H576,Presupuesto!$B$11:$C$565,2,0)</f>
        <v>#N/A</v>
      </c>
      <c r="J576" s="98" t="str">
        <f t="shared" si="27"/>
        <v>Desarrollo del Sistema de Educación Superior</v>
      </c>
      <c r="K576" s="98" t="s">
        <v>412</v>
      </c>
    </row>
    <row r="577" spans="3:11">
      <c r="C577" s="143"/>
      <c r="D577" s="151"/>
      <c r="E577" s="118"/>
      <c r="F577" s="97">
        <f t="shared" si="26"/>
        <v>0</v>
      </c>
      <c r="G577" s="161"/>
      <c r="H577" s="144"/>
      <c r="I577" s="130" t="e">
        <f>VLOOKUP(H577,Presupuesto!$B$11:$C$565,2,0)</f>
        <v>#N/A</v>
      </c>
      <c r="J577" s="98" t="str">
        <f t="shared" si="27"/>
        <v>Desarrollo del Sistema de Educación Superior</v>
      </c>
      <c r="K577" s="98" t="s">
        <v>412</v>
      </c>
    </row>
    <row r="578" spans="3:11">
      <c r="C578" s="143"/>
      <c r="D578" s="151"/>
      <c r="E578" s="118"/>
      <c r="F578" s="97">
        <f t="shared" si="26"/>
        <v>0</v>
      </c>
      <c r="G578" s="161"/>
      <c r="H578" s="144"/>
      <c r="I578" s="130" t="e">
        <f>VLOOKUP(H578,Presupuesto!$B$11:$C$565,2,0)</f>
        <v>#N/A</v>
      </c>
      <c r="J578" s="98" t="str">
        <f t="shared" si="27"/>
        <v>Desarrollo del Sistema de Educación Superior</v>
      </c>
      <c r="K578" s="98" t="s">
        <v>412</v>
      </c>
    </row>
    <row r="579" spans="3:11">
      <c r="C579" s="143"/>
      <c r="D579" s="151"/>
      <c r="E579" s="118"/>
      <c r="F579" s="97">
        <f t="shared" si="26"/>
        <v>0</v>
      </c>
      <c r="G579" s="161"/>
      <c r="H579" s="144"/>
      <c r="I579" s="130" t="e">
        <f>VLOOKUP(H579,Presupuesto!$B$11:$C$565,2,0)</f>
        <v>#N/A</v>
      </c>
      <c r="J579" s="98" t="str">
        <f t="shared" si="27"/>
        <v>Desarrollo del Sistema de Educación Superior</v>
      </c>
      <c r="K579" s="98" t="s">
        <v>412</v>
      </c>
    </row>
    <row r="580" spans="3:11">
      <c r="C580" s="143"/>
      <c r="D580" s="151"/>
      <c r="E580" s="118"/>
      <c r="F580" s="97">
        <f t="shared" si="26"/>
        <v>0</v>
      </c>
      <c r="G580" s="161"/>
      <c r="H580" s="144"/>
      <c r="I580" s="130" t="e">
        <f>VLOOKUP(H580,Presupuesto!$B$11:$C$565,2,0)</f>
        <v>#N/A</v>
      </c>
      <c r="J580" s="98" t="str">
        <f t="shared" si="27"/>
        <v>Desarrollo del Sistema de Educación Superior</v>
      </c>
      <c r="K580" s="98" t="s">
        <v>412</v>
      </c>
    </row>
    <row r="581" spans="3:11">
      <c r="C581" s="143"/>
      <c r="D581" s="151"/>
      <c r="E581" s="118"/>
      <c r="F581" s="97">
        <f t="shared" si="26"/>
        <v>0</v>
      </c>
      <c r="G581" s="161"/>
      <c r="H581" s="144"/>
      <c r="I581" s="130" t="e">
        <f>VLOOKUP(H581,Presupuesto!$B$11:$C$565,2,0)</f>
        <v>#N/A</v>
      </c>
      <c r="J581" s="98" t="str">
        <f t="shared" si="27"/>
        <v>Desarrollo del Sistema de Educación Superior</v>
      </c>
      <c r="K581" s="98" t="s">
        <v>412</v>
      </c>
    </row>
    <row r="582" spans="3:11">
      <c r="C582" s="143"/>
      <c r="D582" s="151"/>
      <c r="E582" s="118"/>
      <c r="F582" s="97">
        <f t="shared" si="26"/>
        <v>0</v>
      </c>
      <c r="G582" s="161"/>
      <c r="H582" s="144"/>
      <c r="I582" s="130" t="e">
        <f>VLOOKUP(H582,Presupuesto!$B$11:$C$565,2,0)</f>
        <v>#N/A</v>
      </c>
      <c r="J582" s="98" t="str">
        <f t="shared" si="27"/>
        <v>Desarrollo del Sistema de Educación Superior</v>
      </c>
      <c r="K582" s="98" t="s">
        <v>412</v>
      </c>
    </row>
    <row r="583" spans="3:11">
      <c r="C583" s="145"/>
      <c r="D583" s="151"/>
      <c r="E583" s="118"/>
      <c r="F583" s="97">
        <f t="shared" si="26"/>
        <v>0</v>
      </c>
      <c r="G583" s="161"/>
      <c r="H583" s="146"/>
      <c r="I583" s="130" t="e">
        <f>VLOOKUP(H583,Presupuesto!$B$11:$C$565,2,0)</f>
        <v>#N/A</v>
      </c>
      <c r="J583" s="98" t="str">
        <f t="shared" si="27"/>
        <v>Desarrollo del Sistema de Educación Superior</v>
      </c>
      <c r="K583" s="98" t="s">
        <v>403</v>
      </c>
    </row>
    <row r="584" spans="3:11">
      <c r="C584" s="145"/>
      <c r="D584" s="151"/>
      <c r="E584" s="118"/>
      <c r="F584" s="97">
        <f t="shared" si="26"/>
        <v>0</v>
      </c>
      <c r="G584" s="161"/>
      <c r="H584" s="146"/>
      <c r="I584" s="130" t="e">
        <f>VLOOKUP(H584,Presupuesto!$B$11:$C$565,2,0)</f>
        <v>#N/A</v>
      </c>
      <c r="J584" s="98" t="str">
        <f t="shared" si="27"/>
        <v>Desarrollo del Sistema de Educación Superior</v>
      </c>
      <c r="K584" s="98" t="s">
        <v>412</v>
      </c>
    </row>
    <row r="585" spans="3:11">
      <c r="C585" s="145"/>
      <c r="D585" s="151"/>
      <c r="E585" s="118"/>
      <c r="F585" s="97">
        <f t="shared" si="26"/>
        <v>0</v>
      </c>
      <c r="G585" s="161"/>
      <c r="H585" s="146"/>
      <c r="I585" s="130" t="e">
        <f>VLOOKUP(H585,Presupuesto!$B$11:$C$565,2,0)</f>
        <v>#N/A</v>
      </c>
      <c r="J585" s="98" t="str">
        <f t="shared" si="27"/>
        <v>Desarrollo del Sistema de Educación Superior</v>
      </c>
      <c r="K585" s="98" t="s">
        <v>412</v>
      </c>
    </row>
    <row r="586" spans="3:11">
      <c r="C586" s="145"/>
      <c r="D586" s="151"/>
      <c r="E586" s="118"/>
      <c r="F586" s="97">
        <f t="shared" si="26"/>
        <v>0</v>
      </c>
      <c r="G586" s="161"/>
      <c r="H586" s="146"/>
      <c r="I586" s="130" t="e">
        <f>VLOOKUP(H586,Presupuesto!$B$11:$C$565,2,0)</f>
        <v>#N/A</v>
      </c>
      <c r="J586" s="98" t="str">
        <f t="shared" si="27"/>
        <v>Desarrollo del Sistema de Educación Superior</v>
      </c>
      <c r="K586" s="98" t="s">
        <v>412</v>
      </c>
    </row>
    <row r="587" spans="3:11" ht="15.75" thickBot="1">
      <c r="C587" s="147"/>
      <c r="D587" s="159"/>
      <c r="E587" s="103"/>
      <c r="F587" s="105">
        <f t="shared" si="26"/>
        <v>0</v>
      </c>
      <c r="G587" s="162"/>
      <c r="H587" s="148"/>
      <c r="I587" s="132" t="e">
        <f>VLOOKUP(H587,Presupuesto!$B$11:$C$565,2,0)</f>
        <v>#N/A</v>
      </c>
      <c r="J587" s="106" t="str">
        <f t="shared" si="27"/>
        <v>Desarrollo del Sistema de Educación Superior</v>
      </c>
      <c r="K587" s="124" t="s">
        <v>394</v>
      </c>
    </row>
    <row r="589" spans="3:11" ht="15.75" thickBot="1">
      <c r="F589" s="90"/>
      <c r="G589" s="89"/>
      <c r="H589" s="90"/>
      <c r="I589" s="90"/>
    </row>
    <row r="590" spans="3:11" ht="15.75" thickBot="1">
      <c r="C590" s="157" t="s">
        <v>53</v>
      </c>
      <c r="D590" s="367">
        <f>SUM(F597:F631)</f>
        <v>0</v>
      </c>
      <c r="F590" s="70"/>
      <c r="G590" s="79"/>
      <c r="H590" s="70"/>
      <c r="I590" s="70"/>
    </row>
    <row r="591" spans="3:11">
      <c r="C591" s="70"/>
      <c r="D591" s="31"/>
      <c r="E591" s="93"/>
      <c r="F591" s="93"/>
      <c r="G591" s="93"/>
      <c r="H591" s="76"/>
      <c r="I591" s="76"/>
      <c r="J591" s="76"/>
      <c r="K591" s="112"/>
    </row>
    <row r="592" spans="3:11">
      <c r="C592" s="70"/>
      <c r="D592" s="31"/>
      <c r="E592" s="93"/>
      <c r="F592" s="93"/>
      <c r="G592" s="93"/>
      <c r="H592" s="76"/>
      <c r="I592" s="76"/>
      <c r="J592" s="76"/>
      <c r="K592" s="112"/>
    </row>
    <row r="593" spans="3:11" ht="15.75">
      <c r="C593" s="202" t="s">
        <v>392</v>
      </c>
      <c r="D593" s="363"/>
      <c r="E593" s="93"/>
      <c r="F593" s="93"/>
      <c r="G593" s="93"/>
      <c r="H593" s="76"/>
      <c r="I593" s="76"/>
      <c r="J593" s="76"/>
      <c r="K593" s="112"/>
    </row>
    <row r="594" spans="3:11" ht="18.75">
      <c r="C594" s="211" t="e">
        <f>IFERROR(VLOOKUP(D593,'1. Desarrollo e Innov. Curricu.'!$E:$F,2,FALSE),IFERROR(VLOOKUP(D593,'2. Investigación Científica'!$E:$F,2,FALSE),IFERROR(VLOOKUP(D593,'3. Vinculación Univ. Sociedad'!$E:$F,2,FALSE),IFERROR(VLOOKUP(D593,'4. Docencia y Profesorado Univ.'!$E:$F,2,FALSE),IFERROR(VLOOKUP(D593,'5. Estudiantes y Graduados'!$E:$F,2,FALSE),IFERROR(VLOOKUP(D593,'11. Gestion Administrativa'!$E:$F,2,FALSE),IFERROR(VLOOKUP(D593,'13. Gestión Académica'!$E:$F,2,FALSE),IFERROR(VLOOKUP(D593,'8. Asegura. de la Calid. y M'!$E:$F,2,FALSE),IFERROR(VLOOKUP(D593,'6. Gestión del Conocimiento'!$E:$F,2,FALSE),IFERROR(VLOOKUP(D593,'15. Gobernabilidad y Proceso...'!$E:$F,2,FALSE),IFERROR(VLOOKUP(D593,'12. Gestión del Talento Humano'!$E:$F,2,FALSE),IFERROR(VLOOKUP(D593,'14. Internacional... de la E.S.'!$E:$F,2,FALSE),IFERROR(VLOOKUP(D593,'10. Posgrado'!$E:$F,2,FALSE),IFERROR(VLOOKUP(D593,'17. Gestión TIC'!$E:$F,2,FALSE),IFERROR(VLOOKUP(D593,'16. Desa. del Sistema Educ.Sup.'!$E:$F,2,FALSE),IFERROR(VLOOKUP(D593,'9. Cultura de Inno. Insti...'!$E:$F,2,FALSE),VLOOKUP(D593,'7. Lo Esencial de la Reforma U.'!$E:$F,2,0)))))))))))))))))</f>
        <v>#N/A</v>
      </c>
      <c r="D594" s="31"/>
      <c r="E594" s="93"/>
      <c r="F594" s="93"/>
      <c r="G594" s="93"/>
      <c r="H594" s="76"/>
      <c r="I594" s="76"/>
      <c r="J594" s="76"/>
      <c r="K594" s="112"/>
    </row>
    <row r="595" spans="3:11" ht="15.75" thickBot="1">
      <c r="F595" s="93"/>
      <c r="G595" s="76"/>
      <c r="H595" s="76"/>
      <c r="I595" s="76"/>
    </row>
    <row r="596" spans="3:11" ht="15.75" thickBot="1">
      <c r="C596" s="129" t="s">
        <v>44</v>
      </c>
      <c r="D596" s="129" t="s">
        <v>55</v>
      </c>
      <c r="E596" s="136" t="s">
        <v>57</v>
      </c>
      <c r="F596" s="135" t="s">
        <v>27</v>
      </c>
      <c r="G596" s="133" t="s">
        <v>131</v>
      </c>
      <c r="H596" s="136" t="s">
        <v>46</v>
      </c>
      <c r="I596" s="133" t="s">
        <v>132</v>
      </c>
      <c r="J596" s="133" t="s">
        <v>410</v>
      </c>
      <c r="K596" s="133" t="s">
        <v>411</v>
      </c>
    </row>
    <row r="597" spans="3:11">
      <c r="C597" s="220" t="s">
        <v>439</v>
      </c>
      <c r="D597" s="221"/>
      <c r="E597" s="219">
        <f>HLOOKUP(C597,$AH$2:$BU$3,2,0)</f>
        <v>620</v>
      </c>
      <c r="F597" s="97">
        <f t="shared" ref="F597:F631" si="28">D597*E597</f>
        <v>0</v>
      </c>
      <c r="G597" s="161"/>
      <c r="H597" s="142"/>
      <c r="I597" s="130" t="e">
        <f>VLOOKUP(H597,Presupuesto!$B$11:$C$565,2,0)</f>
        <v>#N/A</v>
      </c>
      <c r="J597" s="218" t="s">
        <v>1479</v>
      </c>
      <c r="K597" s="98" t="s">
        <v>394</v>
      </c>
    </row>
    <row r="598" spans="3:11">
      <c r="C598" s="141"/>
      <c r="D598" s="158"/>
      <c r="E598" s="123"/>
      <c r="F598" s="97">
        <f t="shared" si="28"/>
        <v>0</v>
      </c>
      <c r="G598" s="161"/>
      <c r="H598" s="142"/>
      <c r="I598" s="130" t="e">
        <f>VLOOKUP(H598,Presupuesto!$B$11:$C$565,2,0)</f>
        <v>#N/A</v>
      </c>
      <c r="J598" s="98" t="str">
        <f>$J$597</f>
        <v>Desarrollo del Sistema de Educación Superior</v>
      </c>
      <c r="K598" s="98" t="s">
        <v>412</v>
      </c>
    </row>
    <row r="599" spans="3:11">
      <c r="C599" s="141"/>
      <c r="D599" s="158"/>
      <c r="E599" s="123"/>
      <c r="F599" s="97">
        <f t="shared" si="28"/>
        <v>0</v>
      </c>
      <c r="G599" s="161"/>
      <c r="H599" s="142"/>
      <c r="I599" s="130" t="e">
        <f>VLOOKUP(H599,Presupuesto!$B$11:$C$565,2,0)</f>
        <v>#N/A</v>
      </c>
      <c r="J599" s="98" t="str">
        <f t="shared" ref="J599:J631" si="29">$J$597</f>
        <v>Desarrollo del Sistema de Educación Superior</v>
      </c>
      <c r="K599" s="98" t="s">
        <v>412</v>
      </c>
    </row>
    <row r="600" spans="3:11">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c r="C602" s="141"/>
      <c r="D602" s="158"/>
      <c r="E602" s="123"/>
      <c r="F602" s="97">
        <f t="shared" si="28"/>
        <v>0</v>
      </c>
      <c r="G602" s="161"/>
      <c r="H602" s="142"/>
      <c r="I602" s="130" t="e">
        <f>VLOOKUP(H602,Presupuesto!$B$11:$C$565,2,0)</f>
        <v>#N/A</v>
      </c>
      <c r="J602" s="98" t="str">
        <f t="shared" si="29"/>
        <v>Desarrollo del Sistema de Educación Superior</v>
      </c>
      <c r="K602" s="98" t="s">
        <v>401</v>
      </c>
    </row>
    <row r="603" spans="3:11">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c r="C612" s="141"/>
      <c r="D612" s="158"/>
      <c r="E612" s="123"/>
      <c r="F612" s="97">
        <f t="shared" si="28"/>
        <v>0</v>
      </c>
      <c r="G612" s="161"/>
      <c r="H612" s="142"/>
      <c r="I612" s="130" t="e">
        <f>VLOOKUP(H612,Presupuesto!$B$11:$C$565,2,0)</f>
        <v>#N/A</v>
      </c>
      <c r="J612" s="98" t="str">
        <f t="shared" si="29"/>
        <v>Desarrollo del Sistema de Educación Superior</v>
      </c>
      <c r="K612" s="98" t="s">
        <v>412</v>
      </c>
    </row>
    <row r="613" spans="3:11">
      <c r="C613" s="141"/>
      <c r="D613" s="158"/>
      <c r="E613" s="123"/>
      <c r="F613" s="97">
        <f t="shared" si="28"/>
        <v>0</v>
      </c>
      <c r="G613" s="161"/>
      <c r="H613" s="142"/>
      <c r="I613" s="130" t="e">
        <f>VLOOKUP(H613,Presupuesto!$B$11:$C$565,2,0)</f>
        <v>#N/A</v>
      </c>
      <c r="J613" s="98" t="str">
        <f t="shared" si="29"/>
        <v>Desarrollo del Sistema de Educación Superior</v>
      </c>
      <c r="K613" s="98" t="s">
        <v>412</v>
      </c>
    </row>
    <row r="614" spans="3:11">
      <c r="C614" s="141"/>
      <c r="D614" s="158"/>
      <c r="E614" s="123"/>
      <c r="F614" s="97">
        <f t="shared" si="28"/>
        <v>0</v>
      </c>
      <c r="G614" s="161"/>
      <c r="H614" s="142"/>
      <c r="I614" s="130" t="e">
        <f>VLOOKUP(H614,Presupuesto!$B$11:$C$565,2,0)</f>
        <v>#N/A</v>
      </c>
      <c r="J614" s="98" t="str">
        <f t="shared" si="29"/>
        <v>Desarrollo del Sistema de Educación Superior</v>
      </c>
      <c r="K614" s="98" t="s">
        <v>412</v>
      </c>
    </row>
    <row r="615" spans="3:11">
      <c r="C615" s="141"/>
      <c r="D615" s="158"/>
      <c r="E615" s="123"/>
      <c r="F615" s="97">
        <f t="shared" si="28"/>
        <v>0</v>
      </c>
      <c r="G615" s="161"/>
      <c r="H615" s="142"/>
      <c r="I615" s="130" t="e">
        <f>VLOOKUP(H615,Presupuesto!$B$11:$C$565,2,0)</f>
        <v>#N/A</v>
      </c>
      <c r="J615" s="98" t="str">
        <f t="shared" si="29"/>
        <v>Desarrollo del Sistema de Educación Superior</v>
      </c>
      <c r="K615" s="98" t="s">
        <v>412</v>
      </c>
    </row>
    <row r="616" spans="3:11">
      <c r="C616" s="141"/>
      <c r="D616" s="158"/>
      <c r="E616" s="123"/>
      <c r="F616" s="97">
        <f t="shared" si="28"/>
        <v>0</v>
      </c>
      <c r="G616" s="161"/>
      <c r="H616" s="142"/>
      <c r="I616" s="130" t="e">
        <f>VLOOKUP(H616,Presupuesto!$B$11:$C$565,2,0)</f>
        <v>#N/A</v>
      </c>
      <c r="J616" s="98" t="str">
        <f t="shared" si="29"/>
        <v>Desarrollo del Sistema de Educación Superior</v>
      </c>
      <c r="K616" s="98" t="s">
        <v>412</v>
      </c>
    </row>
    <row r="617" spans="3:11">
      <c r="C617" s="141"/>
      <c r="D617" s="158"/>
      <c r="E617" s="123"/>
      <c r="F617" s="97">
        <f t="shared" si="28"/>
        <v>0</v>
      </c>
      <c r="G617" s="161"/>
      <c r="H617" s="142"/>
      <c r="I617" s="130" t="e">
        <f>VLOOKUP(H617,Presupuesto!$B$11:$C$565,2,0)</f>
        <v>#N/A</v>
      </c>
      <c r="J617" s="98" t="str">
        <f t="shared" si="29"/>
        <v>Desarrollo del Sistema de Educación Superior</v>
      </c>
      <c r="K617" s="98" t="s">
        <v>412</v>
      </c>
    </row>
    <row r="618" spans="3:11">
      <c r="C618" s="141"/>
      <c r="D618" s="158"/>
      <c r="E618" s="123"/>
      <c r="F618" s="97">
        <f t="shared" si="28"/>
        <v>0</v>
      </c>
      <c r="G618" s="161"/>
      <c r="H618" s="142"/>
      <c r="I618" s="130" t="e">
        <f>VLOOKUP(H618,Presupuesto!$B$11:$C$565,2,0)</f>
        <v>#N/A</v>
      </c>
      <c r="J618" s="98" t="str">
        <f t="shared" si="29"/>
        <v>Desarrollo del Sistema de Educación Superior</v>
      </c>
      <c r="K618" s="98" t="s">
        <v>412</v>
      </c>
    </row>
    <row r="619" spans="3:11">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c r="C620" s="143"/>
      <c r="D620" s="151"/>
      <c r="E620" s="118"/>
      <c r="F620" s="97">
        <f t="shared" si="28"/>
        <v>0</v>
      </c>
      <c r="G620" s="161"/>
      <c r="H620" s="144"/>
      <c r="I620" s="130" t="e">
        <f>VLOOKUP(H620,Presupuesto!$B$11:$C$565,2,0)</f>
        <v>#N/A</v>
      </c>
      <c r="J620" s="98" t="str">
        <f t="shared" si="29"/>
        <v>Desarrollo del Sistema de Educación Superior</v>
      </c>
      <c r="K620" s="98" t="s">
        <v>412</v>
      </c>
    </row>
    <row r="621" spans="3:11">
      <c r="C621" s="143"/>
      <c r="D621" s="151"/>
      <c r="E621" s="118"/>
      <c r="F621" s="97">
        <f t="shared" si="28"/>
        <v>0</v>
      </c>
      <c r="G621" s="161"/>
      <c r="H621" s="144"/>
      <c r="I621" s="130" t="e">
        <f>VLOOKUP(H621,Presupuesto!$B$11:$C$565,2,0)</f>
        <v>#N/A</v>
      </c>
      <c r="J621" s="98" t="str">
        <f t="shared" si="29"/>
        <v>Desarrollo del Sistema de Educación Superior</v>
      </c>
      <c r="K621" s="98" t="s">
        <v>412</v>
      </c>
    </row>
    <row r="622" spans="3:11">
      <c r="C622" s="143"/>
      <c r="D622" s="151"/>
      <c r="E622" s="118"/>
      <c r="F622" s="97">
        <f t="shared" si="28"/>
        <v>0</v>
      </c>
      <c r="G622" s="161"/>
      <c r="H622" s="144"/>
      <c r="I622" s="130" t="e">
        <f>VLOOKUP(H622,Presupuesto!$B$11:$C$565,2,0)</f>
        <v>#N/A</v>
      </c>
      <c r="J622" s="98" t="str">
        <f t="shared" si="29"/>
        <v>Desarrollo del Sistema de Educación Superior</v>
      </c>
      <c r="K622" s="98" t="s">
        <v>412</v>
      </c>
    </row>
    <row r="623" spans="3:11">
      <c r="C623" s="143"/>
      <c r="D623" s="151"/>
      <c r="E623" s="118"/>
      <c r="F623" s="97">
        <f t="shared" si="28"/>
        <v>0</v>
      </c>
      <c r="G623" s="161"/>
      <c r="H623" s="144"/>
      <c r="I623" s="130" t="e">
        <f>VLOOKUP(H623,Presupuesto!$B$11:$C$565,2,0)</f>
        <v>#N/A</v>
      </c>
      <c r="J623" s="98" t="str">
        <f t="shared" si="29"/>
        <v>Desarrollo del Sistema de Educación Superior</v>
      </c>
      <c r="K623" s="98" t="s">
        <v>412</v>
      </c>
    </row>
    <row r="624" spans="3:11">
      <c r="C624" s="143"/>
      <c r="D624" s="151"/>
      <c r="E624" s="118"/>
      <c r="F624" s="97">
        <f t="shared" si="28"/>
        <v>0</v>
      </c>
      <c r="G624" s="161"/>
      <c r="H624" s="144"/>
      <c r="I624" s="130" t="e">
        <f>VLOOKUP(H624,Presupuesto!$B$11:$C$565,2,0)</f>
        <v>#N/A</v>
      </c>
      <c r="J624" s="98" t="str">
        <f t="shared" si="29"/>
        <v>Desarrollo del Sistema de Educación Superior</v>
      </c>
      <c r="K624" s="98" t="s">
        <v>412</v>
      </c>
    </row>
    <row r="625" spans="3:11">
      <c r="C625" s="143"/>
      <c r="D625" s="151"/>
      <c r="E625" s="118"/>
      <c r="F625" s="97">
        <f t="shared" si="28"/>
        <v>0</v>
      </c>
      <c r="G625" s="161"/>
      <c r="H625" s="144"/>
      <c r="I625" s="130" t="e">
        <f>VLOOKUP(H625,Presupuesto!$B$11:$C$565,2,0)</f>
        <v>#N/A</v>
      </c>
      <c r="J625" s="98" t="str">
        <f t="shared" si="29"/>
        <v>Desarrollo del Sistema de Educación Superior</v>
      </c>
      <c r="K625" s="98" t="s">
        <v>412</v>
      </c>
    </row>
    <row r="626" spans="3:11">
      <c r="C626" s="143"/>
      <c r="D626" s="151"/>
      <c r="E626" s="118"/>
      <c r="F626" s="97">
        <f t="shared" si="28"/>
        <v>0</v>
      </c>
      <c r="G626" s="161"/>
      <c r="H626" s="144"/>
      <c r="I626" s="130" t="e">
        <f>VLOOKUP(H626,Presupuesto!$B$11:$C$565,2,0)</f>
        <v>#N/A</v>
      </c>
      <c r="J626" s="98" t="str">
        <f t="shared" si="29"/>
        <v>Desarrollo del Sistema de Educación Superior</v>
      </c>
      <c r="K626" s="98" t="s">
        <v>412</v>
      </c>
    </row>
    <row r="627" spans="3:11">
      <c r="C627" s="145"/>
      <c r="D627" s="151"/>
      <c r="E627" s="118"/>
      <c r="F627" s="97">
        <f t="shared" si="28"/>
        <v>0</v>
      </c>
      <c r="G627" s="161"/>
      <c r="H627" s="146"/>
      <c r="I627" s="130" t="e">
        <f>VLOOKUP(H627,Presupuesto!$B$11:$C$565,2,0)</f>
        <v>#N/A</v>
      </c>
      <c r="J627" s="98" t="str">
        <f t="shared" si="29"/>
        <v>Desarrollo del Sistema de Educación Superior</v>
      </c>
      <c r="K627" s="98" t="s">
        <v>403</v>
      </c>
    </row>
    <row r="628" spans="3:11">
      <c r="C628" s="145"/>
      <c r="D628" s="151"/>
      <c r="E628" s="118"/>
      <c r="F628" s="97">
        <f t="shared" si="28"/>
        <v>0</v>
      </c>
      <c r="G628" s="161"/>
      <c r="H628" s="146"/>
      <c r="I628" s="130" t="e">
        <f>VLOOKUP(H628,Presupuesto!$B$11:$C$565,2,0)</f>
        <v>#N/A</v>
      </c>
      <c r="J628" s="98" t="str">
        <f t="shared" si="29"/>
        <v>Desarrollo del Sistema de Educación Superior</v>
      </c>
      <c r="K628" s="98" t="s">
        <v>412</v>
      </c>
    </row>
    <row r="629" spans="3:11">
      <c r="C629" s="145"/>
      <c r="D629" s="151"/>
      <c r="E629" s="118"/>
      <c r="F629" s="97">
        <f t="shared" si="28"/>
        <v>0</v>
      </c>
      <c r="G629" s="161"/>
      <c r="H629" s="146"/>
      <c r="I629" s="130" t="e">
        <f>VLOOKUP(H629,Presupuesto!$B$11:$C$565,2,0)</f>
        <v>#N/A</v>
      </c>
      <c r="J629" s="98" t="str">
        <f t="shared" si="29"/>
        <v>Desarrollo del Sistema de Educación Superior</v>
      </c>
      <c r="K629" s="98" t="s">
        <v>412</v>
      </c>
    </row>
    <row r="630" spans="3:11">
      <c r="C630" s="145"/>
      <c r="D630" s="151"/>
      <c r="E630" s="118"/>
      <c r="F630" s="97">
        <f t="shared" si="28"/>
        <v>0</v>
      </c>
      <c r="G630" s="161"/>
      <c r="H630" s="146"/>
      <c r="I630" s="130" t="e">
        <f>VLOOKUP(H630,Presupuesto!$B$11:$C$565,2,0)</f>
        <v>#N/A</v>
      </c>
      <c r="J630" s="98" t="str">
        <f t="shared" si="29"/>
        <v>Desarrollo del Sistema de Educación Superior</v>
      </c>
      <c r="K630" s="98" t="s">
        <v>412</v>
      </c>
    </row>
    <row r="631" spans="3:11" ht="15.75" thickBot="1">
      <c r="C631" s="147"/>
      <c r="D631" s="159"/>
      <c r="E631" s="103"/>
      <c r="F631" s="105">
        <f t="shared" si="28"/>
        <v>0</v>
      </c>
      <c r="G631" s="162"/>
      <c r="H631" s="148"/>
      <c r="I631" s="132" t="e">
        <f>VLOOKUP(H631,Presupuesto!$B$11:$C$565,2,0)</f>
        <v>#N/A</v>
      </c>
      <c r="J631" s="106" t="str">
        <f t="shared" si="29"/>
        <v>Desarrollo del Sistema de Educación Superior</v>
      </c>
      <c r="K631" s="124" t="s">
        <v>394</v>
      </c>
    </row>
    <row r="633" spans="3:11" ht="15.75" thickBot="1"/>
    <row r="634" spans="3:11" ht="15.75" thickBot="1">
      <c r="C634" s="157" t="s">
        <v>53</v>
      </c>
      <c r="D634" s="367">
        <f>SUM(F641:F675)</f>
        <v>0</v>
      </c>
      <c r="F634" s="70"/>
      <c r="G634" s="79"/>
      <c r="H634" s="70"/>
      <c r="I634" s="70"/>
    </row>
    <row r="635" spans="3:11">
      <c r="C635" s="70"/>
      <c r="D635" s="31"/>
      <c r="E635" s="93"/>
      <c r="F635" s="93"/>
      <c r="G635" s="93"/>
      <c r="H635" s="76"/>
      <c r="I635" s="76"/>
      <c r="J635" s="76"/>
      <c r="K635" s="112"/>
    </row>
    <row r="636" spans="3:11">
      <c r="C636" s="70"/>
      <c r="D636" s="31"/>
      <c r="E636" s="93"/>
      <c r="F636" s="93"/>
      <c r="G636" s="93"/>
      <c r="H636" s="76"/>
      <c r="I636" s="76"/>
      <c r="J636" s="76"/>
      <c r="K636" s="112"/>
    </row>
    <row r="637" spans="3:11" ht="15.75">
      <c r="C637" s="202" t="s">
        <v>392</v>
      </c>
      <c r="D637" s="363"/>
      <c r="E637" s="93"/>
      <c r="F637" s="93"/>
      <c r="G637" s="93"/>
      <c r="H637" s="76"/>
      <c r="I637" s="76"/>
      <c r="J637" s="76"/>
      <c r="K637" s="112"/>
    </row>
    <row r="638" spans="3:11" ht="18.75">
      <c r="C638" s="211" t="e">
        <f>IFERROR(VLOOKUP(D637,'1. Desarrollo e Innov. Curricu.'!$E:$F,2,FALSE),IFERROR(VLOOKUP(D637,'2. Investigación Científica'!$E:$F,2,FALSE),IFERROR(VLOOKUP(D637,'3. Vinculación Univ. Sociedad'!$E:$F,2,FALSE),IFERROR(VLOOKUP(D637,'4. Docencia y Profesorado Univ.'!$E:$F,2,FALSE),IFERROR(VLOOKUP(D637,'5. Estudiantes y Graduados'!$E:$F,2,FALSE),IFERROR(VLOOKUP(D637,'11. Gestion Administrativa'!$E:$F,2,FALSE),IFERROR(VLOOKUP(D637,'13. Gestión Académica'!$E:$F,2,FALSE),IFERROR(VLOOKUP(D637,'8. Asegura. de la Calid. y M'!$E:$F,2,FALSE),IFERROR(VLOOKUP(D637,'6. Gestión del Conocimiento'!$E:$F,2,FALSE),IFERROR(VLOOKUP(D637,'15. Gobernabilidad y Proceso...'!$E:$F,2,FALSE),IFERROR(VLOOKUP(D637,'12. Gestión del Talento Humano'!$E:$F,2,FALSE),IFERROR(VLOOKUP(D637,'14. Internacional... de la E.S.'!$E:$F,2,FALSE),IFERROR(VLOOKUP(D637,'10. Posgrado'!$E:$F,2,FALSE),IFERROR(VLOOKUP(D637,'17. Gestión TIC'!$E:$F,2,FALSE),IFERROR(VLOOKUP(D637,'16. Desa. del Sistema Educ.Sup.'!$E:$F,2,FALSE),IFERROR(VLOOKUP(D637,'9. Cultura de Inno. Insti...'!$E:$F,2,FALSE),VLOOKUP(D637,'7. Lo Esencial de la Reforma U.'!$E:$F,2,0)))))))))))))))))</f>
        <v>#N/A</v>
      </c>
      <c r="D638" s="31"/>
      <c r="E638" s="93"/>
      <c r="F638" s="93"/>
      <c r="G638" s="93"/>
      <c r="H638" s="76"/>
      <c r="I638" s="76"/>
      <c r="J638" s="76"/>
      <c r="K638" s="112"/>
    </row>
    <row r="639" spans="3:11" ht="15.75" thickBot="1">
      <c r="F639" s="93"/>
      <c r="G639" s="76"/>
      <c r="H639" s="76"/>
      <c r="I639" s="76"/>
    </row>
    <row r="640" spans="3:11" ht="15.75" thickBot="1">
      <c r="C640" s="129" t="s">
        <v>44</v>
      </c>
      <c r="D640" s="129" t="s">
        <v>55</v>
      </c>
      <c r="E640" s="136" t="s">
        <v>57</v>
      </c>
      <c r="F640" s="135" t="s">
        <v>27</v>
      </c>
      <c r="G640" s="133" t="s">
        <v>131</v>
      </c>
      <c r="H640" s="136" t="s">
        <v>46</v>
      </c>
      <c r="I640" s="133" t="s">
        <v>132</v>
      </c>
      <c r="J640" s="133" t="s">
        <v>410</v>
      </c>
      <c r="K640" s="133" t="s">
        <v>411</v>
      </c>
    </row>
    <row r="641" spans="3:11">
      <c r="C641" s="220" t="s">
        <v>439</v>
      </c>
      <c r="D641" s="221"/>
      <c r="E641" s="219">
        <f>HLOOKUP(C641,$AH$2:$BU$3,2,0)</f>
        <v>620</v>
      </c>
      <c r="F641" s="97">
        <f t="shared" ref="F641:F675" si="30">D641*E641</f>
        <v>0</v>
      </c>
      <c r="G641" s="161"/>
      <c r="H641" s="142"/>
      <c r="I641" s="130" t="e">
        <f>VLOOKUP(H641,Presupuesto!$B$11:$C$565,2,0)</f>
        <v>#N/A</v>
      </c>
      <c r="J641" s="218" t="s">
        <v>1479</v>
      </c>
      <c r="K641" s="98" t="s">
        <v>394</v>
      </c>
    </row>
    <row r="642" spans="3:11">
      <c r="C642" s="141"/>
      <c r="D642" s="158"/>
      <c r="E642" s="123"/>
      <c r="F642" s="97">
        <f t="shared" si="30"/>
        <v>0</v>
      </c>
      <c r="G642" s="161"/>
      <c r="H642" s="142"/>
      <c r="I642" s="130" t="e">
        <f>VLOOKUP(H642,Presupuesto!$B$11:$C$565,2,0)</f>
        <v>#N/A</v>
      </c>
      <c r="J642" s="98" t="str">
        <f>$J$641</f>
        <v>Desarrollo del Sistema de Educación Superior</v>
      </c>
      <c r="K642" s="98" t="s">
        <v>412</v>
      </c>
    </row>
    <row r="643" spans="3:11">
      <c r="C643" s="141"/>
      <c r="D643" s="158"/>
      <c r="E643" s="123"/>
      <c r="F643" s="97">
        <f t="shared" si="30"/>
        <v>0</v>
      </c>
      <c r="G643" s="161"/>
      <c r="H643" s="142"/>
      <c r="I643" s="130" t="e">
        <f>VLOOKUP(H643,Presupuesto!$B$11:$C$565,2,0)</f>
        <v>#N/A</v>
      </c>
      <c r="J643" s="98" t="str">
        <f t="shared" ref="J643:J675" si="31">$J$641</f>
        <v>Desarrollo del Sistema de Educación Superior</v>
      </c>
      <c r="K643" s="98" t="s">
        <v>412</v>
      </c>
    </row>
    <row r="644" spans="3:11">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c r="C646" s="141"/>
      <c r="D646" s="158"/>
      <c r="E646" s="123"/>
      <c r="F646" s="97">
        <f t="shared" si="30"/>
        <v>0</v>
      </c>
      <c r="G646" s="161"/>
      <c r="H646" s="142"/>
      <c r="I646" s="130" t="e">
        <f>VLOOKUP(H646,Presupuesto!$B$11:$C$565,2,0)</f>
        <v>#N/A</v>
      </c>
      <c r="J646" s="98" t="str">
        <f t="shared" si="31"/>
        <v>Desarrollo del Sistema de Educación Superior</v>
      </c>
      <c r="K646" s="98" t="s">
        <v>401</v>
      </c>
    </row>
    <row r="647" spans="3:11">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c r="C656" s="141"/>
      <c r="D656" s="158"/>
      <c r="E656" s="123"/>
      <c r="F656" s="97">
        <f t="shared" si="30"/>
        <v>0</v>
      </c>
      <c r="G656" s="161"/>
      <c r="H656" s="142"/>
      <c r="I656" s="130" t="e">
        <f>VLOOKUP(H656,Presupuesto!$B$11:$C$565,2,0)</f>
        <v>#N/A</v>
      </c>
      <c r="J656" s="98" t="str">
        <f t="shared" si="31"/>
        <v>Desarrollo del Sistema de Educación Superior</v>
      </c>
      <c r="K656" s="98" t="s">
        <v>412</v>
      </c>
    </row>
    <row r="657" spans="3:11">
      <c r="C657" s="141"/>
      <c r="D657" s="158"/>
      <c r="E657" s="123"/>
      <c r="F657" s="97">
        <f t="shared" si="30"/>
        <v>0</v>
      </c>
      <c r="G657" s="161"/>
      <c r="H657" s="142"/>
      <c r="I657" s="130" t="e">
        <f>VLOOKUP(H657,Presupuesto!$B$11:$C$565,2,0)</f>
        <v>#N/A</v>
      </c>
      <c r="J657" s="98" t="str">
        <f t="shared" si="31"/>
        <v>Desarrollo del Sistema de Educación Superior</v>
      </c>
      <c r="K657" s="98" t="s">
        <v>412</v>
      </c>
    </row>
    <row r="658" spans="3:11">
      <c r="C658" s="141"/>
      <c r="D658" s="158"/>
      <c r="E658" s="123"/>
      <c r="F658" s="97">
        <f t="shared" si="30"/>
        <v>0</v>
      </c>
      <c r="G658" s="161"/>
      <c r="H658" s="142"/>
      <c r="I658" s="130" t="e">
        <f>VLOOKUP(H658,Presupuesto!$B$11:$C$565,2,0)</f>
        <v>#N/A</v>
      </c>
      <c r="J658" s="98" t="str">
        <f t="shared" si="31"/>
        <v>Desarrollo del Sistema de Educación Superior</v>
      </c>
      <c r="K658" s="98" t="s">
        <v>412</v>
      </c>
    </row>
    <row r="659" spans="3:11">
      <c r="C659" s="141"/>
      <c r="D659" s="158"/>
      <c r="E659" s="123"/>
      <c r="F659" s="97">
        <f t="shared" si="30"/>
        <v>0</v>
      </c>
      <c r="G659" s="161"/>
      <c r="H659" s="142"/>
      <c r="I659" s="130" t="e">
        <f>VLOOKUP(H659,Presupuesto!$B$11:$C$565,2,0)</f>
        <v>#N/A</v>
      </c>
      <c r="J659" s="98" t="str">
        <f t="shared" si="31"/>
        <v>Desarrollo del Sistema de Educación Superior</v>
      </c>
      <c r="K659" s="98" t="s">
        <v>412</v>
      </c>
    </row>
    <row r="660" spans="3:11">
      <c r="C660" s="141"/>
      <c r="D660" s="158"/>
      <c r="E660" s="123"/>
      <c r="F660" s="97">
        <f t="shared" si="30"/>
        <v>0</v>
      </c>
      <c r="G660" s="161"/>
      <c r="H660" s="142"/>
      <c r="I660" s="130" t="e">
        <f>VLOOKUP(H660,Presupuesto!$B$11:$C$565,2,0)</f>
        <v>#N/A</v>
      </c>
      <c r="J660" s="98" t="str">
        <f t="shared" si="31"/>
        <v>Desarrollo del Sistema de Educación Superior</v>
      </c>
      <c r="K660" s="98" t="s">
        <v>412</v>
      </c>
    </row>
    <row r="661" spans="3:11">
      <c r="C661" s="141"/>
      <c r="D661" s="158"/>
      <c r="E661" s="123"/>
      <c r="F661" s="97">
        <f t="shared" si="30"/>
        <v>0</v>
      </c>
      <c r="G661" s="161"/>
      <c r="H661" s="142"/>
      <c r="I661" s="130" t="e">
        <f>VLOOKUP(H661,Presupuesto!$B$11:$C$565,2,0)</f>
        <v>#N/A</v>
      </c>
      <c r="J661" s="98" t="str">
        <f t="shared" si="31"/>
        <v>Desarrollo del Sistema de Educación Superior</v>
      </c>
      <c r="K661" s="98" t="s">
        <v>412</v>
      </c>
    </row>
    <row r="662" spans="3:11">
      <c r="C662" s="141"/>
      <c r="D662" s="158"/>
      <c r="E662" s="123"/>
      <c r="F662" s="97">
        <f t="shared" si="30"/>
        <v>0</v>
      </c>
      <c r="G662" s="161"/>
      <c r="H662" s="142"/>
      <c r="I662" s="130" t="e">
        <f>VLOOKUP(H662,Presupuesto!$B$11:$C$565,2,0)</f>
        <v>#N/A</v>
      </c>
      <c r="J662" s="98" t="str">
        <f t="shared" si="31"/>
        <v>Desarrollo del Sistema de Educación Superior</v>
      </c>
      <c r="K662" s="98" t="s">
        <v>412</v>
      </c>
    </row>
    <row r="663" spans="3:11">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c r="C664" s="143"/>
      <c r="D664" s="151"/>
      <c r="E664" s="118"/>
      <c r="F664" s="97">
        <f t="shared" si="30"/>
        <v>0</v>
      </c>
      <c r="G664" s="161"/>
      <c r="H664" s="144"/>
      <c r="I664" s="130" t="e">
        <f>VLOOKUP(H664,Presupuesto!$B$11:$C$565,2,0)</f>
        <v>#N/A</v>
      </c>
      <c r="J664" s="98" t="str">
        <f t="shared" si="31"/>
        <v>Desarrollo del Sistema de Educación Superior</v>
      </c>
      <c r="K664" s="98" t="s">
        <v>412</v>
      </c>
    </row>
    <row r="665" spans="3:11">
      <c r="C665" s="143"/>
      <c r="D665" s="151"/>
      <c r="E665" s="118"/>
      <c r="F665" s="97">
        <f t="shared" si="30"/>
        <v>0</v>
      </c>
      <c r="G665" s="161"/>
      <c r="H665" s="144"/>
      <c r="I665" s="130" t="e">
        <f>VLOOKUP(H665,Presupuesto!$B$11:$C$565,2,0)</f>
        <v>#N/A</v>
      </c>
      <c r="J665" s="98" t="str">
        <f t="shared" si="31"/>
        <v>Desarrollo del Sistema de Educación Superior</v>
      </c>
      <c r="K665" s="98" t="s">
        <v>412</v>
      </c>
    </row>
    <row r="666" spans="3:11">
      <c r="C666" s="143"/>
      <c r="D666" s="151"/>
      <c r="E666" s="118"/>
      <c r="F666" s="97">
        <f t="shared" si="30"/>
        <v>0</v>
      </c>
      <c r="G666" s="161"/>
      <c r="H666" s="144"/>
      <c r="I666" s="130" t="e">
        <f>VLOOKUP(H666,Presupuesto!$B$11:$C$565,2,0)</f>
        <v>#N/A</v>
      </c>
      <c r="J666" s="98" t="str">
        <f t="shared" si="31"/>
        <v>Desarrollo del Sistema de Educación Superior</v>
      </c>
      <c r="K666" s="98" t="s">
        <v>412</v>
      </c>
    </row>
    <row r="667" spans="3:11">
      <c r="C667" s="143"/>
      <c r="D667" s="151"/>
      <c r="E667" s="118"/>
      <c r="F667" s="97">
        <f t="shared" si="30"/>
        <v>0</v>
      </c>
      <c r="G667" s="161"/>
      <c r="H667" s="144"/>
      <c r="I667" s="130" t="e">
        <f>VLOOKUP(H667,Presupuesto!$B$11:$C$565,2,0)</f>
        <v>#N/A</v>
      </c>
      <c r="J667" s="98" t="str">
        <f t="shared" si="31"/>
        <v>Desarrollo del Sistema de Educación Superior</v>
      </c>
      <c r="K667" s="98" t="s">
        <v>412</v>
      </c>
    </row>
    <row r="668" spans="3:11">
      <c r="C668" s="143"/>
      <c r="D668" s="151"/>
      <c r="E668" s="118"/>
      <c r="F668" s="97">
        <f t="shared" si="30"/>
        <v>0</v>
      </c>
      <c r="G668" s="161"/>
      <c r="H668" s="144"/>
      <c r="I668" s="130" t="e">
        <f>VLOOKUP(H668,Presupuesto!$B$11:$C$565,2,0)</f>
        <v>#N/A</v>
      </c>
      <c r="J668" s="98" t="str">
        <f t="shared" si="31"/>
        <v>Desarrollo del Sistema de Educación Superior</v>
      </c>
      <c r="K668" s="98" t="s">
        <v>412</v>
      </c>
    </row>
    <row r="669" spans="3:11">
      <c r="C669" s="143"/>
      <c r="D669" s="151"/>
      <c r="E669" s="118"/>
      <c r="F669" s="97">
        <f t="shared" si="30"/>
        <v>0</v>
      </c>
      <c r="G669" s="161"/>
      <c r="H669" s="144"/>
      <c r="I669" s="130" t="e">
        <f>VLOOKUP(H669,Presupuesto!$B$11:$C$565,2,0)</f>
        <v>#N/A</v>
      </c>
      <c r="J669" s="98" t="str">
        <f t="shared" si="31"/>
        <v>Desarrollo del Sistema de Educación Superior</v>
      </c>
      <c r="K669" s="98" t="s">
        <v>412</v>
      </c>
    </row>
    <row r="670" spans="3:11">
      <c r="C670" s="143"/>
      <c r="D670" s="151"/>
      <c r="E670" s="118"/>
      <c r="F670" s="97">
        <f t="shared" si="30"/>
        <v>0</v>
      </c>
      <c r="G670" s="161"/>
      <c r="H670" s="144"/>
      <c r="I670" s="130" t="e">
        <f>VLOOKUP(H670,Presupuesto!$B$11:$C$565,2,0)</f>
        <v>#N/A</v>
      </c>
      <c r="J670" s="98" t="str">
        <f t="shared" si="31"/>
        <v>Desarrollo del Sistema de Educación Superior</v>
      </c>
      <c r="K670" s="98" t="s">
        <v>412</v>
      </c>
    </row>
    <row r="671" spans="3:11">
      <c r="C671" s="145"/>
      <c r="D671" s="151"/>
      <c r="E671" s="118"/>
      <c r="F671" s="97">
        <f t="shared" si="30"/>
        <v>0</v>
      </c>
      <c r="G671" s="161"/>
      <c r="H671" s="146"/>
      <c r="I671" s="130" t="e">
        <f>VLOOKUP(H671,Presupuesto!$B$11:$C$565,2,0)</f>
        <v>#N/A</v>
      </c>
      <c r="J671" s="98" t="str">
        <f t="shared" si="31"/>
        <v>Desarrollo del Sistema de Educación Superior</v>
      </c>
      <c r="K671" s="98" t="s">
        <v>403</v>
      </c>
    </row>
    <row r="672" spans="3:11">
      <c r="C672" s="145"/>
      <c r="D672" s="151"/>
      <c r="E672" s="118"/>
      <c r="F672" s="97">
        <f t="shared" si="30"/>
        <v>0</v>
      </c>
      <c r="G672" s="161"/>
      <c r="H672" s="146"/>
      <c r="I672" s="130" t="e">
        <f>VLOOKUP(H672,Presupuesto!$B$11:$C$565,2,0)</f>
        <v>#N/A</v>
      </c>
      <c r="J672" s="98" t="str">
        <f t="shared" si="31"/>
        <v>Desarrollo del Sistema de Educación Superior</v>
      </c>
      <c r="K672" s="98" t="s">
        <v>412</v>
      </c>
    </row>
    <row r="673" spans="3:11">
      <c r="C673" s="145"/>
      <c r="D673" s="151"/>
      <c r="E673" s="118"/>
      <c r="F673" s="97">
        <f t="shared" si="30"/>
        <v>0</v>
      </c>
      <c r="G673" s="161"/>
      <c r="H673" s="146"/>
      <c r="I673" s="130" t="e">
        <f>VLOOKUP(H673,Presupuesto!$B$11:$C$565,2,0)</f>
        <v>#N/A</v>
      </c>
      <c r="J673" s="98" t="str">
        <f t="shared" si="31"/>
        <v>Desarrollo del Sistema de Educación Superior</v>
      </c>
      <c r="K673" s="98" t="s">
        <v>412</v>
      </c>
    </row>
    <row r="674" spans="3:11">
      <c r="C674" s="145"/>
      <c r="D674" s="151"/>
      <c r="E674" s="118"/>
      <c r="F674" s="97">
        <f t="shared" si="30"/>
        <v>0</v>
      </c>
      <c r="G674" s="161"/>
      <c r="H674" s="146"/>
      <c r="I674" s="130" t="e">
        <f>VLOOKUP(H674,Presupuesto!$B$11:$C$565,2,0)</f>
        <v>#N/A</v>
      </c>
      <c r="J674" s="98" t="str">
        <f t="shared" si="31"/>
        <v>Desarrollo del Sistema de Educación Superior</v>
      </c>
      <c r="K674" s="98" t="s">
        <v>412</v>
      </c>
    </row>
    <row r="675" spans="3:11" ht="15.75" thickBot="1">
      <c r="C675" s="147"/>
      <c r="D675" s="159"/>
      <c r="E675" s="103"/>
      <c r="F675" s="105">
        <f t="shared" si="30"/>
        <v>0</v>
      </c>
      <c r="G675" s="162"/>
      <c r="H675" s="148"/>
      <c r="I675" s="132" t="e">
        <f>VLOOKUP(H675,Presupuesto!$B$11:$C$565,2,0)</f>
        <v>#N/A</v>
      </c>
      <c r="J675" s="106" t="str">
        <f t="shared" si="31"/>
        <v>Desarrollo del Sistema de Educación Superior</v>
      </c>
      <c r="K675" s="124" t="s">
        <v>394</v>
      </c>
    </row>
    <row r="677" spans="3:11" ht="15.75" thickBot="1">
      <c r="F677" s="90"/>
      <c r="G677" s="89"/>
      <c r="H677" s="90"/>
      <c r="I677" s="90"/>
    </row>
    <row r="678" spans="3:11" ht="15.75" thickBot="1">
      <c r="C678" s="157" t="s">
        <v>53</v>
      </c>
      <c r="D678" s="367">
        <f>SUM(F685:F719)</f>
        <v>0</v>
      </c>
      <c r="F678" s="70"/>
      <c r="G678" s="79"/>
      <c r="H678" s="70"/>
      <c r="I678" s="70"/>
    </row>
    <row r="679" spans="3:11">
      <c r="C679" s="70"/>
      <c r="D679" s="31"/>
      <c r="E679" s="93"/>
      <c r="F679" s="93"/>
      <c r="G679" s="93"/>
      <c r="H679" s="76"/>
      <c r="I679" s="76"/>
      <c r="J679" s="76"/>
      <c r="K679" s="112"/>
    </row>
    <row r="680" spans="3:11">
      <c r="C680" s="70"/>
      <c r="D680" s="31"/>
      <c r="E680" s="93"/>
      <c r="F680" s="93"/>
      <c r="G680" s="93"/>
      <c r="H680" s="76"/>
      <c r="I680" s="76"/>
      <c r="J680" s="76"/>
      <c r="K680" s="112"/>
    </row>
    <row r="681" spans="3:11" ht="15.75">
      <c r="C681" s="202" t="s">
        <v>392</v>
      </c>
      <c r="D681" s="363"/>
      <c r="E681" s="93"/>
      <c r="F681" s="93"/>
      <c r="G681" s="93"/>
      <c r="H681" s="76"/>
      <c r="I681" s="76"/>
      <c r="J681" s="76"/>
      <c r="K681" s="112"/>
    </row>
    <row r="682" spans="3:11" ht="18.75">
      <c r="C682" s="211" t="e">
        <f>IFERROR(VLOOKUP(D681,'1. Desarrollo e Innov. Curricu.'!$E:$F,2,FALSE),IFERROR(VLOOKUP(D681,'2. Investigación Científica'!$E:$F,2,FALSE),IFERROR(VLOOKUP(D681,'3. Vinculación Univ. Sociedad'!$E:$F,2,FALSE),IFERROR(VLOOKUP(D681,'4. Docencia y Profesorado Univ.'!$E:$F,2,FALSE),IFERROR(VLOOKUP(D681,'5. Estudiantes y Graduados'!$E:$F,2,FALSE),IFERROR(VLOOKUP(D681,'11. Gestion Administrativa'!$E:$F,2,FALSE),IFERROR(VLOOKUP(D681,'13. Gestión Académica'!$E:$F,2,FALSE),IFERROR(VLOOKUP(D681,'8. Asegura. de la Calid. y M'!$E:$F,2,FALSE),IFERROR(VLOOKUP(D681,'6. Gestión del Conocimiento'!$E:$F,2,FALSE),IFERROR(VLOOKUP(D681,'15. Gobernabilidad y Proceso...'!$E:$F,2,FALSE),IFERROR(VLOOKUP(D681,'12. Gestión del Talento Humano'!$E:$F,2,FALSE),IFERROR(VLOOKUP(D681,'14. Internacional... de la E.S.'!$E:$F,2,FALSE),IFERROR(VLOOKUP(D681,'10. Posgrado'!$E:$F,2,FALSE),IFERROR(VLOOKUP(D681,'17. Gestión TIC'!$E:$F,2,FALSE),IFERROR(VLOOKUP(D681,'16. Desa. del Sistema Educ.Sup.'!$E:$F,2,FALSE),IFERROR(VLOOKUP(D681,'9. Cultura de Inno. Insti...'!$E:$F,2,FALSE),VLOOKUP(D681,'7. Lo Esencial de la Reforma U.'!$E:$F,2,0)))))))))))))))))</f>
        <v>#N/A</v>
      </c>
      <c r="D682" s="31"/>
      <c r="E682" s="93"/>
      <c r="F682" s="93"/>
      <c r="G682" s="93"/>
      <c r="H682" s="76"/>
      <c r="I682" s="76"/>
      <c r="J682" s="76"/>
      <c r="K682" s="112"/>
    </row>
    <row r="683" spans="3:11" ht="15.75" thickBot="1">
      <c r="F683" s="93"/>
      <c r="G683" s="76"/>
      <c r="H683" s="76"/>
      <c r="I683" s="76"/>
    </row>
    <row r="684" spans="3:11" ht="15.75" thickBot="1">
      <c r="C684" s="129" t="s">
        <v>44</v>
      </c>
      <c r="D684" s="129" t="s">
        <v>55</v>
      </c>
      <c r="E684" s="136" t="s">
        <v>57</v>
      </c>
      <c r="F684" s="135" t="s">
        <v>27</v>
      </c>
      <c r="G684" s="133" t="s">
        <v>131</v>
      </c>
      <c r="H684" s="136" t="s">
        <v>46</v>
      </c>
      <c r="I684" s="133" t="s">
        <v>132</v>
      </c>
      <c r="J684" s="133" t="s">
        <v>410</v>
      </c>
      <c r="K684" s="133" t="s">
        <v>411</v>
      </c>
    </row>
    <row r="685" spans="3:11">
      <c r="C685" s="220" t="s">
        <v>439</v>
      </c>
      <c r="D685" s="221"/>
      <c r="E685" s="219">
        <f>HLOOKUP(C685,$AH$2:$BU$3,2,0)</f>
        <v>620</v>
      </c>
      <c r="F685" s="97">
        <f t="shared" ref="F685:F719" si="32">D685*E685</f>
        <v>0</v>
      </c>
      <c r="G685" s="161"/>
      <c r="H685" s="142"/>
      <c r="I685" s="130" t="e">
        <f>VLOOKUP(H685,Presupuesto!$B$11:$C$565,2,0)</f>
        <v>#N/A</v>
      </c>
      <c r="J685" s="218" t="s">
        <v>1479</v>
      </c>
      <c r="K685" s="98" t="s">
        <v>394</v>
      </c>
    </row>
    <row r="686" spans="3:11">
      <c r="C686" s="141"/>
      <c r="D686" s="158"/>
      <c r="E686" s="123"/>
      <c r="F686" s="97">
        <f t="shared" si="32"/>
        <v>0</v>
      </c>
      <c r="G686" s="161"/>
      <c r="H686" s="142"/>
      <c r="I686" s="130" t="e">
        <f>VLOOKUP(H686,Presupuesto!$B$11:$C$565,2,0)</f>
        <v>#N/A</v>
      </c>
      <c r="J686" s="98" t="str">
        <f>$J$685</f>
        <v>Desarrollo del Sistema de Educación Superior</v>
      </c>
      <c r="K686" s="98" t="s">
        <v>412</v>
      </c>
    </row>
    <row r="687" spans="3:11">
      <c r="C687" s="141"/>
      <c r="D687" s="158"/>
      <c r="E687" s="123"/>
      <c r="F687" s="97">
        <f t="shared" si="32"/>
        <v>0</v>
      </c>
      <c r="G687" s="161"/>
      <c r="H687" s="142"/>
      <c r="I687" s="130" t="e">
        <f>VLOOKUP(H687,Presupuesto!$B$11:$C$565,2,0)</f>
        <v>#N/A</v>
      </c>
      <c r="J687" s="98" t="str">
        <f t="shared" ref="J687:J719" si="33">$J$685</f>
        <v>Desarrollo del Sistema de Educación Superior</v>
      </c>
      <c r="K687" s="98" t="s">
        <v>412</v>
      </c>
    </row>
    <row r="688" spans="3:11">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c r="C690" s="141"/>
      <c r="D690" s="158"/>
      <c r="E690" s="123"/>
      <c r="F690" s="97">
        <f t="shared" si="32"/>
        <v>0</v>
      </c>
      <c r="G690" s="161"/>
      <c r="H690" s="142"/>
      <c r="I690" s="130" t="e">
        <f>VLOOKUP(H690,Presupuesto!$B$11:$C$565,2,0)</f>
        <v>#N/A</v>
      </c>
      <c r="J690" s="98" t="str">
        <f t="shared" si="33"/>
        <v>Desarrollo del Sistema de Educación Superior</v>
      </c>
      <c r="K690" s="98" t="s">
        <v>401</v>
      </c>
    </row>
    <row r="691" spans="3:11">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c r="C700" s="141"/>
      <c r="D700" s="158"/>
      <c r="E700" s="123"/>
      <c r="F700" s="97">
        <f t="shared" si="32"/>
        <v>0</v>
      </c>
      <c r="G700" s="161"/>
      <c r="H700" s="142"/>
      <c r="I700" s="130" t="e">
        <f>VLOOKUP(H700,Presupuesto!$B$11:$C$565,2,0)</f>
        <v>#N/A</v>
      </c>
      <c r="J700" s="98" t="str">
        <f t="shared" si="33"/>
        <v>Desarrollo del Sistema de Educación Superior</v>
      </c>
      <c r="K700" s="98" t="s">
        <v>412</v>
      </c>
    </row>
    <row r="701" spans="3:11">
      <c r="C701" s="141"/>
      <c r="D701" s="158"/>
      <c r="E701" s="123"/>
      <c r="F701" s="97">
        <f t="shared" si="32"/>
        <v>0</v>
      </c>
      <c r="G701" s="161"/>
      <c r="H701" s="142"/>
      <c r="I701" s="130" t="e">
        <f>VLOOKUP(H701,Presupuesto!$B$11:$C$565,2,0)</f>
        <v>#N/A</v>
      </c>
      <c r="J701" s="98" t="str">
        <f t="shared" si="33"/>
        <v>Desarrollo del Sistema de Educación Superior</v>
      </c>
      <c r="K701" s="98" t="s">
        <v>412</v>
      </c>
    </row>
    <row r="702" spans="3:11">
      <c r="C702" s="141"/>
      <c r="D702" s="158"/>
      <c r="E702" s="123"/>
      <c r="F702" s="97">
        <f t="shared" si="32"/>
        <v>0</v>
      </c>
      <c r="G702" s="161"/>
      <c r="H702" s="142"/>
      <c r="I702" s="130" t="e">
        <f>VLOOKUP(H702,Presupuesto!$B$11:$C$565,2,0)</f>
        <v>#N/A</v>
      </c>
      <c r="J702" s="98" t="str">
        <f t="shared" si="33"/>
        <v>Desarrollo del Sistema de Educación Superior</v>
      </c>
      <c r="K702" s="98" t="s">
        <v>412</v>
      </c>
    </row>
    <row r="703" spans="3:11">
      <c r="C703" s="141"/>
      <c r="D703" s="158"/>
      <c r="E703" s="123"/>
      <c r="F703" s="97">
        <f t="shared" si="32"/>
        <v>0</v>
      </c>
      <c r="G703" s="161"/>
      <c r="H703" s="142"/>
      <c r="I703" s="130" t="e">
        <f>VLOOKUP(H703,Presupuesto!$B$11:$C$565,2,0)</f>
        <v>#N/A</v>
      </c>
      <c r="J703" s="98" t="str">
        <f t="shared" si="33"/>
        <v>Desarrollo del Sistema de Educación Superior</v>
      </c>
      <c r="K703" s="98" t="s">
        <v>412</v>
      </c>
    </row>
    <row r="704" spans="3:11">
      <c r="C704" s="141"/>
      <c r="D704" s="158"/>
      <c r="E704" s="123"/>
      <c r="F704" s="97">
        <f t="shared" si="32"/>
        <v>0</v>
      </c>
      <c r="G704" s="161"/>
      <c r="H704" s="142"/>
      <c r="I704" s="130" t="e">
        <f>VLOOKUP(H704,Presupuesto!$B$11:$C$565,2,0)</f>
        <v>#N/A</v>
      </c>
      <c r="J704" s="98" t="str">
        <f t="shared" si="33"/>
        <v>Desarrollo del Sistema de Educación Superior</v>
      </c>
      <c r="K704" s="98" t="s">
        <v>412</v>
      </c>
    </row>
    <row r="705" spans="3:11">
      <c r="C705" s="141"/>
      <c r="D705" s="158"/>
      <c r="E705" s="123"/>
      <c r="F705" s="97">
        <f t="shared" si="32"/>
        <v>0</v>
      </c>
      <c r="G705" s="161"/>
      <c r="H705" s="142"/>
      <c r="I705" s="130" t="e">
        <f>VLOOKUP(H705,Presupuesto!$B$11:$C$565,2,0)</f>
        <v>#N/A</v>
      </c>
      <c r="J705" s="98" t="str">
        <f t="shared" si="33"/>
        <v>Desarrollo del Sistema de Educación Superior</v>
      </c>
      <c r="K705" s="98" t="s">
        <v>412</v>
      </c>
    </row>
    <row r="706" spans="3:11">
      <c r="C706" s="141"/>
      <c r="D706" s="158"/>
      <c r="E706" s="123"/>
      <c r="F706" s="97">
        <f t="shared" si="32"/>
        <v>0</v>
      </c>
      <c r="G706" s="161"/>
      <c r="H706" s="142"/>
      <c r="I706" s="130" t="e">
        <f>VLOOKUP(H706,Presupuesto!$B$11:$C$565,2,0)</f>
        <v>#N/A</v>
      </c>
      <c r="J706" s="98" t="str">
        <f t="shared" si="33"/>
        <v>Desarrollo del Sistema de Educación Superior</v>
      </c>
      <c r="K706" s="98" t="s">
        <v>412</v>
      </c>
    </row>
    <row r="707" spans="3:11">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c r="C708" s="143"/>
      <c r="D708" s="151"/>
      <c r="E708" s="118"/>
      <c r="F708" s="97">
        <f t="shared" si="32"/>
        <v>0</v>
      </c>
      <c r="G708" s="161"/>
      <c r="H708" s="144"/>
      <c r="I708" s="130" t="e">
        <f>VLOOKUP(H708,Presupuesto!$B$11:$C$565,2,0)</f>
        <v>#N/A</v>
      </c>
      <c r="J708" s="98" t="str">
        <f t="shared" si="33"/>
        <v>Desarrollo del Sistema de Educación Superior</v>
      </c>
      <c r="K708" s="98" t="s">
        <v>412</v>
      </c>
    </row>
    <row r="709" spans="3:11">
      <c r="C709" s="143"/>
      <c r="D709" s="151"/>
      <c r="E709" s="118"/>
      <c r="F709" s="97">
        <f t="shared" si="32"/>
        <v>0</v>
      </c>
      <c r="G709" s="161"/>
      <c r="H709" s="144"/>
      <c r="I709" s="130" t="e">
        <f>VLOOKUP(H709,Presupuesto!$B$11:$C$565,2,0)</f>
        <v>#N/A</v>
      </c>
      <c r="J709" s="98" t="str">
        <f t="shared" si="33"/>
        <v>Desarrollo del Sistema de Educación Superior</v>
      </c>
      <c r="K709" s="98" t="s">
        <v>412</v>
      </c>
    </row>
    <row r="710" spans="3:11">
      <c r="C710" s="143"/>
      <c r="D710" s="151"/>
      <c r="E710" s="118"/>
      <c r="F710" s="97">
        <f t="shared" si="32"/>
        <v>0</v>
      </c>
      <c r="G710" s="161"/>
      <c r="H710" s="144"/>
      <c r="I710" s="130" t="e">
        <f>VLOOKUP(H710,Presupuesto!$B$11:$C$565,2,0)</f>
        <v>#N/A</v>
      </c>
      <c r="J710" s="98" t="str">
        <f t="shared" si="33"/>
        <v>Desarrollo del Sistema de Educación Superior</v>
      </c>
      <c r="K710" s="98" t="s">
        <v>412</v>
      </c>
    </row>
    <row r="711" spans="3:11">
      <c r="C711" s="143"/>
      <c r="D711" s="151"/>
      <c r="E711" s="118"/>
      <c r="F711" s="97">
        <f t="shared" si="32"/>
        <v>0</v>
      </c>
      <c r="G711" s="161"/>
      <c r="H711" s="144"/>
      <c r="I711" s="130" t="e">
        <f>VLOOKUP(H711,Presupuesto!$B$11:$C$565,2,0)</f>
        <v>#N/A</v>
      </c>
      <c r="J711" s="98" t="str">
        <f t="shared" si="33"/>
        <v>Desarrollo del Sistema de Educación Superior</v>
      </c>
      <c r="K711" s="98" t="s">
        <v>412</v>
      </c>
    </row>
    <row r="712" spans="3:11">
      <c r="C712" s="143"/>
      <c r="D712" s="151"/>
      <c r="E712" s="118"/>
      <c r="F712" s="97">
        <f t="shared" si="32"/>
        <v>0</v>
      </c>
      <c r="G712" s="161"/>
      <c r="H712" s="144"/>
      <c r="I712" s="130" t="e">
        <f>VLOOKUP(H712,Presupuesto!$B$11:$C$565,2,0)</f>
        <v>#N/A</v>
      </c>
      <c r="J712" s="98" t="str">
        <f t="shared" si="33"/>
        <v>Desarrollo del Sistema de Educación Superior</v>
      </c>
      <c r="K712" s="98" t="s">
        <v>412</v>
      </c>
    </row>
    <row r="713" spans="3:11">
      <c r="C713" s="143"/>
      <c r="D713" s="151"/>
      <c r="E713" s="118"/>
      <c r="F713" s="97">
        <f t="shared" si="32"/>
        <v>0</v>
      </c>
      <c r="G713" s="161"/>
      <c r="H713" s="144"/>
      <c r="I713" s="130" t="e">
        <f>VLOOKUP(H713,Presupuesto!$B$11:$C$565,2,0)</f>
        <v>#N/A</v>
      </c>
      <c r="J713" s="98" t="str">
        <f t="shared" si="33"/>
        <v>Desarrollo del Sistema de Educación Superior</v>
      </c>
      <c r="K713" s="98" t="s">
        <v>412</v>
      </c>
    </row>
    <row r="714" spans="3:11">
      <c r="C714" s="143"/>
      <c r="D714" s="151"/>
      <c r="E714" s="118"/>
      <c r="F714" s="97">
        <f t="shared" si="32"/>
        <v>0</v>
      </c>
      <c r="G714" s="161"/>
      <c r="H714" s="144"/>
      <c r="I714" s="130" t="e">
        <f>VLOOKUP(H714,Presupuesto!$B$11:$C$565,2,0)</f>
        <v>#N/A</v>
      </c>
      <c r="J714" s="98" t="str">
        <f t="shared" si="33"/>
        <v>Desarrollo del Sistema de Educación Superior</v>
      </c>
      <c r="K714" s="98" t="s">
        <v>412</v>
      </c>
    </row>
    <row r="715" spans="3:11">
      <c r="C715" s="145"/>
      <c r="D715" s="151"/>
      <c r="E715" s="118"/>
      <c r="F715" s="97">
        <f t="shared" si="32"/>
        <v>0</v>
      </c>
      <c r="G715" s="161"/>
      <c r="H715" s="146"/>
      <c r="I715" s="130" t="e">
        <f>VLOOKUP(H715,Presupuesto!$B$11:$C$565,2,0)</f>
        <v>#N/A</v>
      </c>
      <c r="J715" s="98" t="str">
        <f t="shared" si="33"/>
        <v>Desarrollo del Sistema de Educación Superior</v>
      </c>
      <c r="K715" s="98" t="s">
        <v>403</v>
      </c>
    </row>
    <row r="716" spans="3:11">
      <c r="C716" s="145"/>
      <c r="D716" s="151"/>
      <c r="E716" s="118"/>
      <c r="F716" s="97">
        <f t="shared" si="32"/>
        <v>0</v>
      </c>
      <c r="G716" s="161"/>
      <c r="H716" s="146"/>
      <c r="I716" s="130" t="e">
        <f>VLOOKUP(H716,Presupuesto!$B$11:$C$565,2,0)</f>
        <v>#N/A</v>
      </c>
      <c r="J716" s="98" t="str">
        <f t="shared" si="33"/>
        <v>Desarrollo del Sistema de Educación Superior</v>
      </c>
      <c r="K716" s="98" t="s">
        <v>412</v>
      </c>
    </row>
    <row r="717" spans="3:11">
      <c r="C717" s="145"/>
      <c r="D717" s="151"/>
      <c r="E717" s="118"/>
      <c r="F717" s="97">
        <f t="shared" si="32"/>
        <v>0</v>
      </c>
      <c r="G717" s="161"/>
      <c r="H717" s="146"/>
      <c r="I717" s="130" t="e">
        <f>VLOOKUP(H717,Presupuesto!$B$11:$C$565,2,0)</f>
        <v>#N/A</v>
      </c>
      <c r="J717" s="98" t="str">
        <f t="shared" si="33"/>
        <v>Desarrollo del Sistema de Educación Superior</v>
      </c>
      <c r="K717" s="98" t="s">
        <v>412</v>
      </c>
    </row>
    <row r="718" spans="3:11">
      <c r="C718" s="145"/>
      <c r="D718" s="151"/>
      <c r="E718" s="118"/>
      <c r="F718" s="97">
        <f t="shared" si="32"/>
        <v>0</v>
      </c>
      <c r="G718" s="161"/>
      <c r="H718" s="146"/>
      <c r="I718" s="130" t="e">
        <f>VLOOKUP(H718,Presupuesto!$B$11:$C$565,2,0)</f>
        <v>#N/A</v>
      </c>
      <c r="J718" s="98" t="str">
        <f t="shared" si="33"/>
        <v>Desarrollo del Sistema de Educación Superior</v>
      </c>
      <c r="K718" s="98" t="s">
        <v>412</v>
      </c>
    </row>
    <row r="719" spans="3:11" ht="15.75" thickBot="1">
      <c r="C719" s="147"/>
      <c r="D719" s="159"/>
      <c r="E719" s="103"/>
      <c r="F719" s="105">
        <f t="shared" si="32"/>
        <v>0</v>
      </c>
      <c r="G719" s="162"/>
      <c r="H719" s="148"/>
      <c r="I719" s="132" t="e">
        <f>VLOOKUP(H719,Presupuesto!$B$11:$C$565,2,0)</f>
        <v>#N/A</v>
      </c>
      <c r="J719" s="106" t="str">
        <f t="shared" si="33"/>
        <v>Desarrollo del Sistema de Educación Superior</v>
      </c>
      <c r="K719" s="124" t="s">
        <v>394</v>
      </c>
    </row>
    <row r="721" spans="3:11" ht="15.75" thickBot="1"/>
    <row r="722" spans="3:11" ht="15.75" thickBot="1">
      <c r="C722" s="157" t="s">
        <v>53</v>
      </c>
      <c r="D722" s="367">
        <f>SUM(F729:F763)</f>
        <v>0</v>
      </c>
      <c r="F722" s="70"/>
      <c r="G722" s="79"/>
      <c r="H722" s="70"/>
      <c r="I722" s="70"/>
    </row>
    <row r="723" spans="3:11">
      <c r="C723" s="70"/>
      <c r="D723" s="31"/>
      <c r="E723" s="93"/>
      <c r="F723" s="93"/>
      <c r="G723" s="93"/>
      <c r="H723" s="76"/>
      <c r="I723" s="76"/>
      <c r="J723" s="76"/>
      <c r="K723" s="112"/>
    </row>
    <row r="724" spans="3:11">
      <c r="C724" s="70"/>
      <c r="D724" s="31"/>
      <c r="E724" s="93"/>
      <c r="F724" s="93"/>
      <c r="G724" s="93"/>
      <c r="H724" s="76"/>
      <c r="I724" s="76"/>
      <c r="J724" s="76"/>
      <c r="K724" s="112"/>
    </row>
    <row r="725" spans="3:11" ht="15.75">
      <c r="C725" s="202" t="s">
        <v>392</v>
      </c>
      <c r="D725" s="363"/>
      <c r="E725" s="93"/>
      <c r="F725" s="93"/>
      <c r="G725" s="93"/>
      <c r="H725" s="76"/>
      <c r="I725" s="76"/>
      <c r="J725" s="76"/>
      <c r="K725" s="112"/>
    </row>
    <row r="726" spans="3:11" ht="18.75">
      <c r="C726" s="211" t="e">
        <f>IFERROR(VLOOKUP(D725,'1. Desarrollo e Innov. Curricu.'!$E:$F,2,FALSE),IFERROR(VLOOKUP(D725,'2. Investigación Científica'!$E:$F,2,FALSE),IFERROR(VLOOKUP(D725,'3. Vinculación Univ. Sociedad'!$E:$F,2,FALSE),IFERROR(VLOOKUP(D725,'4. Docencia y Profesorado Univ.'!$E:$F,2,FALSE),IFERROR(VLOOKUP(D725,'5. Estudiantes y Graduados'!$E:$F,2,FALSE),IFERROR(VLOOKUP(D725,'11. Gestion Administrativa'!$E:$F,2,FALSE),IFERROR(VLOOKUP(D725,'13. Gestión Académica'!$E:$F,2,FALSE),IFERROR(VLOOKUP(D725,'8. Asegura. de la Calid. y M'!$E:$F,2,FALSE),IFERROR(VLOOKUP(D725,'6. Gestión del Conocimiento'!$E:$F,2,FALSE),IFERROR(VLOOKUP(D725,'15. Gobernabilidad y Proceso...'!$E:$F,2,FALSE),IFERROR(VLOOKUP(D725,'12. Gestión del Talento Humano'!$E:$F,2,FALSE),IFERROR(VLOOKUP(D725,'14. Internacional... de la E.S.'!$E:$F,2,FALSE),IFERROR(VLOOKUP(D725,'10. Posgrado'!$E:$F,2,FALSE),IFERROR(VLOOKUP(D725,'17. Gestión TIC'!$E:$F,2,FALSE),IFERROR(VLOOKUP(D725,'16. Desa. del Sistema Educ.Sup.'!$E:$F,2,FALSE),IFERROR(VLOOKUP(D725,'9. Cultura de Inno. Insti...'!$E:$F,2,FALSE),VLOOKUP(D725,'7. Lo Esencial de la Reforma U.'!$E:$F,2,0)))))))))))))))))</f>
        <v>#N/A</v>
      </c>
      <c r="D726" s="31"/>
      <c r="E726" s="93"/>
      <c r="F726" s="93"/>
      <c r="G726" s="93"/>
      <c r="H726" s="76"/>
      <c r="I726" s="76"/>
      <c r="J726" s="76"/>
      <c r="K726" s="112"/>
    </row>
    <row r="727" spans="3:11" ht="15.75" thickBot="1">
      <c r="F727" s="93"/>
      <c r="G727" s="76"/>
      <c r="H727" s="76"/>
      <c r="I727" s="76"/>
    </row>
    <row r="728" spans="3:11" ht="15.75" thickBot="1">
      <c r="C728" s="129" t="s">
        <v>44</v>
      </c>
      <c r="D728" s="129" t="s">
        <v>55</v>
      </c>
      <c r="E728" s="136" t="s">
        <v>57</v>
      </c>
      <c r="F728" s="135" t="s">
        <v>27</v>
      </c>
      <c r="G728" s="133" t="s">
        <v>131</v>
      </c>
      <c r="H728" s="136" t="s">
        <v>46</v>
      </c>
      <c r="I728" s="133" t="s">
        <v>132</v>
      </c>
      <c r="J728" s="133" t="s">
        <v>410</v>
      </c>
      <c r="K728" s="133" t="s">
        <v>411</v>
      </c>
    </row>
    <row r="729" spans="3:11">
      <c r="C729" s="220" t="s">
        <v>439</v>
      </c>
      <c r="D729" s="221"/>
      <c r="E729" s="219">
        <f>HLOOKUP(C729,$AH$2:$BU$3,2,0)</f>
        <v>620</v>
      </c>
      <c r="F729" s="97">
        <f t="shared" ref="F729:F763" si="34">D729*E729</f>
        <v>0</v>
      </c>
      <c r="G729" s="161"/>
      <c r="H729" s="142"/>
      <c r="I729" s="130" t="e">
        <f>VLOOKUP(H729,Presupuesto!$B$11:$C$565,2,0)</f>
        <v>#N/A</v>
      </c>
      <c r="J729" s="218" t="s">
        <v>1479</v>
      </c>
      <c r="K729" s="98" t="s">
        <v>394</v>
      </c>
    </row>
    <row r="730" spans="3:11">
      <c r="C730" s="141"/>
      <c r="D730" s="158"/>
      <c r="E730" s="123"/>
      <c r="F730" s="97">
        <f t="shared" si="34"/>
        <v>0</v>
      </c>
      <c r="G730" s="161"/>
      <c r="H730" s="142"/>
      <c r="I730" s="130" t="e">
        <f>VLOOKUP(H730,Presupuesto!$B$11:$C$565,2,0)</f>
        <v>#N/A</v>
      </c>
      <c r="J730" s="98" t="str">
        <f>$J$729</f>
        <v>Desarrollo del Sistema de Educación Superior</v>
      </c>
      <c r="K730" s="98" t="s">
        <v>412</v>
      </c>
    </row>
    <row r="731" spans="3:11">
      <c r="C731" s="141"/>
      <c r="D731" s="158"/>
      <c r="E731" s="123"/>
      <c r="F731" s="97">
        <f t="shared" si="34"/>
        <v>0</v>
      </c>
      <c r="G731" s="161"/>
      <c r="H731" s="142"/>
      <c r="I731" s="130" t="e">
        <f>VLOOKUP(H731,Presupuesto!$B$11:$C$565,2,0)</f>
        <v>#N/A</v>
      </c>
      <c r="J731" s="98" t="str">
        <f t="shared" ref="J731:J763" si="35">$J$729</f>
        <v>Desarrollo del Sistema de Educación Superior</v>
      </c>
      <c r="K731" s="98" t="s">
        <v>412</v>
      </c>
    </row>
    <row r="732" spans="3:11">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c r="C734" s="141"/>
      <c r="D734" s="158"/>
      <c r="E734" s="123"/>
      <c r="F734" s="97">
        <f t="shared" si="34"/>
        <v>0</v>
      </c>
      <c r="G734" s="161"/>
      <c r="H734" s="142"/>
      <c r="I734" s="130" t="e">
        <f>VLOOKUP(H734,Presupuesto!$B$11:$C$565,2,0)</f>
        <v>#N/A</v>
      </c>
      <c r="J734" s="98" t="str">
        <f t="shared" si="35"/>
        <v>Desarrollo del Sistema de Educación Superior</v>
      </c>
      <c r="K734" s="98" t="s">
        <v>401</v>
      </c>
    </row>
    <row r="735" spans="3:11">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c r="C744" s="141"/>
      <c r="D744" s="158"/>
      <c r="E744" s="123"/>
      <c r="F744" s="97">
        <f t="shared" si="34"/>
        <v>0</v>
      </c>
      <c r="G744" s="161"/>
      <c r="H744" s="142"/>
      <c r="I744" s="130" t="e">
        <f>VLOOKUP(H744,Presupuesto!$B$11:$C$565,2,0)</f>
        <v>#N/A</v>
      </c>
      <c r="J744" s="98" t="str">
        <f t="shared" si="35"/>
        <v>Desarrollo del Sistema de Educación Superior</v>
      </c>
      <c r="K744" s="98" t="s">
        <v>412</v>
      </c>
    </row>
    <row r="745" spans="3:11">
      <c r="C745" s="141"/>
      <c r="D745" s="158"/>
      <c r="E745" s="123"/>
      <c r="F745" s="97">
        <f t="shared" si="34"/>
        <v>0</v>
      </c>
      <c r="G745" s="161"/>
      <c r="H745" s="142"/>
      <c r="I745" s="130" t="e">
        <f>VLOOKUP(H745,Presupuesto!$B$11:$C$565,2,0)</f>
        <v>#N/A</v>
      </c>
      <c r="J745" s="98" t="str">
        <f t="shared" si="35"/>
        <v>Desarrollo del Sistema de Educación Superior</v>
      </c>
      <c r="K745" s="98" t="s">
        <v>412</v>
      </c>
    </row>
    <row r="746" spans="3:11">
      <c r="C746" s="141"/>
      <c r="D746" s="158"/>
      <c r="E746" s="123"/>
      <c r="F746" s="97">
        <f t="shared" si="34"/>
        <v>0</v>
      </c>
      <c r="G746" s="161"/>
      <c r="H746" s="142"/>
      <c r="I746" s="130" t="e">
        <f>VLOOKUP(H746,Presupuesto!$B$11:$C$565,2,0)</f>
        <v>#N/A</v>
      </c>
      <c r="J746" s="98" t="str">
        <f t="shared" si="35"/>
        <v>Desarrollo del Sistema de Educación Superior</v>
      </c>
      <c r="K746" s="98" t="s">
        <v>412</v>
      </c>
    </row>
    <row r="747" spans="3:11">
      <c r="C747" s="141"/>
      <c r="D747" s="158"/>
      <c r="E747" s="123"/>
      <c r="F747" s="97">
        <f t="shared" si="34"/>
        <v>0</v>
      </c>
      <c r="G747" s="161"/>
      <c r="H747" s="142"/>
      <c r="I747" s="130" t="e">
        <f>VLOOKUP(H747,Presupuesto!$B$11:$C$565,2,0)</f>
        <v>#N/A</v>
      </c>
      <c r="J747" s="98" t="str">
        <f t="shared" si="35"/>
        <v>Desarrollo del Sistema de Educación Superior</v>
      </c>
      <c r="K747" s="98" t="s">
        <v>412</v>
      </c>
    </row>
    <row r="748" spans="3:11">
      <c r="C748" s="141"/>
      <c r="D748" s="158"/>
      <c r="E748" s="123"/>
      <c r="F748" s="97">
        <f t="shared" si="34"/>
        <v>0</v>
      </c>
      <c r="G748" s="161"/>
      <c r="H748" s="142"/>
      <c r="I748" s="130" t="e">
        <f>VLOOKUP(H748,Presupuesto!$B$11:$C$565,2,0)</f>
        <v>#N/A</v>
      </c>
      <c r="J748" s="98" t="str">
        <f t="shared" si="35"/>
        <v>Desarrollo del Sistema de Educación Superior</v>
      </c>
      <c r="K748" s="98" t="s">
        <v>412</v>
      </c>
    </row>
    <row r="749" spans="3:11">
      <c r="C749" s="141"/>
      <c r="D749" s="158"/>
      <c r="E749" s="123"/>
      <c r="F749" s="97">
        <f t="shared" si="34"/>
        <v>0</v>
      </c>
      <c r="G749" s="161"/>
      <c r="H749" s="142"/>
      <c r="I749" s="130" t="e">
        <f>VLOOKUP(H749,Presupuesto!$B$11:$C$565,2,0)</f>
        <v>#N/A</v>
      </c>
      <c r="J749" s="98" t="str">
        <f t="shared" si="35"/>
        <v>Desarrollo del Sistema de Educación Superior</v>
      </c>
      <c r="K749" s="98" t="s">
        <v>412</v>
      </c>
    </row>
    <row r="750" spans="3:11">
      <c r="C750" s="141"/>
      <c r="D750" s="158"/>
      <c r="E750" s="123"/>
      <c r="F750" s="97">
        <f t="shared" si="34"/>
        <v>0</v>
      </c>
      <c r="G750" s="161"/>
      <c r="H750" s="142"/>
      <c r="I750" s="130" t="e">
        <f>VLOOKUP(H750,Presupuesto!$B$11:$C$565,2,0)</f>
        <v>#N/A</v>
      </c>
      <c r="J750" s="98" t="str">
        <f t="shared" si="35"/>
        <v>Desarrollo del Sistema de Educación Superior</v>
      </c>
      <c r="K750" s="98" t="s">
        <v>412</v>
      </c>
    </row>
    <row r="751" spans="3:11">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c r="C752" s="143"/>
      <c r="D752" s="151"/>
      <c r="E752" s="118"/>
      <c r="F752" s="97">
        <f t="shared" si="34"/>
        <v>0</v>
      </c>
      <c r="G752" s="161"/>
      <c r="H752" s="144"/>
      <c r="I752" s="130" t="e">
        <f>VLOOKUP(H752,Presupuesto!$B$11:$C$565,2,0)</f>
        <v>#N/A</v>
      </c>
      <c r="J752" s="98" t="str">
        <f t="shared" si="35"/>
        <v>Desarrollo del Sistema de Educación Superior</v>
      </c>
      <c r="K752" s="98" t="s">
        <v>412</v>
      </c>
    </row>
    <row r="753" spans="3:11">
      <c r="C753" s="143"/>
      <c r="D753" s="151"/>
      <c r="E753" s="118"/>
      <c r="F753" s="97">
        <f t="shared" si="34"/>
        <v>0</v>
      </c>
      <c r="G753" s="161"/>
      <c r="H753" s="144"/>
      <c r="I753" s="130" t="e">
        <f>VLOOKUP(H753,Presupuesto!$B$11:$C$565,2,0)</f>
        <v>#N/A</v>
      </c>
      <c r="J753" s="98" t="str">
        <f t="shared" si="35"/>
        <v>Desarrollo del Sistema de Educación Superior</v>
      </c>
      <c r="K753" s="98" t="s">
        <v>412</v>
      </c>
    </row>
    <row r="754" spans="3:11">
      <c r="C754" s="143"/>
      <c r="D754" s="151"/>
      <c r="E754" s="118"/>
      <c r="F754" s="97">
        <f t="shared" si="34"/>
        <v>0</v>
      </c>
      <c r="G754" s="161"/>
      <c r="H754" s="144"/>
      <c r="I754" s="130" t="e">
        <f>VLOOKUP(H754,Presupuesto!$B$11:$C$565,2,0)</f>
        <v>#N/A</v>
      </c>
      <c r="J754" s="98" t="str">
        <f t="shared" si="35"/>
        <v>Desarrollo del Sistema de Educación Superior</v>
      </c>
      <c r="K754" s="98" t="s">
        <v>412</v>
      </c>
    </row>
    <row r="755" spans="3:11">
      <c r="C755" s="143"/>
      <c r="D755" s="151"/>
      <c r="E755" s="118"/>
      <c r="F755" s="97">
        <f t="shared" si="34"/>
        <v>0</v>
      </c>
      <c r="G755" s="161"/>
      <c r="H755" s="144"/>
      <c r="I755" s="130" t="e">
        <f>VLOOKUP(H755,Presupuesto!$B$11:$C$565,2,0)</f>
        <v>#N/A</v>
      </c>
      <c r="J755" s="98" t="str">
        <f t="shared" si="35"/>
        <v>Desarrollo del Sistema de Educación Superior</v>
      </c>
      <c r="K755" s="98" t="s">
        <v>412</v>
      </c>
    </row>
    <row r="756" spans="3:11">
      <c r="C756" s="143"/>
      <c r="D756" s="151"/>
      <c r="E756" s="118"/>
      <c r="F756" s="97">
        <f t="shared" si="34"/>
        <v>0</v>
      </c>
      <c r="G756" s="161"/>
      <c r="H756" s="144"/>
      <c r="I756" s="130" t="e">
        <f>VLOOKUP(H756,Presupuesto!$B$11:$C$565,2,0)</f>
        <v>#N/A</v>
      </c>
      <c r="J756" s="98" t="str">
        <f t="shared" si="35"/>
        <v>Desarrollo del Sistema de Educación Superior</v>
      </c>
      <c r="K756" s="98" t="s">
        <v>412</v>
      </c>
    </row>
    <row r="757" spans="3:11">
      <c r="C757" s="143"/>
      <c r="D757" s="151"/>
      <c r="E757" s="118"/>
      <c r="F757" s="97">
        <f t="shared" si="34"/>
        <v>0</v>
      </c>
      <c r="G757" s="161"/>
      <c r="H757" s="144"/>
      <c r="I757" s="130" t="e">
        <f>VLOOKUP(H757,Presupuesto!$B$11:$C$565,2,0)</f>
        <v>#N/A</v>
      </c>
      <c r="J757" s="98" t="str">
        <f t="shared" si="35"/>
        <v>Desarrollo del Sistema de Educación Superior</v>
      </c>
      <c r="K757" s="98" t="s">
        <v>412</v>
      </c>
    </row>
    <row r="758" spans="3:11">
      <c r="C758" s="143"/>
      <c r="D758" s="151"/>
      <c r="E758" s="118"/>
      <c r="F758" s="97">
        <f t="shared" si="34"/>
        <v>0</v>
      </c>
      <c r="G758" s="161"/>
      <c r="H758" s="144"/>
      <c r="I758" s="130" t="e">
        <f>VLOOKUP(H758,Presupuesto!$B$11:$C$565,2,0)</f>
        <v>#N/A</v>
      </c>
      <c r="J758" s="98" t="str">
        <f t="shared" si="35"/>
        <v>Desarrollo del Sistema de Educación Superior</v>
      </c>
      <c r="K758" s="98" t="s">
        <v>412</v>
      </c>
    </row>
    <row r="759" spans="3:11">
      <c r="C759" s="145"/>
      <c r="D759" s="151"/>
      <c r="E759" s="118"/>
      <c r="F759" s="97">
        <f t="shared" si="34"/>
        <v>0</v>
      </c>
      <c r="G759" s="161"/>
      <c r="H759" s="146"/>
      <c r="I759" s="130" t="e">
        <f>VLOOKUP(H759,Presupuesto!$B$11:$C$565,2,0)</f>
        <v>#N/A</v>
      </c>
      <c r="J759" s="98" t="str">
        <f t="shared" si="35"/>
        <v>Desarrollo del Sistema de Educación Superior</v>
      </c>
      <c r="K759" s="98" t="s">
        <v>403</v>
      </c>
    </row>
    <row r="760" spans="3:11">
      <c r="C760" s="145"/>
      <c r="D760" s="151"/>
      <c r="E760" s="118"/>
      <c r="F760" s="97">
        <f t="shared" si="34"/>
        <v>0</v>
      </c>
      <c r="G760" s="161"/>
      <c r="H760" s="146"/>
      <c r="I760" s="130" t="e">
        <f>VLOOKUP(H760,Presupuesto!$B$11:$C$565,2,0)</f>
        <v>#N/A</v>
      </c>
      <c r="J760" s="98" t="str">
        <f t="shared" si="35"/>
        <v>Desarrollo del Sistema de Educación Superior</v>
      </c>
      <c r="K760" s="98" t="s">
        <v>412</v>
      </c>
    </row>
    <row r="761" spans="3:11">
      <c r="C761" s="145"/>
      <c r="D761" s="151"/>
      <c r="E761" s="118"/>
      <c r="F761" s="97">
        <f t="shared" si="34"/>
        <v>0</v>
      </c>
      <c r="G761" s="161"/>
      <c r="H761" s="146"/>
      <c r="I761" s="130" t="e">
        <f>VLOOKUP(H761,Presupuesto!$B$11:$C$565,2,0)</f>
        <v>#N/A</v>
      </c>
      <c r="J761" s="98" t="str">
        <f t="shared" si="35"/>
        <v>Desarrollo del Sistema de Educación Superior</v>
      </c>
      <c r="K761" s="98" t="s">
        <v>412</v>
      </c>
    </row>
    <row r="762" spans="3:11">
      <c r="C762" s="145"/>
      <c r="D762" s="151"/>
      <c r="E762" s="118"/>
      <c r="F762" s="97">
        <f t="shared" si="34"/>
        <v>0</v>
      </c>
      <c r="G762" s="161"/>
      <c r="H762" s="146"/>
      <c r="I762" s="130" t="e">
        <f>VLOOKUP(H762,Presupuesto!$B$11:$C$565,2,0)</f>
        <v>#N/A</v>
      </c>
      <c r="J762" s="98" t="str">
        <f t="shared" si="35"/>
        <v>Desarrollo del Sistema de Educación Superior</v>
      </c>
      <c r="K762" s="98" t="s">
        <v>412</v>
      </c>
    </row>
    <row r="763" spans="3:11" ht="15.75" thickBot="1">
      <c r="C763" s="147"/>
      <c r="D763" s="159"/>
      <c r="E763" s="103"/>
      <c r="F763" s="105">
        <f t="shared" si="34"/>
        <v>0</v>
      </c>
      <c r="G763" s="162"/>
      <c r="H763" s="148"/>
      <c r="I763" s="132" t="e">
        <f>VLOOKUP(H763,Presupuesto!$B$11:$C$565,2,0)</f>
        <v>#N/A</v>
      </c>
      <c r="J763" s="106" t="str">
        <f t="shared" si="35"/>
        <v>Desarrollo del Sistema de Educación Superior</v>
      </c>
      <c r="K763" s="124" t="s">
        <v>394</v>
      </c>
    </row>
    <row r="765" spans="3:11" ht="15.75" thickBot="1">
      <c r="F765" s="90"/>
      <c r="G765" s="89"/>
      <c r="H765" s="90"/>
      <c r="I765" s="90"/>
    </row>
    <row r="766" spans="3:11" ht="15.75" thickBot="1">
      <c r="C766" s="157" t="s">
        <v>53</v>
      </c>
      <c r="D766" s="367">
        <f>SUM(F773:F807)</f>
        <v>0</v>
      </c>
      <c r="F766" s="70"/>
      <c r="G766" s="79"/>
      <c r="H766" s="70"/>
      <c r="I766" s="70"/>
    </row>
    <row r="767" spans="3:11">
      <c r="C767" s="70"/>
      <c r="D767" s="31"/>
      <c r="E767" s="93"/>
      <c r="F767" s="93"/>
      <c r="G767" s="93"/>
      <c r="H767" s="76"/>
      <c r="I767" s="76"/>
      <c r="J767" s="76"/>
      <c r="K767" s="112"/>
    </row>
    <row r="768" spans="3:11">
      <c r="C768" s="70"/>
      <c r="D768" s="31"/>
      <c r="E768" s="93"/>
      <c r="F768" s="93"/>
      <c r="G768" s="93"/>
      <c r="H768" s="76"/>
      <c r="I768" s="76"/>
      <c r="J768" s="76"/>
      <c r="K768" s="112"/>
    </row>
    <row r="769" spans="3:11" ht="15.75">
      <c r="C769" s="202" t="s">
        <v>392</v>
      </c>
      <c r="D769" s="363"/>
      <c r="E769" s="93"/>
      <c r="F769" s="93"/>
      <c r="G769" s="93"/>
      <c r="H769" s="76"/>
      <c r="I769" s="76"/>
      <c r="J769" s="76"/>
      <c r="K769" s="112"/>
    </row>
    <row r="770" spans="3:11" ht="18.75">
      <c r="C770" s="211" t="e">
        <f>IFERROR(VLOOKUP(D769,'1. Desarrollo e Innov. Curricu.'!$E:$F,2,FALSE),IFERROR(VLOOKUP(D769,'2. Investigación Científica'!$E:$F,2,FALSE),IFERROR(VLOOKUP(D769,'3. Vinculación Univ. Sociedad'!$E:$F,2,FALSE),IFERROR(VLOOKUP(D769,'4. Docencia y Profesorado Univ.'!$E:$F,2,FALSE),IFERROR(VLOOKUP(D769,'5. Estudiantes y Graduados'!$E:$F,2,FALSE),IFERROR(VLOOKUP(D769,'11. Gestion Administrativa'!$E:$F,2,FALSE),IFERROR(VLOOKUP(D769,'13. Gestión Académica'!$E:$F,2,FALSE),IFERROR(VLOOKUP(D769,'8. Asegura. de la Calid. y M'!$E:$F,2,FALSE),IFERROR(VLOOKUP(D769,'6. Gestión del Conocimiento'!$E:$F,2,FALSE),IFERROR(VLOOKUP(D769,'15. Gobernabilidad y Proceso...'!$E:$F,2,FALSE),IFERROR(VLOOKUP(D769,'12. Gestión del Talento Humano'!$E:$F,2,FALSE),IFERROR(VLOOKUP(D769,'14. Internacional... de la E.S.'!$E:$F,2,FALSE),IFERROR(VLOOKUP(D769,'10. Posgrado'!$E:$F,2,FALSE),IFERROR(VLOOKUP(D769,'17. Gestión TIC'!$E:$F,2,FALSE),IFERROR(VLOOKUP(D769,'16. Desa. del Sistema Educ.Sup.'!$E:$F,2,FALSE),IFERROR(VLOOKUP(D769,'9. Cultura de Inno. Insti...'!$E:$F,2,FALSE),VLOOKUP(D769,'7. Lo Esencial de la Reforma U.'!$E:$F,2,0)))))))))))))))))</f>
        <v>#N/A</v>
      </c>
      <c r="D770" s="31"/>
      <c r="E770" s="93"/>
      <c r="F770" s="93"/>
      <c r="G770" s="93"/>
      <c r="H770" s="76"/>
      <c r="I770" s="76"/>
      <c r="J770" s="76"/>
      <c r="K770" s="112"/>
    </row>
    <row r="771" spans="3:11" ht="15.75" thickBot="1">
      <c r="F771" s="93"/>
      <c r="G771" s="76"/>
      <c r="H771" s="76"/>
      <c r="I771" s="76"/>
    </row>
    <row r="772" spans="3:11" ht="15.75" thickBot="1">
      <c r="C772" s="129" t="s">
        <v>44</v>
      </c>
      <c r="D772" s="129" t="s">
        <v>55</v>
      </c>
      <c r="E772" s="136" t="s">
        <v>57</v>
      </c>
      <c r="F772" s="135" t="s">
        <v>27</v>
      </c>
      <c r="G772" s="133" t="s">
        <v>131</v>
      </c>
      <c r="H772" s="136" t="s">
        <v>46</v>
      </c>
      <c r="I772" s="133" t="s">
        <v>132</v>
      </c>
      <c r="J772" s="133" t="s">
        <v>410</v>
      </c>
      <c r="K772" s="133" t="s">
        <v>411</v>
      </c>
    </row>
    <row r="773" spans="3:11">
      <c r="C773" s="220" t="s">
        <v>439</v>
      </c>
      <c r="D773" s="221"/>
      <c r="E773" s="219">
        <f>HLOOKUP(C773,$AH$2:$BU$3,2,0)</f>
        <v>620</v>
      </c>
      <c r="F773" s="97">
        <f t="shared" ref="F773:F807" si="36">D773*E773</f>
        <v>0</v>
      </c>
      <c r="G773" s="161"/>
      <c r="H773" s="142"/>
      <c r="I773" s="130" t="e">
        <f>VLOOKUP(H773,Presupuesto!$B$11:$C$565,2,0)</f>
        <v>#N/A</v>
      </c>
      <c r="J773" s="218" t="s">
        <v>1479</v>
      </c>
      <c r="K773" s="98" t="s">
        <v>394</v>
      </c>
    </row>
    <row r="774" spans="3:11">
      <c r="C774" s="141"/>
      <c r="D774" s="158"/>
      <c r="E774" s="123"/>
      <c r="F774" s="97">
        <f t="shared" si="36"/>
        <v>0</v>
      </c>
      <c r="G774" s="161"/>
      <c r="H774" s="142"/>
      <c r="I774" s="130" t="e">
        <f>VLOOKUP(H774,Presupuesto!$B$11:$C$565,2,0)</f>
        <v>#N/A</v>
      </c>
      <c r="J774" s="98" t="str">
        <f>$J$773</f>
        <v>Desarrollo del Sistema de Educación Superior</v>
      </c>
      <c r="K774" s="98" t="s">
        <v>412</v>
      </c>
    </row>
    <row r="775" spans="3:11">
      <c r="C775" s="141"/>
      <c r="D775" s="158"/>
      <c r="E775" s="123"/>
      <c r="F775" s="97">
        <f t="shared" si="36"/>
        <v>0</v>
      </c>
      <c r="G775" s="161"/>
      <c r="H775" s="142"/>
      <c r="I775" s="130" t="e">
        <f>VLOOKUP(H775,Presupuesto!$B$11:$C$565,2,0)</f>
        <v>#N/A</v>
      </c>
      <c r="J775" s="98" t="str">
        <f t="shared" ref="J775:J807" si="37">$J$773</f>
        <v>Desarrollo del Sistema de Educación Superior</v>
      </c>
      <c r="K775" s="98" t="s">
        <v>412</v>
      </c>
    </row>
    <row r="776" spans="3:11">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c r="C778" s="141"/>
      <c r="D778" s="158"/>
      <c r="E778" s="123"/>
      <c r="F778" s="97">
        <f t="shared" si="36"/>
        <v>0</v>
      </c>
      <c r="G778" s="161"/>
      <c r="H778" s="142"/>
      <c r="I778" s="130" t="e">
        <f>VLOOKUP(H778,Presupuesto!$B$11:$C$565,2,0)</f>
        <v>#N/A</v>
      </c>
      <c r="J778" s="98" t="str">
        <f t="shared" si="37"/>
        <v>Desarrollo del Sistema de Educación Superior</v>
      </c>
      <c r="K778" s="98" t="s">
        <v>401</v>
      </c>
    </row>
    <row r="779" spans="3:11">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c r="C788" s="141"/>
      <c r="D788" s="158"/>
      <c r="E788" s="123"/>
      <c r="F788" s="97">
        <f t="shared" si="36"/>
        <v>0</v>
      </c>
      <c r="G788" s="161"/>
      <c r="H788" s="142"/>
      <c r="I788" s="130" t="e">
        <f>VLOOKUP(H788,Presupuesto!$B$11:$C$565,2,0)</f>
        <v>#N/A</v>
      </c>
      <c r="J788" s="98" t="str">
        <f t="shared" si="37"/>
        <v>Desarrollo del Sistema de Educación Superior</v>
      </c>
      <c r="K788" s="98" t="s">
        <v>412</v>
      </c>
    </row>
    <row r="789" spans="3:11">
      <c r="C789" s="141"/>
      <c r="D789" s="158"/>
      <c r="E789" s="123"/>
      <c r="F789" s="97">
        <f t="shared" si="36"/>
        <v>0</v>
      </c>
      <c r="G789" s="161"/>
      <c r="H789" s="142"/>
      <c r="I789" s="130" t="e">
        <f>VLOOKUP(H789,Presupuesto!$B$11:$C$565,2,0)</f>
        <v>#N/A</v>
      </c>
      <c r="J789" s="98" t="str">
        <f t="shared" si="37"/>
        <v>Desarrollo del Sistema de Educación Superior</v>
      </c>
      <c r="K789" s="98" t="s">
        <v>412</v>
      </c>
    </row>
    <row r="790" spans="3:11">
      <c r="C790" s="141"/>
      <c r="D790" s="158"/>
      <c r="E790" s="123"/>
      <c r="F790" s="97">
        <f t="shared" si="36"/>
        <v>0</v>
      </c>
      <c r="G790" s="161"/>
      <c r="H790" s="142"/>
      <c r="I790" s="130" t="e">
        <f>VLOOKUP(H790,Presupuesto!$B$11:$C$565,2,0)</f>
        <v>#N/A</v>
      </c>
      <c r="J790" s="98" t="str">
        <f t="shared" si="37"/>
        <v>Desarrollo del Sistema de Educación Superior</v>
      </c>
      <c r="K790" s="98" t="s">
        <v>412</v>
      </c>
    </row>
    <row r="791" spans="3:11">
      <c r="C791" s="141"/>
      <c r="D791" s="158"/>
      <c r="E791" s="123"/>
      <c r="F791" s="97">
        <f t="shared" si="36"/>
        <v>0</v>
      </c>
      <c r="G791" s="161"/>
      <c r="H791" s="142"/>
      <c r="I791" s="130" t="e">
        <f>VLOOKUP(H791,Presupuesto!$B$11:$C$565,2,0)</f>
        <v>#N/A</v>
      </c>
      <c r="J791" s="98" t="str">
        <f t="shared" si="37"/>
        <v>Desarrollo del Sistema de Educación Superior</v>
      </c>
      <c r="K791" s="98" t="s">
        <v>412</v>
      </c>
    </row>
    <row r="792" spans="3:11">
      <c r="C792" s="141"/>
      <c r="D792" s="158"/>
      <c r="E792" s="123"/>
      <c r="F792" s="97">
        <f t="shared" si="36"/>
        <v>0</v>
      </c>
      <c r="G792" s="161"/>
      <c r="H792" s="142"/>
      <c r="I792" s="130" t="e">
        <f>VLOOKUP(H792,Presupuesto!$B$11:$C$565,2,0)</f>
        <v>#N/A</v>
      </c>
      <c r="J792" s="98" t="str">
        <f t="shared" si="37"/>
        <v>Desarrollo del Sistema de Educación Superior</v>
      </c>
      <c r="K792" s="98" t="s">
        <v>412</v>
      </c>
    </row>
    <row r="793" spans="3:11">
      <c r="C793" s="141"/>
      <c r="D793" s="158"/>
      <c r="E793" s="123"/>
      <c r="F793" s="97">
        <f t="shared" si="36"/>
        <v>0</v>
      </c>
      <c r="G793" s="161"/>
      <c r="H793" s="142"/>
      <c r="I793" s="130" t="e">
        <f>VLOOKUP(H793,Presupuesto!$B$11:$C$565,2,0)</f>
        <v>#N/A</v>
      </c>
      <c r="J793" s="98" t="str">
        <f t="shared" si="37"/>
        <v>Desarrollo del Sistema de Educación Superior</v>
      </c>
      <c r="K793" s="98" t="s">
        <v>412</v>
      </c>
    </row>
    <row r="794" spans="3:11">
      <c r="C794" s="141"/>
      <c r="D794" s="158"/>
      <c r="E794" s="123"/>
      <c r="F794" s="97">
        <f t="shared" si="36"/>
        <v>0</v>
      </c>
      <c r="G794" s="161"/>
      <c r="H794" s="142"/>
      <c r="I794" s="130" t="e">
        <f>VLOOKUP(H794,Presupuesto!$B$11:$C$565,2,0)</f>
        <v>#N/A</v>
      </c>
      <c r="J794" s="98" t="str">
        <f t="shared" si="37"/>
        <v>Desarrollo del Sistema de Educación Superior</v>
      </c>
      <c r="K794" s="98" t="s">
        <v>412</v>
      </c>
    </row>
    <row r="795" spans="3:11">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c r="C796" s="143"/>
      <c r="D796" s="151"/>
      <c r="E796" s="118"/>
      <c r="F796" s="97">
        <f t="shared" si="36"/>
        <v>0</v>
      </c>
      <c r="G796" s="161"/>
      <c r="H796" s="144"/>
      <c r="I796" s="130" t="e">
        <f>VLOOKUP(H796,Presupuesto!$B$11:$C$565,2,0)</f>
        <v>#N/A</v>
      </c>
      <c r="J796" s="98" t="str">
        <f t="shared" si="37"/>
        <v>Desarrollo del Sistema de Educación Superior</v>
      </c>
      <c r="K796" s="98" t="s">
        <v>412</v>
      </c>
    </row>
    <row r="797" spans="3:11">
      <c r="C797" s="143"/>
      <c r="D797" s="151"/>
      <c r="E797" s="118"/>
      <c r="F797" s="97">
        <f t="shared" si="36"/>
        <v>0</v>
      </c>
      <c r="G797" s="161"/>
      <c r="H797" s="144"/>
      <c r="I797" s="130" t="e">
        <f>VLOOKUP(H797,Presupuesto!$B$11:$C$565,2,0)</f>
        <v>#N/A</v>
      </c>
      <c r="J797" s="98" t="str">
        <f t="shared" si="37"/>
        <v>Desarrollo del Sistema de Educación Superior</v>
      </c>
      <c r="K797" s="98" t="s">
        <v>412</v>
      </c>
    </row>
    <row r="798" spans="3:11">
      <c r="C798" s="143"/>
      <c r="D798" s="151"/>
      <c r="E798" s="118"/>
      <c r="F798" s="97">
        <f t="shared" si="36"/>
        <v>0</v>
      </c>
      <c r="G798" s="161"/>
      <c r="H798" s="144"/>
      <c r="I798" s="130" t="e">
        <f>VLOOKUP(H798,Presupuesto!$B$11:$C$565,2,0)</f>
        <v>#N/A</v>
      </c>
      <c r="J798" s="98" t="str">
        <f t="shared" si="37"/>
        <v>Desarrollo del Sistema de Educación Superior</v>
      </c>
      <c r="K798" s="98" t="s">
        <v>412</v>
      </c>
    </row>
    <row r="799" spans="3:11">
      <c r="C799" s="143"/>
      <c r="D799" s="151"/>
      <c r="E799" s="118"/>
      <c r="F799" s="97">
        <f t="shared" si="36"/>
        <v>0</v>
      </c>
      <c r="G799" s="161"/>
      <c r="H799" s="144"/>
      <c r="I799" s="130" t="e">
        <f>VLOOKUP(H799,Presupuesto!$B$11:$C$565,2,0)</f>
        <v>#N/A</v>
      </c>
      <c r="J799" s="98" t="str">
        <f t="shared" si="37"/>
        <v>Desarrollo del Sistema de Educación Superior</v>
      </c>
      <c r="K799" s="98" t="s">
        <v>412</v>
      </c>
    </row>
    <row r="800" spans="3:11">
      <c r="C800" s="143"/>
      <c r="D800" s="151"/>
      <c r="E800" s="118"/>
      <c r="F800" s="97">
        <f t="shared" si="36"/>
        <v>0</v>
      </c>
      <c r="G800" s="161"/>
      <c r="H800" s="144"/>
      <c r="I800" s="130" t="e">
        <f>VLOOKUP(H800,Presupuesto!$B$11:$C$565,2,0)</f>
        <v>#N/A</v>
      </c>
      <c r="J800" s="98" t="str">
        <f t="shared" si="37"/>
        <v>Desarrollo del Sistema de Educación Superior</v>
      </c>
      <c r="K800" s="98" t="s">
        <v>412</v>
      </c>
    </row>
    <row r="801" spans="3:11">
      <c r="C801" s="143"/>
      <c r="D801" s="151"/>
      <c r="E801" s="118"/>
      <c r="F801" s="97">
        <f t="shared" si="36"/>
        <v>0</v>
      </c>
      <c r="G801" s="161"/>
      <c r="H801" s="144"/>
      <c r="I801" s="130" t="e">
        <f>VLOOKUP(H801,Presupuesto!$B$11:$C$565,2,0)</f>
        <v>#N/A</v>
      </c>
      <c r="J801" s="98" t="str">
        <f t="shared" si="37"/>
        <v>Desarrollo del Sistema de Educación Superior</v>
      </c>
      <c r="K801" s="98" t="s">
        <v>412</v>
      </c>
    </row>
    <row r="802" spans="3:11">
      <c r="C802" s="143"/>
      <c r="D802" s="151"/>
      <c r="E802" s="118"/>
      <c r="F802" s="97">
        <f t="shared" si="36"/>
        <v>0</v>
      </c>
      <c r="G802" s="161"/>
      <c r="H802" s="144"/>
      <c r="I802" s="130" t="e">
        <f>VLOOKUP(H802,Presupuesto!$B$11:$C$565,2,0)</f>
        <v>#N/A</v>
      </c>
      <c r="J802" s="98" t="str">
        <f t="shared" si="37"/>
        <v>Desarrollo del Sistema de Educación Superior</v>
      </c>
      <c r="K802" s="98" t="s">
        <v>412</v>
      </c>
    </row>
    <row r="803" spans="3:11">
      <c r="C803" s="145"/>
      <c r="D803" s="151"/>
      <c r="E803" s="118"/>
      <c r="F803" s="97">
        <f t="shared" si="36"/>
        <v>0</v>
      </c>
      <c r="G803" s="161"/>
      <c r="H803" s="146"/>
      <c r="I803" s="130" t="e">
        <f>VLOOKUP(H803,Presupuesto!$B$11:$C$565,2,0)</f>
        <v>#N/A</v>
      </c>
      <c r="J803" s="98" t="str">
        <f t="shared" si="37"/>
        <v>Desarrollo del Sistema de Educación Superior</v>
      </c>
      <c r="K803" s="98" t="s">
        <v>403</v>
      </c>
    </row>
    <row r="804" spans="3:11">
      <c r="C804" s="145"/>
      <c r="D804" s="151"/>
      <c r="E804" s="118"/>
      <c r="F804" s="97">
        <f t="shared" si="36"/>
        <v>0</v>
      </c>
      <c r="G804" s="161"/>
      <c r="H804" s="146"/>
      <c r="I804" s="130" t="e">
        <f>VLOOKUP(H804,Presupuesto!$B$11:$C$565,2,0)</f>
        <v>#N/A</v>
      </c>
      <c r="J804" s="98" t="str">
        <f t="shared" si="37"/>
        <v>Desarrollo del Sistema de Educación Superior</v>
      </c>
      <c r="K804" s="98" t="s">
        <v>412</v>
      </c>
    </row>
    <row r="805" spans="3:11">
      <c r="C805" s="145"/>
      <c r="D805" s="151"/>
      <c r="E805" s="118"/>
      <c r="F805" s="97">
        <f t="shared" si="36"/>
        <v>0</v>
      </c>
      <c r="G805" s="161"/>
      <c r="H805" s="146"/>
      <c r="I805" s="130" t="e">
        <f>VLOOKUP(H805,Presupuesto!$B$11:$C$565,2,0)</f>
        <v>#N/A</v>
      </c>
      <c r="J805" s="98" t="str">
        <f t="shared" si="37"/>
        <v>Desarrollo del Sistema de Educación Superior</v>
      </c>
      <c r="K805" s="98" t="s">
        <v>412</v>
      </c>
    </row>
    <row r="806" spans="3:11">
      <c r="C806" s="145"/>
      <c r="D806" s="151"/>
      <c r="E806" s="118"/>
      <c r="F806" s="97">
        <f t="shared" si="36"/>
        <v>0</v>
      </c>
      <c r="G806" s="161"/>
      <c r="H806" s="146"/>
      <c r="I806" s="130" t="e">
        <f>VLOOKUP(H806,Presupuesto!$B$11:$C$565,2,0)</f>
        <v>#N/A</v>
      </c>
      <c r="J806" s="98" t="str">
        <f t="shared" si="37"/>
        <v>Desarrollo del Sistema de Educación Superior</v>
      </c>
      <c r="K806" s="98" t="s">
        <v>412</v>
      </c>
    </row>
    <row r="807" spans="3:11" ht="15.75" thickBot="1">
      <c r="C807" s="147"/>
      <c r="D807" s="159"/>
      <c r="E807" s="103"/>
      <c r="F807" s="105">
        <f t="shared" si="36"/>
        <v>0</v>
      </c>
      <c r="G807" s="162"/>
      <c r="H807" s="148"/>
      <c r="I807" s="132" t="e">
        <f>VLOOKUP(H807,Presupuesto!$B$11:$C$565,2,0)</f>
        <v>#N/A</v>
      </c>
      <c r="J807" s="106" t="str">
        <f t="shared" si="37"/>
        <v>Desarrollo del Sistema de Educación Superior</v>
      </c>
      <c r="K807" s="124" t="s">
        <v>394</v>
      </c>
    </row>
    <row r="809" spans="3:11" ht="15.75" thickBot="1"/>
    <row r="810" spans="3:11" ht="15.75" thickBot="1">
      <c r="C810" s="157" t="s">
        <v>53</v>
      </c>
      <c r="D810" s="367">
        <f>SUM(F817:F851)</f>
        <v>0</v>
      </c>
      <c r="F810" s="70"/>
      <c r="G810" s="79"/>
      <c r="H810" s="70"/>
      <c r="I810" s="70"/>
    </row>
    <row r="811" spans="3:11">
      <c r="C811" s="70"/>
      <c r="D811" s="31"/>
      <c r="E811" s="93"/>
      <c r="F811" s="93"/>
      <c r="G811" s="93"/>
      <c r="H811" s="76"/>
      <c r="I811" s="76"/>
      <c r="J811" s="76"/>
      <c r="K811" s="112"/>
    </row>
    <row r="812" spans="3:11">
      <c r="C812" s="70"/>
      <c r="D812" s="31"/>
      <c r="E812" s="93"/>
      <c r="F812" s="93"/>
      <c r="G812" s="93"/>
      <c r="H812" s="76"/>
      <c r="I812" s="76"/>
      <c r="J812" s="76"/>
      <c r="K812" s="112"/>
    </row>
    <row r="813" spans="3:11" ht="15.75">
      <c r="C813" s="202" t="s">
        <v>392</v>
      </c>
      <c r="D813" s="363"/>
      <c r="E813" s="93"/>
      <c r="F813" s="93"/>
      <c r="G813" s="93"/>
      <c r="H813" s="76"/>
      <c r="I813" s="76"/>
      <c r="J813" s="76"/>
      <c r="K813" s="112"/>
    </row>
    <row r="814" spans="3:11" ht="18.75">
      <c r="C814" s="211" t="e">
        <f>IFERROR(VLOOKUP(D813,'1. Desarrollo e Innov. Curricu.'!$E:$F,2,FALSE),IFERROR(VLOOKUP(D813,'2. Investigación Científica'!$E:$F,2,FALSE),IFERROR(VLOOKUP(D813,'3. Vinculación Univ. Sociedad'!$E:$F,2,FALSE),IFERROR(VLOOKUP(D813,'4. Docencia y Profesorado Univ.'!$E:$F,2,FALSE),IFERROR(VLOOKUP(D813,'5. Estudiantes y Graduados'!$E:$F,2,FALSE),IFERROR(VLOOKUP(D813,'11. Gestion Administrativa'!$E:$F,2,FALSE),IFERROR(VLOOKUP(D813,'13. Gestión Académica'!$E:$F,2,FALSE),IFERROR(VLOOKUP(D813,'8. Asegura. de la Calid. y M'!$E:$F,2,FALSE),IFERROR(VLOOKUP(D813,'6. Gestión del Conocimiento'!$E:$F,2,FALSE),IFERROR(VLOOKUP(D813,'15. Gobernabilidad y Proceso...'!$E:$F,2,FALSE),IFERROR(VLOOKUP(D813,'12. Gestión del Talento Humano'!$E:$F,2,FALSE),IFERROR(VLOOKUP(D813,'14. Internacional... de la E.S.'!$E:$F,2,FALSE),IFERROR(VLOOKUP(D813,'10. Posgrado'!$E:$F,2,FALSE),IFERROR(VLOOKUP(D813,'17. Gestión TIC'!$E:$F,2,FALSE),IFERROR(VLOOKUP(D813,'16. Desa. del Sistema Educ.Sup.'!$E:$F,2,FALSE),IFERROR(VLOOKUP(D813,'9. Cultura de Inno. Insti...'!$E:$F,2,FALSE),VLOOKUP(D813,'7. Lo Esencial de la Reforma U.'!$E:$F,2,0)))))))))))))))))</f>
        <v>#N/A</v>
      </c>
      <c r="D814" s="31"/>
      <c r="E814" s="93"/>
      <c r="F814" s="93"/>
      <c r="G814" s="93"/>
      <c r="H814" s="76"/>
      <c r="I814" s="76"/>
      <c r="J814" s="76"/>
      <c r="K814" s="112"/>
    </row>
    <row r="815" spans="3:11" ht="15.75" thickBot="1">
      <c r="F815" s="93"/>
      <c r="G815" s="76"/>
      <c r="H815" s="76"/>
      <c r="I815" s="76"/>
    </row>
    <row r="816" spans="3:11" ht="15.75" thickBot="1">
      <c r="C816" s="129" t="s">
        <v>44</v>
      </c>
      <c r="D816" s="129" t="s">
        <v>55</v>
      </c>
      <c r="E816" s="136" t="s">
        <v>57</v>
      </c>
      <c r="F816" s="135" t="s">
        <v>27</v>
      </c>
      <c r="G816" s="133" t="s">
        <v>131</v>
      </c>
      <c r="H816" s="136" t="s">
        <v>46</v>
      </c>
      <c r="I816" s="133" t="s">
        <v>132</v>
      </c>
      <c r="J816" s="133" t="s">
        <v>410</v>
      </c>
      <c r="K816" s="133" t="s">
        <v>411</v>
      </c>
    </row>
    <row r="817" spans="3:11">
      <c r="C817" s="220" t="s">
        <v>439</v>
      </c>
      <c r="D817" s="221"/>
      <c r="E817" s="219">
        <f>HLOOKUP(C817,$AH$2:$BU$3,2,0)</f>
        <v>620</v>
      </c>
      <c r="F817" s="97">
        <f t="shared" ref="F817:F851" si="38">D817*E817</f>
        <v>0</v>
      </c>
      <c r="G817" s="161"/>
      <c r="H817" s="142"/>
      <c r="I817" s="130" t="e">
        <f>VLOOKUP(H817,Presupuesto!$B$11:$C$565,2,0)</f>
        <v>#N/A</v>
      </c>
      <c r="J817" s="218" t="s">
        <v>1479</v>
      </c>
      <c r="K817" s="98" t="s">
        <v>394</v>
      </c>
    </row>
    <row r="818" spans="3:11">
      <c r="C818" s="141"/>
      <c r="D818" s="158"/>
      <c r="E818" s="123"/>
      <c r="F818" s="97">
        <f t="shared" si="38"/>
        <v>0</v>
      </c>
      <c r="G818" s="161"/>
      <c r="H818" s="142"/>
      <c r="I818" s="130" t="e">
        <f>VLOOKUP(H818,Presupuesto!$B$11:$C$565,2,0)</f>
        <v>#N/A</v>
      </c>
      <c r="J818" s="98" t="str">
        <f>$J$817</f>
        <v>Desarrollo del Sistema de Educación Superior</v>
      </c>
      <c r="K818" s="98" t="s">
        <v>412</v>
      </c>
    </row>
    <row r="819" spans="3:11">
      <c r="C819" s="141"/>
      <c r="D819" s="158"/>
      <c r="E819" s="123"/>
      <c r="F819" s="97">
        <f t="shared" si="38"/>
        <v>0</v>
      </c>
      <c r="G819" s="161"/>
      <c r="H819" s="142"/>
      <c r="I819" s="130" t="e">
        <f>VLOOKUP(H819,Presupuesto!$B$11:$C$565,2,0)</f>
        <v>#N/A</v>
      </c>
      <c r="J819" s="98" t="str">
        <f t="shared" ref="J819:J851" si="39">$J$817</f>
        <v>Desarrollo del Sistema de Educación Superior</v>
      </c>
      <c r="K819" s="98" t="s">
        <v>412</v>
      </c>
    </row>
    <row r="820" spans="3:11">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c r="C822" s="141"/>
      <c r="D822" s="158"/>
      <c r="E822" s="123"/>
      <c r="F822" s="97">
        <f t="shared" si="38"/>
        <v>0</v>
      </c>
      <c r="G822" s="161"/>
      <c r="H822" s="142"/>
      <c r="I822" s="130" t="e">
        <f>VLOOKUP(H822,Presupuesto!$B$11:$C$565,2,0)</f>
        <v>#N/A</v>
      </c>
      <c r="J822" s="98" t="str">
        <f t="shared" si="39"/>
        <v>Desarrollo del Sistema de Educación Superior</v>
      </c>
      <c r="K822" s="98" t="s">
        <v>401</v>
      </c>
    </row>
    <row r="823" spans="3:11">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c r="C832" s="141"/>
      <c r="D832" s="158"/>
      <c r="E832" s="123"/>
      <c r="F832" s="97">
        <f t="shared" si="38"/>
        <v>0</v>
      </c>
      <c r="G832" s="161"/>
      <c r="H832" s="142"/>
      <c r="I832" s="130" t="e">
        <f>VLOOKUP(H832,Presupuesto!$B$11:$C$565,2,0)</f>
        <v>#N/A</v>
      </c>
      <c r="J832" s="98" t="str">
        <f t="shared" si="39"/>
        <v>Desarrollo del Sistema de Educación Superior</v>
      </c>
      <c r="K832" s="98" t="s">
        <v>412</v>
      </c>
    </row>
    <row r="833" spans="3:11">
      <c r="C833" s="141"/>
      <c r="D833" s="158"/>
      <c r="E833" s="123"/>
      <c r="F833" s="97">
        <f t="shared" si="38"/>
        <v>0</v>
      </c>
      <c r="G833" s="161"/>
      <c r="H833" s="142"/>
      <c r="I833" s="130" t="e">
        <f>VLOOKUP(H833,Presupuesto!$B$11:$C$565,2,0)</f>
        <v>#N/A</v>
      </c>
      <c r="J833" s="98" t="str">
        <f t="shared" si="39"/>
        <v>Desarrollo del Sistema de Educación Superior</v>
      </c>
      <c r="K833" s="98" t="s">
        <v>412</v>
      </c>
    </row>
    <row r="834" spans="3:11">
      <c r="C834" s="141"/>
      <c r="D834" s="158"/>
      <c r="E834" s="123"/>
      <c r="F834" s="97">
        <f t="shared" si="38"/>
        <v>0</v>
      </c>
      <c r="G834" s="161"/>
      <c r="H834" s="142"/>
      <c r="I834" s="130" t="e">
        <f>VLOOKUP(H834,Presupuesto!$B$11:$C$565,2,0)</f>
        <v>#N/A</v>
      </c>
      <c r="J834" s="98" t="str">
        <f t="shared" si="39"/>
        <v>Desarrollo del Sistema de Educación Superior</v>
      </c>
      <c r="K834" s="98" t="s">
        <v>412</v>
      </c>
    </row>
    <row r="835" spans="3:11">
      <c r="C835" s="141"/>
      <c r="D835" s="158"/>
      <c r="E835" s="123"/>
      <c r="F835" s="97">
        <f t="shared" si="38"/>
        <v>0</v>
      </c>
      <c r="G835" s="161"/>
      <c r="H835" s="142"/>
      <c r="I835" s="130" t="e">
        <f>VLOOKUP(H835,Presupuesto!$B$11:$C$565,2,0)</f>
        <v>#N/A</v>
      </c>
      <c r="J835" s="98" t="str">
        <f t="shared" si="39"/>
        <v>Desarrollo del Sistema de Educación Superior</v>
      </c>
      <c r="K835" s="98" t="s">
        <v>412</v>
      </c>
    </row>
    <row r="836" spans="3:11">
      <c r="C836" s="141"/>
      <c r="D836" s="158"/>
      <c r="E836" s="123"/>
      <c r="F836" s="97">
        <f t="shared" si="38"/>
        <v>0</v>
      </c>
      <c r="G836" s="161"/>
      <c r="H836" s="142"/>
      <c r="I836" s="130" t="e">
        <f>VLOOKUP(H836,Presupuesto!$B$11:$C$565,2,0)</f>
        <v>#N/A</v>
      </c>
      <c r="J836" s="98" t="str">
        <f t="shared" si="39"/>
        <v>Desarrollo del Sistema de Educación Superior</v>
      </c>
      <c r="K836" s="98" t="s">
        <v>412</v>
      </c>
    </row>
    <row r="837" spans="3:11">
      <c r="C837" s="141"/>
      <c r="D837" s="158"/>
      <c r="E837" s="123"/>
      <c r="F837" s="97">
        <f t="shared" si="38"/>
        <v>0</v>
      </c>
      <c r="G837" s="161"/>
      <c r="H837" s="142"/>
      <c r="I837" s="130" t="e">
        <f>VLOOKUP(H837,Presupuesto!$B$11:$C$565,2,0)</f>
        <v>#N/A</v>
      </c>
      <c r="J837" s="98" t="str">
        <f t="shared" si="39"/>
        <v>Desarrollo del Sistema de Educación Superior</v>
      </c>
      <c r="K837" s="98" t="s">
        <v>412</v>
      </c>
    </row>
    <row r="838" spans="3:11">
      <c r="C838" s="141"/>
      <c r="D838" s="158"/>
      <c r="E838" s="123"/>
      <c r="F838" s="97">
        <f t="shared" si="38"/>
        <v>0</v>
      </c>
      <c r="G838" s="161"/>
      <c r="H838" s="142"/>
      <c r="I838" s="130" t="e">
        <f>VLOOKUP(H838,Presupuesto!$B$11:$C$565,2,0)</f>
        <v>#N/A</v>
      </c>
      <c r="J838" s="98" t="str">
        <f t="shared" si="39"/>
        <v>Desarrollo del Sistema de Educación Superior</v>
      </c>
      <c r="K838" s="98" t="s">
        <v>412</v>
      </c>
    </row>
    <row r="839" spans="3:11">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c r="C840" s="143"/>
      <c r="D840" s="151"/>
      <c r="E840" s="118"/>
      <c r="F840" s="97">
        <f t="shared" si="38"/>
        <v>0</v>
      </c>
      <c r="G840" s="161"/>
      <c r="H840" s="144"/>
      <c r="I840" s="130" t="e">
        <f>VLOOKUP(H840,Presupuesto!$B$11:$C$565,2,0)</f>
        <v>#N/A</v>
      </c>
      <c r="J840" s="98" t="str">
        <f t="shared" si="39"/>
        <v>Desarrollo del Sistema de Educación Superior</v>
      </c>
      <c r="K840" s="98" t="s">
        <v>412</v>
      </c>
    </row>
    <row r="841" spans="3:11">
      <c r="C841" s="143"/>
      <c r="D841" s="151"/>
      <c r="E841" s="118"/>
      <c r="F841" s="97">
        <f t="shared" si="38"/>
        <v>0</v>
      </c>
      <c r="G841" s="161"/>
      <c r="H841" s="144"/>
      <c r="I841" s="130" t="e">
        <f>VLOOKUP(H841,Presupuesto!$B$11:$C$565,2,0)</f>
        <v>#N/A</v>
      </c>
      <c r="J841" s="98" t="str">
        <f t="shared" si="39"/>
        <v>Desarrollo del Sistema de Educación Superior</v>
      </c>
      <c r="K841" s="98" t="s">
        <v>412</v>
      </c>
    </row>
    <row r="842" spans="3:11">
      <c r="C842" s="143"/>
      <c r="D842" s="151"/>
      <c r="E842" s="118"/>
      <c r="F842" s="97">
        <f t="shared" si="38"/>
        <v>0</v>
      </c>
      <c r="G842" s="161"/>
      <c r="H842" s="144"/>
      <c r="I842" s="130" t="e">
        <f>VLOOKUP(H842,Presupuesto!$B$11:$C$565,2,0)</f>
        <v>#N/A</v>
      </c>
      <c r="J842" s="98" t="str">
        <f t="shared" si="39"/>
        <v>Desarrollo del Sistema de Educación Superior</v>
      </c>
      <c r="K842" s="98" t="s">
        <v>412</v>
      </c>
    </row>
    <row r="843" spans="3:11">
      <c r="C843" s="143"/>
      <c r="D843" s="151"/>
      <c r="E843" s="118"/>
      <c r="F843" s="97">
        <f t="shared" si="38"/>
        <v>0</v>
      </c>
      <c r="G843" s="161"/>
      <c r="H843" s="144"/>
      <c r="I843" s="130" t="e">
        <f>VLOOKUP(H843,Presupuesto!$B$11:$C$565,2,0)</f>
        <v>#N/A</v>
      </c>
      <c r="J843" s="98" t="str">
        <f t="shared" si="39"/>
        <v>Desarrollo del Sistema de Educación Superior</v>
      </c>
      <c r="K843" s="98" t="s">
        <v>412</v>
      </c>
    </row>
    <row r="844" spans="3:11">
      <c r="C844" s="143"/>
      <c r="D844" s="151"/>
      <c r="E844" s="118"/>
      <c r="F844" s="97">
        <f t="shared" si="38"/>
        <v>0</v>
      </c>
      <c r="G844" s="161"/>
      <c r="H844" s="144"/>
      <c r="I844" s="130" t="e">
        <f>VLOOKUP(H844,Presupuesto!$B$11:$C$565,2,0)</f>
        <v>#N/A</v>
      </c>
      <c r="J844" s="98" t="str">
        <f t="shared" si="39"/>
        <v>Desarrollo del Sistema de Educación Superior</v>
      </c>
      <c r="K844" s="98" t="s">
        <v>412</v>
      </c>
    </row>
    <row r="845" spans="3:11">
      <c r="C845" s="143"/>
      <c r="D845" s="151"/>
      <c r="E845" s="118"/>
      <c r="F845" s="97">
        <f t="shared" si="38"/>
        <v>0</v>
      </c>
      <c r="G845" s="161"/>
      <c r="H845" s="144"/>
      <c r="I845" s="130" t="e">
        <f>VLOOKUP(H845,Presupuesto!$B$11:$C$565,2,0)</f>
        <v>#N/A</v>
      </c>
      <c r="J845" s="98" t="str">
        <f t="shared" si="39"/>
        <v>Desarrollo del Sistema de Educación Superior</v>
      </c>
      <c r="K845" s="98" t="s">
        <v>412</v>
      </c>
    </row>
    <row r="846" spans="3:11">
      <c r="C846" s="143"/>
      <c r="D846" s="151"/>
      <c r="E846" s="118"/>
      <c r="F846" s="97">
        <f t="shared" si="38"/>
        <v>0</v>
      </c>
      <c r="G846" s="161"/>
      <c r="H846" s="144"/>
      <c r="I846" s="130" t="e">
        <f>VLOOKUP(H846,Presupuesto!$B$11:$C$565,2,0)</f>
        <v>#N/A</v>
      </c>
      <c r="J846" s="98" t="str">
        <f t="shared" si="39"/>
        <v>Desarrollo del Sistema de Educación Superior</v>
      </c>
      <c r="K846" s="98" t="s">
        <v>412</v>
      </c>
    </row>
    <row r="847" spans="3:11">
      <c r="C847" s="145"/>
      <c r="D847" s="151"/>
      <c r="E847" s="118"/>
      <c r="F847" s="97">
        <f t="shared" si="38"/>
        <v>0</v>
      </c>
      <c r="G847" s="161"/>
      <c r="H847" s="146"/>
      <c r="I847" s="130" t="e">
        <f>VLOOKUP(H847,Presupuesto!$B$11:$C$565,2,0)</f>
        <v>#N/A</v>
      </c>
      <c r="J847" s="98" t="str">
        <f t="shared" si="39"/>
        <v>Desarrollo del Sistema de Educación Superior</v>
      </c>
      <c r="K847" s="98" t="s">
        <v>403</v>
      </c>
    </row>
    <row r="848" spans="3:11">
      <c r="C848" s="145"/>
      <c r="D848" s="151"/>
      <c r="E848" s="118"/>
      <c r="F848" s="97">
        <f t="shared" si="38"/>
        <v>0</v>
      </c>
      <c r="G848" s="161"/>
      <c r="H848" s="146"/>
      <c r="I848" s="130" t="e">
        <f>VLOOKUP(H848,Presupuesto!$B$11:$C$565,2,0)</f>
        <v>#N/A</v>
      </c>
      <c r="J848" s="98" t="str">
        <f t="shared" si="39"/>
        <v>Desarrollo del Sistema de Educación Superior</v>
      </c>
      <c r="K848" s="98" t="s">
        <v>412</v>
      </c>
    </row>
    <row r="849" spans="3:11">
      <c r="C849" s="145"/>
      <c r="D849" s="151"/>
      <c r="E849" s="118"/>
      <c r="F849" s="97">
        <f t="shared" si="38"/>
        <v>0</v>
      </c>
      <c r="G849" s="161"/>
      <c r="H849" s="146"/>
      <c r="I849" s="130" t="e">
        <f>VLOOKUP(H849,Presupuesto!$B$11:$C$565,2,0)</f>
        <v>#N/A</v>
      </c>
      <c r="J849" s="98" t="str">
        <f t="shared" si="39"/>
        <v>Desarrollo del Sistema de Educación Superior</v>
      </c>
      <c r="K849" s="98" t="s">
        <v>412</v>
      </c>
    </row>
    <row r="850" spans="3:11">
      <c r="C850" s="145"/>
      <c r="D850" s="151"/>
      <c r="E850" s="118"/>
      <c r="F850" s="97">
        <f t="shared" si="38"/>
        <v>0</v>
      </c>
      <c r="G850" s="161"/>
      <c r="H850" s="146"/>
      <c r="I850" s="130" t="e">
        <f>VLOOKUP(H850,Presupuesto!$B$11:$C$565,2,0)</f>
        <v>#N/A</v>
      </c>
      <c r="J850" s="98" t="str">
        <f t="shared" si="39"/>
        <v>Desarrollo del Sistema de Educación Superior</v>
      </c>
      <c r="K850" s="98" t="s">
        <v>412</v>
      </c>
    </row>
    <row r="851" spans="3:11" ht="15.75" thickBot="1">
      <c r="C851" s="147"/>
      <c r="D851" s="159"/>
      <c r="E851" s="103"/>
      <c r="F851" s="105">
        <f t="shared" si="38"/>
        <v>0</v>
      </c>
      <c r="G851" s="162"/>
      <c r="H851" s="148"/>
      <c r="I851" s="132" t="e">
        <f>VLOOKUP(H851,Presupuesto!$B$11:$C$565,2,0)</f>
        <v>#N/A</v>
      </c>
      <c r="J851" s="106" t="str">
        <f t="shared" si="39"/>
        <v>Desarrollo del Sistema de Educación Superior</v>
      </c>
      <c r="K851" s="124" t="s">
        <v>394</v>
      </c>
    </row>
    <row r="853" spans="3:11" ht="15.75" thickBot="1">
      <c r="F853" s="90"/>
      <c r="G853" s="89"/>
      <c r="H853" s="90"/>
      <c r="I853" s="90"/>
    </row>
    <row r="854" spans="3:11" ht="15.75" thickBot="1">
      <c r="C854" s="157" t="s">
        <v>53</v>
      </c>
      <c r="D854" s="367">
        <f>SUM(F861:F895)</f>
        <v>0</v>
      </c>
      <c r="F854" s="70"/>
      <c r="G854" s="79"/>
      <c r="H854" s="70"/>
      <c r="I854" s="70"/>
    </row>
    <row r="855" spans="3:11">
      <c r="C855" s="70"/>
      <c r="D855" s="31"/>
      <c r="E855" s="93"/>
      <c r="F855" s="93"/>
      <c r="G855" s="93"/>
      <c r="H855" s="76"/>
      <c r="I855" s="76"/>
      <c r="J855" s="76"/>
      <c r="K855" s="112"/>
    </row>
    <row r="856" spans="3:11">
      <c r="C856" s="70"/>
      <c r="D856" s="31"/>
      <c r="E856" s="93"/>
      <c r="F856" s="93"/>
      <c r="G856" s="93"/>
      <c r="H856" s="76"/>
      <c r="I856" s="76"/>
      <c r="J856" s="76"/>
      <c r="K856" s="112"/>
    </row>
    <row r="857" spans="3:11" ht="15.75">
      <c r="C857" s="202" t="s">
        <v>392</v>
      </c>
      <c r="D857" s="363"/>
      <c r="E857" s="93"/>
      <c r="F857" s="93"/>
      <c r="G857" s="93"/>
      <c r="H857" s="76"/>
      <c r="I857" s="76"/>
      <c r="J857" s="76"/>
      <c r="K857" s="112"/>
    </row>
    <row r="858" spans="3:11" ht="18.75">
      <c r="C858" s="211" t="e">
        <f>IFERROR(VLOOKUP(D857,'1. Desarrollo e Innov. Curricu.'!$E:$F,2,FALSE),IFERROR(VLOOKUP(D857,'2. Investigación Científica'!$E:$F,2,FALSE),IFERROR(VLOOKUP(D857,'3. Vinculación Univ. Sociedad'!$E:$F,2,FALSE),IFERROR(VLOOKUP(D857,'4. Docencia y Profesorado Univ.'!$E:$F,2,FALSE),IFERROR(VLOOKUP(D857,'5. Estudiantes y Graduados'!$E:$F,2,FALSE),IFERROR(VLOOKUP(D857,'11. Gestion Administrativa'!$E:$F,2,FALSE),IFERROR(VLOOKUP(D857,'13. Gestión Académica'!$E:$F,2,FALSE),IFERROR(VLOOKUP(D857,'8. Asegura. de la Calid. y M'!$E:$F,2,FALSE),IFERROR(VLOOKUP(D857,'6. Gestión del Conocimiento'!$E:$F,2,FALSE),IFERROR(VLOOKUP(D857,'15. Gobernabilidad y Proceso...'!$E:$F,2,FALSE),IFERROR(VLOOKUP(D857,'12. Gestión del Talento Humano'!$E:$F,2,FALSE),IFERROR(VLOOKUP(D857,'14. Internacional... de la E.S.'!$E:$F,2,FALSE),IFERROR(VLOOKUP(D857,'10. Posgrado'!$E:$F,2,FALSE),IFERROR(VLOOKUP(D857,'17. Gestión TIC'!$E:$F,2,FALSE),IFERROR(VLOOKUP(D857,'16. Desa. del Sistema Educ.Sup.'!$E:$F,2,FALSE),IFERROR(VLOOKUP(D857,'9. Cultura de Inno. Insti...'!$E:$F,2,FALSE),VLOOKUP(D857,'7. Lo Esencial de la Reforma U.'!$E:$F,2,0)))))))))))))))))</f>
        <v>#N/A</v>
      </c>
      <c r="D858" s="31"/>
      <c r="E858" s="93"/>
      <c r="F858" s="93"/>
      <c r="G858" s="93"/>
      <c r="H858" s="76"/>
      <c r="I858" s="76"/>
      <c r="J858" s="76"/>
      <c r="K858" s="112"/>
    </row>
    <row r="859" spans="3:11" ht="15.75" thickBot="1">
      <c r="F859" s="93"/>
      <c r="G859" s="76"/>
      <c r="H859" s="76"/>
      <c r="I859" s="76"/>
    </row>
    <row r="860" spans="3:11" ht="15.75" thickBot="1">
      <c r="C860" s="129" t="s">
        <v>44</v>
      </c>
      <c r="D860" s="129" t="s">
        <v>55</v>
      </c>
      <c r="E860" s="136" t="s">
        <v>57</v>
      </c>
      <c r="F860" s="135" t="s">
        <v>27</v>
      </c>
      <c r="G860" s="133" t="s">
        <v>131</v>
      </c>
      <c r="H860" s="136" t="s">
        <v>46</v>
      </c>
      <c r="I860" s="133" t="s">
        <v>132</v>
      </c>
      <c r="J860" s="133" t="s">
        <v>410</v>
      </c>
      <c r="K860" s="133" t="s">
        <v>411</v>
      </c>
    </row>
    <row r="861" spans="3:11">
      <c r="C861" s="220" t="s">
        <v>439</v>
      </c>
      <c r="D861" s="221"/>
      <c r="E861" s="219">
        <f>HLOOKUP(C861,$AH$2:$BU$3,2,0)</f>
        <v>620</v>
      </c>
      <c r="F861" s="97">
        <f t="shared" ref="F861:F895" si="40">D861*E861</f>
        <v>0</v>
      </c>
      <c r="G861" s="161"/>
      <c r="H861" s="142"/>
      <c r="I861" s="130" t="e">
        <f>VLOOKUP(H861,Presupuesto!$B$11:$C$565,2,0)</f>
        <v>#N/A</v>
      </c>
      <c r="J861" s="218" t="s">
        <v>1479</v>
      </c>
      <c r="K861" s="98" t="s">
        <v>394</v>
      </c>
    </row>
    <row r="862" spans="3:11">
      <c r="C862" s="141"/>
      <c r="D862" s="158"/>
      <c r="E862" s="123"/>
      <c r="F862" s="97">
        <f t="shared" si="40"/>
        <v>0</v>
      </c>
      <c r="G862" s="161"/>
      <c r="H862" s="142"/>
      <c r="I862" s="130" t="e">
        <f>VLOOKUP(H862,Presupuesto!$B$11:$C$565,2,0)</f>
        <v>#N/A</v>
      </c>
      <c r="J862" s="98" t="str">
        <f>$J$861</f>
        <v>Desarrollo del Sistema de Educación Superior</v>
      </c>
      <c r="K862" s="98" t="s">
        <v>412</v>
      </c>
    </row>
    <row r="863" spans="3:11">
      <c r="C863" s="141"/>
      <c r="D863" s="158"/>
      <c r="E863" s="123"/>
      <c r="F863" s="97">
        <f t="shared" si="40"/>
        <v>0</v>
      </c>
      <c r="G863" s="161"/>
      <c r="H863" s="142"/>
      <c r="I863" s="130" t="e">
        <f>VLOOKUP(H863,Presupuesto!$B$11:$C$565,2,0)</f>
        <v>#N/A</v>
      </c>
      <c r="J863" s="98" t="str">
        <f t="shared" ref="J863:J895" si="41">$J$861</f>
        <v>Desarrollo del Sistema de Educación Superior</v>
      </c>
      <c r="K863" s="98" t="s">
        <v>412</v>
      </c>
    </row>
    <row r="864" spans="3:11">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c r="C866" s="141"/>
      <c r="D866" s="158"/>
      <c r="E866" s="123"/>
      <c r="F866" s="97">
        <f t="shared" si="40"/>
        <v>0</v>
      </c>
      <c r="G866" s="161"/>
      <c r="H866" s="142"/>
      <c r="I866" s="130" t="e">
        <f>VLOOKUP(H866,Presupuesto!$B$11:$C$565,2,0)</f>
        <v>#N/A</v>
      </c>
      <c r="J866" s="98" t="str">
        <f t="shared" si="41"/>
        <v>Desarrollo del Sistema de Educación Superior</v>
      </c>
      <c r="K866" s="98" t="s">
        <v>401</v>
      </c>
    </row>
    <row r="867" spans="3:11">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c r="C876" s="141"/>
      <c r="D876" s="158"/>
      <c r="E876" s="123"/>
      <c r="F876" s="97">
        <f t="shared" si="40"/>
        <v>0</v>
      </c>
      <c r="G876" s="161"/>
      <c r="H876" s="142"/>
      <c r="I876" s="130" t="e">
        <f>VLOOKUP(H876,Presupuesto!$B$11:$C$565,2,0)</f>
        <v>#N/A</v>
      </c>
      <c r="J876" s="98" t="str">
        <f t="shared" si="41"/>
        <v>Desarrollo del Sistema de Educación Superior</v>
      </c>
      <c r="K876" s="98" t="s">
        <v>412</v>
      </c>
    </row>
    <row r="877" spans="3:11">
      <c r="C877" s="141"/>
      <c r="D877" s="158"/>
      <c r="E877" s="123"/>
      <c r="F877" s="97">
        <f t="shared" si="40"/>
        <v>0</v>
      </c>
      <c r="G877" s="161"/>
      <c r="H877" s="142"/>
      <c r="I877" s="130" t="e">
        <f>VLOOKUP(H877,Presupuesto!$B$11:$C$565,2,0)</f>
        <v>#N/A</v>
      </c>
      <c r="J877" s="98" t="str">
        <f t="shared" si="41"/>
        <v>Desarrollo del Sistema de Educación Superior</v>
      </c>
      <c r="K877" s="98" t="s">
        <v>412</v>
      </c>
    </row>
    <row r="878" spans="3:11">
      <c r="C878" s="141"/>
      <c r="D878" s="158"/>
      <c r="E878" s="123"/>
      <c r="F878" s="97">
        <f t="shared" si="40"/>
        <v>0</v>
      </c>
      <c r="G878" s="161"/>
      <c r="H878" s="142"/>
      <c r="I878" s="130" t="e">
        <f>VLOOKUP(H878,Presupuesto!$B$11:$C$565,2,0)</f>
        <v>#N/A</v>
      </c>
      <c r="J878" s="98" t="str">
        <f t="shared" si="41"/>
        <v>Desarrollo del Sistema de Educación Superior</v>
      </c>
      <c r="K878" s="98" t="s">
        <v>412</v>
      </c>
    </row>
    <row r="879" spans="3:11">
      <c r="C879" s="141"/>
      <c r="D879" s="158"/>
      <c r="E879" s="123"/>
      <c r="F879" s="97">
        <f t="shared" si="40"/>
        <v>0</v>
      </c>
      <c r="G879" s="161"/>
      <c r="H879" s="142"/>
      <c r="I879" s="130" t="e">
        <f>VLOOKUP(H879,Presupuesto!$B$11:$C$565,2,0)</f>
        <v>#N/A</v>
      </c>
      <c r="J879" s="98" t="str">
        <f t="shared" si="41"/>
        <v>Desarrollo del Sistema de Educación Superior</v>
      </c>
      <c r="K879" s="98" t="s">
        <v>412</v>
      </c>
    </row>
    <row r="880" spans="3:11">
      <c r="C880" s="141"/>
      <c r="D880" s="158"/>
      <c r="E880" s="123"/>
      <c r="F880" s="97">
        <f t="shared" si="40"/>
        <v>0</v>
      </c>
      <c r="G880" s="161"/>
      <c r="H880" s="142"/>
      <c r="I880" s="130" t="e">
        <f>VLOOKUP(H880,Presupuesto!$B$11:$C$565,2,0)</f>
        <v>#N/A</v>
      </c>
      <c r="J880" s="98" t="str">
        <f t="shared" si="41"/>
        <v>Desarrollo del Sistema de Educación Superior</v>
      </c>
      <c r="K880" s="98" t="s">
        <v>412</v>
      </c>
    </row>
    <row r="881" spans="3:11">
      <c r="C881" s="141"/>
      <c r="D881" s="158"/>
      <c r="E881" s="123"/>
      <c r="F881" s="97">
        <f t="shared" si="40"/>
        <v>0</v>
      </c>
      <c r="G881" s="161"/>
      <c r="H881" s="142"/>
      <c r="I881" s="130" t="e">
        <f>VLOOKUP(H881,Presupuesto!$B$11:$C$565,2,0)</f>
        <v>#N/A</v>
      </c>
      <c r="J881" s="98" t="str">
        <f t="shared" si="41"/>
        <v>Desarrollo del Sistema de Educación Superior</v>
      </c>
      <c r="K881" s="98" t="s">
        <v>412</v>
      </c>
    </row>
    <row r="882" spans="3:11">
      <c r="C882" s="141"/>
      <c r="D882" s="158"/>
      <c r="E882" s="123"/>
      <c r="F882" s="97">
        <f t="shared" si="40"/>
        <v>0</v>
      </c>
      <c r="G882" s="161"/>
      <c r="H882" s="142"/>
      <c r="I882" s="130" t="e">
        <f>VLOOKUP(H882,Presupuesto!$B$11:$C$565,2,0)</f>
        <v>#N/A</v>
      </c>
      <c r="J882" s="98" t="str">
        <f t="shared" si="41"/>
        <v>Desarrollo del Sistema de Educación Superior</v>
      </c>
      <c r="K882" s="98" t="s">
        <v>412</v>
      </c>
    </row>
    <row r="883" spans="3:11">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c r="C884" s="143"/>
      <c r="D884" s="151"/>
      <c r="E884" s="118"/>
      <c r="F884" s="97">
        <f t="shared" si="40"/>
        <v>0</v>
      </c>
      <c r="G884" s="161"/>
      <c r="H884" s="144"/>
      <c r="I884" s="130" t="e">
        <f>VLOOKUP(H884,Presupuesto!$B$11:$C$565,2,0)</f>
        <v>#N/A</v>
      </c>
      <c r="J884" s="98" t="str">
        <f t="shared" si="41"/>
        <v>Desarrollo del Sistema de Educación Superior</v>
      </c>
      <c r="K884" s="98" t="s">
        <v>412</v>
      </c>
    </row>
    <row r="885" spans="3:11">
      <c r="C885" s="143"/>
      <c r="D885" s="151"/>
      <c r="E885" s="118"/>
      <c r="F885" s="97">
        <f t="shared" si="40"/>
        <v>0</v>
      </c>
      <c r="G885" s="161"/>
      <c r="H885" s="144"/>
      <c r="I885" s="130" t="e">
        <f>VLOOKUP(H885,Presupuesto!$B$11:$C$565,2,0)</f>
        <v>#N/A</v>
      </c>
      <c r="J885" s="98" t="str">
        <f t="shared" si="41"/>
        <v>Desarrollo del Sistema de Educación Superior</v>
      </c>
      <c r="K885" s="98" t="s">
        <v>412</v>
      </c>
    </row>
    <row r="886" spans="3:11">
      <c r="C886" s="143"/>
      <c r="D886" s="151"/>
      <c r="E886" s="118"/>
      <c r="F886" s="97">
        <f t="shared" si="40"/>
        <v>0</v>
      </c>
      <c r="G886" s="161"/>
      <c r="H886" s="144"/>
      <c r="I886" s="130" t="e">
        <f>VLOOKUP(H886,Presupuesto!$B$11:$C$565,2,0)</f>
        <v>#N/A</v>
      </c>
      <c r="J886" s="98" t="str">
        <f t="shared" si="41"/>
        <v>Desarrollo del Sistema de Educación Superior</v>
      </c>
      <c r="K886" s="98" t="s">
        <v>412</v>
      </c>
    </row>
    <row r="887" spans="3:11">
      <c r="C887" s="143"/>
      <c r="D887" s="151"/>
      <c r="E887" s="118"/>
      <c r="F887" s="97">
        <f t="shared" si="40"/>
        <v>0</v>
      </c>
      <c r="G887" s="161"/>
      <c r="H887" s="144"/>
      <c r="I887" s="130" t="e">
        <f>VLOOKUP(H887,Presupuesto!$B$11:$C$565,2,0)</f>
        <v>#N/A</v>
      </c>
      <c r="J887" s="98" t="str">
        <f t="shared" si="41"/>
        <v>Desarrollo del Sistema de Educación Superior</v>
      </c>
      <c r="K887" s="98" t="s">
        <v>412</v>
      </c>
    </row>
    <row r="888" spans="3:11">
      <c r="C888" s="143"/>
      <c r="D888" s="151"/>
      <c r="E888" s="118"/>
      <c r="F888" s="97">
        <f t="shared" si="40"/>
        <v>0</v>
      </c>
      <c r="G888" s="161"/>
      <c r="H888" s="144"/>
      <c r="I888" s="130" t="e">
        <f>VLOOKUP(H888,Presupuesto!$B$11:$C$565,2,0)</f>
        <v>#N/A</v>
      </c>
      <c r="J888" s="98" t="str">
        <f t="shared" si="41"/>
        <v>Desarrollo del Sistema de Educación Superior</v>
      </c>
      <c r="K888" s="98" t="s">
        <v>412</v>
      </c>
    </row>
    <row r="889" spans="3:11">
      <c r="C889" s="143"/>
      <c r="D889" s="151"/>
      <c r="E889" s="118"/>
      <c r="F889" s="97">
        <f t="shared" si="40"/>
        <v>0</v>
      </c>
      <c r="G889" s="161"/>
      <c r="H889" s="144"/>
      <c r="I889" s="130" t="e">
        <f>VLOOKUP(H889,Presupuesto!$B$11:$C$565,2,0)</f>
        <v>#N/A</v>
      </c>
      <c r="J889" s="98" t="str">
        <f t="shared" si="41"/>
        <v>Desarrollo del Sistema de Educación Superior</v>
      </c>
      <c r="K889" s="98" t="s">
        <v>412</v>
      </c>
    </row>
    <row r="890" spans="3:11">
      <c r="C890" s="143"/>
      <c r="D890" s="151"/>
      <c r="E890" s="118"/>
      <c r="F890" s="97">
        <f t="shared" si="40"/>
        <v>0</v>
      </c>
      <c r="G890" s="161"/>
      <c r="H890" s="144"/>
      <c r="I890" s="130" t="e">
        <f>VLOOKUP(H890,Presupuesto!$B$11:$C$565,2,0)</f>
        <v>#N/A</v>
      </c>
      <c r="J890" s="98" t="str">
        <f t="shared" si="41"/>
        <v>Desarrollo del Sistema de Educación Superior</v>
      </c>
      <c r="K890" s="98" t="s">
        <v>412</v>
      </c>
    </row>
    <row r="891" spans="3:11">
      <c r="C891" s="145"/>
      <c r="D891" s="151"/>
      <c r="E891" s="118"/>
      <c r="F891" s="97">
        <f t="shared" si="40"/>
        <v>0</v>
      </c>
      <c r="G891" s="161"/>
      <c r="H891" s="146"/>
      <c r="I891" s="130" t="e">
        <f>VLOOKUP(H891,Presupuesto!$B$11:$C$565,2,0)</f>
        <v>#N/A</v>
      </c>
      <c r="J891" s="98" t="str">
        <f t="shared" si="41"/>
        <v>Desarrollo del Sistema de Educación Superior</v>
      </c>
      <c r="K891" s="98" t="s">
        <v>403</v>
      </c>
    </row>
    <row r="892" spans="3:11">
      <c r="C892" s="145"/>
      <c r="D892" s="151"/>
      <c r="E892" s="118"/>
      <c r="F892" s="97">
        <f t="shared" si="40"/>
        <v>0</v>
      </c>
      <c r="G892" s="161"/>
      <c r="H892" s="146"/>
      <c r="I892" s="130" t="e">
        <f>VLOOKUP(H892,Presupuesto!$B$11:$C$565,2,0)</f>
        <v>#N/A</v>
      </c>
      <c r="J892" s="98" t="str">
        <f t="shared" si="41"/>
        <v>Desarrollo del Sistema de Educación Superior</v>
      </c>
      <c r="K892" s="98" t="s">
        <v>412</v>
      </c>
    </row>
    <row r="893" spans="3:11">
      <c r="C893" s="145"/>
      <c r="D893" s="151"/>
      <c r="E893" s="118"/>
      <c r="F893" s="97">
        <f t="shared" si="40"/>
        <v>0</v>
      </c>
      <c r="G893" s="161"/>
      <c r="H893" s="146"/>
      <c r="I893" s="130" t="e">
        <f>VLOOKUP(H893,Presupuesto!$B$11:$C$565,2,0)</f>
        <v>#N/A</v>
      </c>
      <c r="J893" s="98" t="str">
        <f t="shared" si="41"/>
        <v>Desarrollo del Sistema de Educación Superior</v>
      </c>
      <c r="K893" s="98" t="s">
        <v>412</v>
      </c>
    </row>
    <row r="894" spans="3:11">
      <c r="C894" s="145"/>
      <c r="D894" s="151"/>
      <c r="E894" s="118"/>
      <c r="F894" s="97">
        <f t="shared" si="40"/>
        <v>0</v>
      </c>
      <c r="G894" s="161"/>
      <c r="H894" s="146"/>
      <c r="I894" s="130" t="e">
        <f>VLOOKUP(H894,Presupuesto!$B$11:$C$565,2,0)</f>
        <v>#N/A</v>
      </c>
      <c r="J894" s="98" t="str">
        <f t="shared" si="41"/>
        <v>Desarrollo del Sistema de Educación Superior</v>
      </c>
      <c r="K894" s="98" t="s">
        <v>412</v>
      </c>
    </row>
    <row r="895" spans="3:11" ht="15.75" thickBot="1">
      <c r="C895" s="147"/>
      <c r="D895" s="159"/>
      <c r="E895" s="103"/>
      <c r="F895" s="105">
        <f t="shared" si="40"/>
        <v>0</v>
      </c>
      <c r="G895" s="162"/>
      <c r="H895" s="148"/>
      <c r="I895" s="132" t="e">
        <f>VLOOKUP(H895,Presupuesto!$B$11:$C$565,2,0)</f>
        <v>#N/A</v>
      </c>
      <c r="J895" s="106" t="str">
        <f t="shared" si="41"/>
        <v>Desarrollo del Sistema de Educación Superior</v>
      </c>
      <c r="K895" s="124" t="s">
        <v>394</v>
      </c>
    </row>
  </sheetData>
  <dataConsolidate/>
  <dataValidations count="8">
    <dataValidation type="list" allowBlank="1" showInputMessage="1" showErrorMessage="1" errorTitle="¡Ingreso Inválido!" error="Seleccione una opción de la lista." promptTitle="Tipo de Presupuesto" prompt="Seleccione una opción de la lista." sqref="G17:G51 G63:G97 G107:G141 G151:G185 G200:G234 G861:G895 G288:G322 G332:G366 G377:G411 G421:G455 G465:G499 G509:G543 G553:G587 G597:G631 G641:G675 G685:G719 G729:G763 G773:G807 G817:G851 G244:G278">
      <formula1>$R$2:$S$2</formula1>
    </dataValidation>
    <dataValidation type="list" allowBlank="1" showInputMessage="1" showErrorMessage="1" errorTitle="¡Ingreso Inválido!" error="Seleccione una opción de la lista" promptTitle="Mes Requerido" prompt="Seleccione el mes en el que requiere el recurso." sqref="K17:K51 K63:K97 K107:K141 K151:K185 K200:K234 K244:K278 K288:K322 K332:K366 K377:K411 K421:K455 K465:K499 K509:K543 K553:K587 K597:K631 K641:K675 K685:K719 K729:K763 K773:K807 K817:K851 K861:K895">
      <formula1>$U$2:$AF$2</formula1>
    </dataValidation>
    <dataValidation type="list" allowBlank="1" showInputMessage="1" showErrorMessage="1" errorTitle="¡Ingreso Invalido!" error="Seleccione una opción de la lista." promptTitle="Categoria/Zona de Viáticos" prompt="Seleccione una opción de la lista" sqref="C17 C63 C107 C151 C200 C244 C288 C332 C377 C421 C465 C509 C553 C597 C641 C685 C729 C773 C817 C861">
      <formula1>$AH$2:$BU$2</formula1>
    </dataValidation>
    <dataValidation type="list" allowBlank="1" showInputMessage="1" showErrorMessage="1" errorTitle="¡Ingreso Inválido!" error="Verifique el valor ingresado." promptTitle="Ingrese el Objeto de Gasto" prompt="Ingrese el Objeto de Gasto" sqref="H861:H895 H19:H51 H107:H141 H151:H185 H63:H97 H200:H234 H288:H322 H332:H366 H377:H411 H421:H455 H465:H499 H509:H543 H553:H587 H597:H631 H641:H675 H685:H719 H729:H763 H773:H807 H817:H851 H17 H251:H278 H244">
      <formula1>$A$1:$UI$1</formula1>
    </dataValidation>
    <dataValidation type="list" allowBlank="1" showInputMessage="1" showErrorMessage="1" errorTitle="¡Ingreso Inválido!" error="Seleccione una opción de la lista." promptTitle="Dimensión Estratégica" prompt="Seleccione una opción de la lista." sqref="J64:J97 J108:J141 J152:J185 J201:J234 J245:J278 J289:J322 J333:J366 J378:J411 J422:J455 J466:J499 J510:J543 J554:J587 J598:J631 J642:J675 J686:J719 J730:J763 J774:J807 J818:J851 J862:J895 J18:J51">
      <formula1>$A$2:$P$2</formula1>
    </dataValidation>
    <dataValidation type="list" allowBlank="1" showInputMessage="1" showErrorMessage="1" errorTitle="¡Ingreso Inválido!" error="Seleccione una opción de la lista." promptTitle="Dimensión Estratégica" prompt="Seleccione una opción de la lista." sqref="J17 J63 J107 J151 J200 J244 J288 J332 J377 J421 J465 J509 J553 J597 J641 J685 J729 J773 J817 J861">
      <formula1>$A$2:$Q$2</formula1>
    </dataValidation>
    <dataValidation type="list" allowBlank="1" showInputMessage="1" showErrorMessage="1" errorTitle="¡Ingreso Inválido!" error="Verifique el valor ingresado.&#10;" sqref="H18">
      <formula1>$A$1:$UI$1</formula1>
    </dataValidation>
    <dataValidation type="list" allowBlank="1" showInputMessage="1" showErrorMessage="1" errorTitle="¡Ingreso Inválido!" error="Verifique el valor ingresado." promptTitle="Ingrese el Objeto de Gasto" prompt="Ingrese el Objeto de Gasto" sqref="H245:H250">
      <formula1>$A$1:$VD$1</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7">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3"/>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8"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2"/>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67">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3"/>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8" t="s">
        <v>1454</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2"/>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67">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3"/>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8" t="s">
        <v>1454</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2"/>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67">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3"/>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8" t="s">
        <v>1454</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2"/>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15. Gobernabilidad y Proceso...</vt:lpstr>
      <vt:lpstr>14. Internacional... de la E.S.</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2015-10-12T04:41:04Z</dcterms:modified>
</cp:coreProperties>
</file>