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5745" yWindow="15" windowWidth="11880" windowHeight="10005" tabRatio="767" firstSheet="5" activeTab="1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Asegura. de la Calid. y M" sheetId="33" state="hidden" r:id="rId19"/>
    <sheet name="9. Cultura de Inno. Insti..." sheetId="47" state="hidden" r:id="rId20"/>
    <sheet name="10. Posgrado" sheetId="48" state="hidden" r:id="rId21"/>
    <sheet name="11. Gestion Administrativa" sheetId="24" state="hidden"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SEMINARIOS'!$G$9:$H$91</definedName>
    <definedName name="_xlnm._FilterDatabase" localSheetId="4" hidden="1">'2. CONTRATACION DE PERSONAL'!$G$9:$H$579</definedName>
    <definedName name="_xlnm._FilterDatabase" localSheetId="5" hidden="1">'3. EQUIPO DE OFICINA'!$C$12:$C$28</definedName>
    <definedName name="_xlnm._FilterDatabase" localSheetId="6" hidden="1">'4. EQUIPO TECNOLÓGICOS'!$J$11:$J$281</definedName>
    <definedName name="_xlnm._FilterDatabase" localSheetId="7" hidden="1">'5. ACTIVIDADES ESPECIALES'!$J$13:$J$567</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P32" i="28"/>
  <c r="P33"/>
  <c r="L34"/>
  <c r="H12" l="1"/>
  <c r="O12"/>
  <c r="G17" i="8" l="1"/>
  <c r="G28"/>
  <c r="G26" i="7"/>
  <c r="F162" i="12" l="1"/>
  <c r="F161"/>
  <c r="F160"/>
  <c r="F159"/>
  <c r="F158"/>
  <c r="F157"/>
  <c r="F156"/>
  <c r="F155"/>
  <c r="F154"/>
  <c r="F153"/>
  <c r="F152"/>
  <c r="F151"/>
  <c r="F150"/>
  <c r="F149"/>
  <c r="F148"/>
  <c r="F147"/>
  <c r="F146"/>
  <c r="F145"/>
  <c r="D134"/>
  <c r="D133"/>
  <c r="D129"/>
  <c r="D128"/>
  <c r="D124"/>
  <c r="D123"/>
  <c r="D119"/>
  <c r="D118"/>
  <c r="E96" l="1"/>
  <c r="F96" s="1"/>
  <c r="J96"/>
  <c r="E97"/>
  <c r="F97" s="1"/>
  <c r="J97"/>
  <c r="F98"/>
  <c r="J98"/>
  <c r="E100"/>
  <c r="F100" s="1"/>
  <c r="J100"/>
  <c r="E99"/>
  <c r="F99" s="1"/>
  <c r="J99"/>
  <c r="H10" i="28" l="1"/>
  <c r="J10"/>
  <c r="F59" i="12"/>
  <c r="F58"/>
  <c r="F57"/>
  <c r="E29"/>
  <c r="E28"/>
  <c r="E26"/>
  <c r="E25"/>
  <c r="E24"/>
  <c r="L28" i="28" l="1"/>
  <c r="O18"/>
  <c r="O11"/>
  <c r="O32"/>
  <c r="O21"/>
  <c r="O17"/>
  <c r="N17"/>
  <c r="L17"/>
  <c r="J17"/>
  <c r="N11"/>
  <c r="L11"/>
  <c r="J11"/>
  <c r="N9"/>
  <c r="P9" s="1"/>
  <c r="P18"/>
  <c r="N27"/>
  <c r="P21"/>
  <c r="N12"/>
  <c r="L12"/>
  <c r="J12"/>
  <c r="O16"/>
  <c r="N16"/>
  <c r="L16"/>
  <c r="J16"/>
  <c r="P16" l="1"/>
  <c r="P17"/>
  <c r="P34" l="1"/>
  <c r="P30" l="1"/>
  <c r="P29"/>
  <c r="P28"/>
  <c r="O28"/>
  <c r="L27"/>
  <c r="P27" s="1"/>
  <c r="O27"/>
  <c r="O26"/>
  <c r="N26"/>
  <c r="L26"/>
  <c r="J26"/>
  <c r="H26"/>
  <c r="P25"/>
  <c r="P24"/>
  <c r="J23"/>
  <c r="P23" s="1"/>
  <c r="H22"/>
  <c r="P22" s="1"/>
  <c r="N19"/>
  <c r="L19"/>
  <c r="J19"/>
  <c r="H19"/>
  <c r="P15"/>
  <c r="O15"/>
  <c r="P14"/>
  <c r="P13"/>
  <c r="O14"/>
  <c r="O13"/>
  <c r="P11"/>
  <c r="L35" l="1"/>
  <c r="P26"/>
  <c r="P12"/>
  <c r="O10"/>
  <c r="P10"/>
  <c r="C143" i="43" l="1"/>
  <c r="C100"/>
  <c r="C57"/>
  <c r="C14"/>
  <c r="C163" i="42"/>
  <c r="C133"/>
  <c r="C103"/>
  <c r="C73"/>
  <c r="C43"/>
  <c r="C107" i="40"/>
  <c r="C76"/>
  <c r="C45"/>
  <c r="C13" i="42"/>
  <c r="C14" i="40"/>
  <c r="C530" i="12"/>
  <c r="C486"/>
  <c r="C442"/>
  <c r="C398"/>
  <c r="C354"/>
  <c r="C310"/>
  <c r="C297"/>
  <c r="C279"/>
  <c r="C264"/>
  <c r="C250"/>
  <c r="C238"/>
  <c r="C226"/>
  <c r="C199"/>
  <c r="C171"/>
  <c r="C142"/>
  <c r="C112"/>
  <c r="C87"/>
  <c r="C66"/>
  <c r="C42"/>
  <c r="C14"/>
  <c r="C265" i="10"/>
  <c r="C242"/>
  <c r="C219"/>
  <c r="C196"/>
  <c r="C173"/>
  <c r="C150"/>
  <c r="C127"/>
  <c r="C104"/>
  <c r="C81"/>
  <c r="C58"/>
  <c r="C14"/>
  <c r="C14" i="9"/>
  <c r="C526" i="8"/>
  <c r="C466"/>
  <c r="C406"/>
  <c r="C346"/>
  <c r="C286"/>
  <c r="C226"/>
  <c r="C166"/>
  <c r="C106"/>
  <c r="C94"/>
  <c r="C79"/>
  <c r="C64"/>
  <c r="C52"/>
  <c r="C37"/>
  <c r="C25"/>
  <c r="C14"/>
  <c r="C90" i="7"/>
  <c r="C71"/>
  <c r="C52"/>
  <c r="C33"/>
  <c r="C14"/>
  <c r="O23" i="50"/>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O67"/>
  <c r="P67"/>
  <c r="O68"/>
  <c r="P68"/>
  <c r="O69"/>
  <c r="P69"/>
  <c r="O70"/>
  <c r="P70"/>
  <c r="O71"/>
  <c r="P71"/>
  <c r="O72"/>
  <c r="P72"/>
  <c r="N74"/>
  <c r="M74"/>
  <c r="L74"/>
  <c r="K74"/>
  <c r="J74"/>
  <c r="I74"/>
  <c r="H74"/>
  <c r="G74"/>
  <c r="P73"/>
  <c r="O73"/>
  <c r="P22"/>
  <c r="O22"/>
  <c r="P21"/>
  <c r="O21"/>
  <c r="P20"/>
  <c r="O20"/>
  <c r="P19"/>
  <c r="O19"/>
  <c r="P18"/>
  <c r="O18"/>
  <c r="O74" l="1"/>
  <c r="P74"/>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P13" i="47"/>
  <c r="O13"/>
  <c r="P14" i="44"/>
  <c r="O14"/>
  <c r="P13"/>
  <c r="O13"/>
  <c r="O10"/>
  <c r="P10"/>
  <c r="O11"/>
  <c r="P11"/>
  <c r="O12"/>
  <c r="P12"/>
  <c r="O15"/>
  <c r="P15"/>
  <c r="O13" i="49"/>
  <c r="P13"/>
  <c r="O14"/>
  <c r="P14"/>
  <c r="O15"/>
  <c r="P15"/>
  <c r="O16"/>
  <c r="P16"/>
  <c r="O17"/>
  <c r="P17"/>
  <c r="O18"/>
  <c r="P18"/>
  <c r="O23"/>
  <c r="P23"/>
  <c r="O24"/>
  <c r="P24"/>
  <c r="O25"/>
  <c r="P25"/>
  <c r="J179" i="43" l="1"/>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7" i="10"/>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l="1"/>
  <c r="P70"/>
  <c r="I23" i="27" s="1"/>
  <c r="O11" i="34"/>
  <c r="P11"/>
  <c r="O12"/>
  <c r="P12"/>
  <c r="O13"/>
  <c r="P13"/>
  <c r="O14"/>
  <c r="P14"/>
  <c r="O15"/>
  <c r="P15"/>
  <c r="O16"/>
  <c r="P16"/>
  <c r="O17"/>
  <c r="P17"/>
  <c r="O18"/>
  <c r="P18"/>
  <c r="O19"/>
  <c r="P19"/>
  <c r="O20"/>
  <c r="P20"/>
  <c r="O21"/>
  <c r="P21"/>
  <c r="O22"/>
  <c r="P22"/>
  <c r="O23"/>
  <c r="P23"/>
  <c r="O24"/>
  <c r="P24"/>
  <c r="O25"/>
  <c r="P25"/>
  <c r="O26"/>
  <c r="P26"/>
  <c r="O27"/>
  <c r="P27"/>
  <c r="O28"/>
  <c r="P28"/>
  <c r="P10"/>
  <c r="O10"/>
  <c r="O9" i="46"/>
  <c r="P9"/>
  <c r="O10"/>
  <c r="P10"/>
  <c r="O12"/>
  <c r="P12"/>
  <c r="O15"/>
  <c r="P15"/>
  <c r="O17"/>
  <c r="P17"/>
  <c r="O18"/>
  <c r="P18"/>
  <c r="O19"/>
  <c r="P19"/>
  <c r="O20"/>
  <c r="P20"/>
  <c r="O21"/>
  <c r="P21"/>
  <c r="O22"/>
  <c r="P22"/>
  <c r="O23"/>
  <c r="P23"/>
  <c r="O24"/>
  <c r="P24"/>
  <c r="O25"/>
  <c r="P25"/>
  <c r="O26"/>
  <c r="P26"/>
  <c r="O27"/>
  <c r="P27"/>
  <c r="O28"/>
  <c r="P28"/>
  <c r="O29"/>
  <c r="P29"/>
  <c r="O30"/>
  <c r="P30"/>
  <c r="O31"/>
  <c r="P31"/>
  <c r="O32"/>
  <c r="P32"/>
  <c r="O33"/>
  <c r="P33"/>
  <c r="O34"/>
  <c r="P34"/>
  <c r="O35"/>
  <c r="P35"/>
  <c r="P8"/>
  <c r="O8"/>
  <c r="P20" i="31"/>
  <c r="O20"/>
  <c r="P19"/>
  <c r="O19"/>
  <c r="P18"/>
  <c r="O18"/>
  <c r="P17"/>
  <c r="O17"/>
  <c r="P16"/>
  <c r="O16"/>
  <c r="P15"/>
  <c r="O15"/>
  <c r="P14"/>
  <c r="O14"/>
  <c r="P13"/>
  <c r="O13"/>
  <c r="P12"/>
  <c r="O12"/>
  <c r="P11"/>
  <c r="O11"/>
  <c r="P10"/>
  <c r="O10"/>
  <c r="P9"/>
  <c r="O9"/>
  <c r="O9" i="44"/>
  <c r="P9"/>
  <c r="O16"/>
  <c r="P16"/>
  <c r="O17"/>
  <c r="P17"/>
  <c r="O18"/>
  <c r="P18"/>
  <c r="O19"/>
  <c r="P19"/>
  <c r="O20"/>
  <c r="P20"/>
  <c r="P8"/>
  <c r="O8"/>
  <c r="O10" i="24"/>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P9"/>
  <c r="O9"/>
  <c r="O8" i="48"/>
  <c r="P8"/>
  <c r="O9"/>
  <c r="P9"/>
  <c r="O10"/>
  <c r="P10"/>
  <c r="O11"/>
  <c r="P11"/>
  <c r="O12"/>
  <c r="P12"/>
  <c r="O13"/>
  <c r="P13"/>
  <c r="O14"/>
  <c r="P14"/>
  <c r="O15"/>
  <c r="P15"/>
  <c r="O16"/>
  <c r="P16"/>
  <c r="O17"/>
  <c r="P17"/>
  <c r="O18"/>
  <c r="P18"/>
  <c r="O19"/>
  <c r="P19"/>
  <c r="O20"/>
  <c r="P20"/>
  <c r="O21"/>
  <c r="P21"/>
  <c r="O22"/>
  <c r="P22"/>
  <c r="O24"/>
  <c r="P24"/>
  <c r="O25"/>
  <c r="P25"/>
  <c r="O26"/>
  <c r="P26"/>
  <c r="O27"/>
  <c r="P27"/>
  <c r="O28"/>
  <c r="P28"/>
  <c r="O29"/>
  <c r="P29"/>
  <c r="O30"/>
  <c r="P30"/>
  <c r="O31"/>
  <c r="P31"/>
  <c r="O32"/>
  <c r="P32"/>
  <c r="O33"/>
  <c r="P33"/>
  <c r="O34"/>
  <c r="P34"/>
  <c r="O35"/>
  <c r="P35"/>
  <c r="O36"/>
  <c r="P36"/>
  <c r="O37"/>
  <c r="P37"/>
  <c r="O38"/>
  <c r="P38"/>
  <c r="O39"/>
  <c r="P39"/>
  <c r="O40"/>
  <c r="P40"/>
  <c r="O41"/>
  <c r="P41"/>
  <c r="O42"/>
  <c r="P42"/>
  <c r="P23"/>
  <c r="O23"/>
  <c r="O9" i="47"/>
  <c r="P9"/>
  <c r="O10"/>
  <c r="P10"/>
  <c r="O11"/>
  <c r="P11"/>
  <c r="O12"/>
  <c r="P12"/>
  <c r="O14"/>
  <c r="P14"/>
  <c r="O15"/>
  <c r="P15"/>
  <c r="O16"/>
  <c r="P16"/>
  <c r="O17"/>
  <c r="P17"/>
  <c r="O18"/>
  <c r="P18"/>
  <c r="O19"/>
  <c r="P19"/>
  <c r="O20"/>
  <c r="P20"/>
  <c r="P8"/>
  <c r="O8"/>
  <c r="O11" i="33"/>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P10"/>
  <c r="O10"/>
  <c r="O8" i="45"/>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P7"/>
  <c r="O7"/>
  <c r="O9" i="23"/>
  <c r="P9"/>
  <c r="O10"/>
  <c r="P10"/>
  <c r="O11"/>
  <c r="P11"/>
  <c r="O12"/>
  <c r="P12"/>
  <c r="O13"/>
  <c r="P13"/>
  <c r="O14"/>
  <c r="P14"/>
  <c r="O15"/>
  <c r="P15"/>
  <c r="O16"/>
  <c r="P16"/>
  <c r="O17"/>
  <c r="P17"/>
  <c r="O18"/>
  <c r="P18"/>
  <c r="O19"/>
  <c r="P19"/>
  <c r="O20"/>
  <c r="P20"/>
  <c r="O21"/>
  <c r="P21"/>
  <c r="O22"/>
  <c r="P22"/>
  <c r="O23"/>
  <c r="P23"/>
  <c r="O24"/>
  <c r="P24"/>
  <c r="O25"/>
  <c r="P25"/>
  <c r="O26"/>
  <c r="P26"/>
  <c r="P8"/>
  <c r="O8"/>
  <c r="P42" i="30"/>
  <c r="O42"/>
  <c r="P41"/>
  <c r="O41"/>
  <c r="P40"/>
  <c r="O40"/>
  <c r="P39"/>
  <c r="O39"/>
  <c r="P38"/>
  <c r="O38"/>
  <c r="P37"/>
  <c r="O37"/>
  <c r="P36"/>
  <c r="O36"/>
  <c r="P35"/>
  <c r="O35"/>
  <c r="P34"/>
  <c r="O34"/>
  <c r="P33"/>
  <c r="O33"/>
  <c r="P32"/>
  <c r="O32"/>
  <c r="P31"/>
  <c r="O31"/>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20" i="29"/>
  <c r="O20"/>
  <c r="P19"/>
  <c r="O19"/>
  <c r="P18"/>
  <c r="O18"/>
  <c r="P17"/>
  <c r="O17"/>
  <c r="P16"/>
  <c r="O16"/>
  <c r="P15"/>
  <c r="O15"/>
  <c r="P14"/>
  <c r="O14"/>
  <c r="P13"/>
  <c r="O13"/>
  <c r="P12"/>
  <c r="O12"/>
  <c r="P11"/>
  <c r="O11"/>
  <c r="P10"/>
  <c r="O10"/>
  <c r="P9"/>
  <c r="O9"/>
  <c r="P8"/>
  <c r="O8"/>
  <c r="P72" i="22"/>
  <c r="O72"/>
  <c r="P71"/>
  <c r="O71"/>
  <c r="P70"/>
  <c r="O70"/>
  <c r="P69"/>
  <c r="O69"/>
  <c r="P68"/>
  <c r="O68"/>
  <c r="P67"/>
  <c r="O67"/>
  <c r="P66"/>
  <c r="O66"/>
  <c r="P65"/>
  <c r="O65"/>
  <c r="P64"/>
  <c r="O64"/>
  <c r="P63"/>
  <c r="O63"/>
  <c r="P62"/>
  <c r="O62"/>
  <c r="P61"/>
  <c r="O61"/>
  <c r="P60"/>
  <c r="O60"/>
  <c r="P59"/>
  <c r="O59"/>
  <c r="P58"/>
  <c r="O58"/>
  <c r="P57"/>
  <c r="O57"/>
  <c r="P56"/>
  <c r="O56"/>
  <c r="P55"/>
  <c r="O55"/>
  <c r="P54"/>
  <c r="O54"/>
  <c r="P53"/>
  <c r="O53"/>
  <c r="P52"/>
  <c r="O52"/>
  <c r="P51"/>
  <c r="O51"/>
  <c r="P50"/>
  <c r="O50"/>
  <c r="P49"/>
  <c r="O49"/>
  <c r="P48"/>
  <c r="O48"/>
  <c r="P47"/>
  <c r="O47"/>
  <c r="P46"/>
  <c r="O46"/>
  <c r="P45"/>
  <c r="O45"/>
  <c r="P44"/>
  <c r="O44"/>
  <c r="P43"/>
  <c r="O43"/>
  <c r="P42"/>
  <c r="O42"/>
  <c r="P41"/>
  <c r="O41"/>
  <c r="P40"/>
  <c r="O40"/>
  <c r="P39"/>
  <c r="O39"/>
  <c r="P38"/>
  <c r="O38"/>
  <c r="P37"/>
  <c r="O37"/>
  <c r="P36"/>
  <c r="O36"/>
  <c r="P35"/>
  <c r="O35"/>
  <c r="P34"/>
  <c r="O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9"/>
  <c r="O9"/>
  <c r="P73"/>
  <c r="O73"/>
  <c r="O9" i="21"/>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3"/>
  <c r="P33"/>
  <c r="O34"/>
  <c r="P34"/>
  <c r="O35"/>
  <c r="P35"/>
  <c r="O36"/>
  <c r="P36"/>
  <c r="O37"/>
  <c r="P37"/>
  <c r="O38"/>
  <c r="P38"/>
  <c r="O39"/>
  <c r="P39"/>
  <c r="O40"/>
  <c r="P40"/>
  <c r="O41"/>
  <c r="P41"/>
  <c r="O42"/>
  <c r="P42"/>
  <c r="O43"/>
  <c r="P43"/>
  <c r="O44"/>
  <c r="P44"/>
  <c r="O45"/>
  <c r="P45"/>
  <c r="O46"/>
  <c r="P46"/>
  <c r="P8"/>
  <c r="O8"/>
  <c r="O19" i="28"/>
  <c r="O20"/>
  <c r="O33"/>
  <c r="O9"/>
  <c r="P19"/>
  <c r="P20"/>
  <c r="P35" l="1"/>
  <c r="O35"/>
  <c r="O179" i="43"/>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P92"/>
  <c r="O92"/>
  <c r="Q92" s="1"/>
  <c r="I92"/>
  <c r="F92"/>
  <c r="Q91"/>
  <c r="O91"/>
  <c r="P91" s="1"/>
  <c r="I91"/>
  <c r="F91"/>
  <c r="P90"/>
  <c r="O90"/>
  <c r="Q90" s="1"/>
  <c r="I90"/>
  <c r="F90"/>
  <c r="Q89"/>
  <c r="O89"/>
  <c r="P89" s="1"/>
  <c r="I89"/>
  <c r="F89"/>
  <c r="P88"/>
  <c r="O88"/>
  <c r="Q88" s="1"/>
  <c r="I88"/>
  <c r="F88"/>
  <c r="Q87"/>
  <c r="O87"/>
  <c r="P87" s="1"/>
  <c r="I87"/>
  <c r="F87"/>
  <c r="P86"/>
  <c r="O86"/>
  <c r="Q86" s="1"/>
  <c r="I86"/>
  <c r="F86"/>
  <c r="Q85"/>
  <c r="O85"/>
  <c r="P85" s="1"/>
  <c r="I85"/>
  <c r="F85"/>
  <c r="P84"/>
  <c r="O84"/>
  <c r="Q84" s="1"/>
  <c r="I84"/>
  <c r="F84"/>
  <c r="Q83"/>
  <c r="O83"/>
  <c r="P83" s="1"/>
  <c r="I83"/>
  <c r="F83"/>
  <c r="P82"/>
  <c r="O82"/>
  <c r="Q82" s="1"/>
  <c r="I82"/>
  <c r="F82"/>
  <c r="Q81"/>
  <c r="O81"/>
  <c r="P81" s="1"/>
  <c r="I81"/>
  <c r="F81"/>
  <c r="P80"/>
  <c r="O80"/>
  <c r="Q80" s="1"/>
  <c r="I80"/>
  <c r="F80"/>
  <c r="Q79"/>
  <c r="O79"/>
  <c r="P79" s="1"/>
  <c r="I79"/>
  <c r="F79"/>
  <c r="P78"/>
  <c r="O78"/>
  <c r="Q78" s="1"/>
  <c r="I78"/>
  <c r="F78"/>
  <c r="Q77"/>
  <c r="O77"/>
  <c r="P77" s="1"/>
  <c r="I77"/>
  <c r="F77"/>
  <c r="P76"/>
  <c r="O76"/>
  <c r="Q76" s="1"/>
  <c r="I76"/>
  <c r="F76"/>
  <c r="Q75"/>
  <c r="O75"/>
  <c r="P75" s="1"/>
  <c r="I75"/>
  <c r="F75"/>
  <c r="P74"/>
  <c r="O74"/>
  <c r="Q74" s="1"/>
  <c r="I74"/>
  <c r="F74"/>
  <c r="Q73"/>
  <c r="O73"/>
  <c r="P73" s="1"/>
  <c r="I73"/>
  <c r="F73"/>
  <c r="P72"/>
  <c r="O72"/>
  <c r="Q72" s="1"/>
  <c r="I72"/>
  <c r="F72"/>
  <c r="Q71"/>
  <c r="O71"/>
  <c r="P71" s="1"/>
  <c r="I71"/>
  <c r="F71"/>
  <c r="P70"/>
  <c r="O70"/>
  <c r="Q70" s="1"/>
  <c r="I70"/>
  <c r="F70"/>
  <c r="Q69"/>
  <c r="O69"/>
  <c r="P69" s="1"/>
  <c r="I69"/>
  <c r="F69"/>
  <c r="P68"/>
  <c r="O68"/>
  <c r="Q68" s="1"/>
  <c r="I68"/>
  <c r="F68"/>
  <c r="Q67"/>
  <c r="O67"/>
  <c r="P67" s="1"/>
  <c r="I67"/>
  <c r="F67"/>
  <c r="P66"/>
  <c r="O66"/>
  <c r="Q66" s="1"/>
  <c r="I66"/>
  <c r="F66"/>
  <c r="Q65"/>
  <c r="O65"/>
  <c r="P65" s="1"/>
  <c r="I65"/>
  <c r="F65"/>
  <c r="P64"/>
  <c r="O64"/>
  <c r="Q64" s="1"/>
  <c r="I64"/>
  <c r="F64"/>
  <c r="Q63"/>
  <c r="O63"/>
  <c r="P63" s="1"/>
  <c r="I63"/>
  <c r="F63"/>
  <c r="P62"/>
  <c r="O62"/>
  <c r="Q62" s="1"/>
  <c r="I62"/>
  <c r="F62"/>
  <c r="Q61"/>
  <c r="O61"/>
  <c r="P61" s="1"/>
  <c r="I61"/>
  <c r="F61"/>
  <c r="P60"/>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D103" s="1"/>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D72" s="1"/>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567" i="12"/>
  <c r="J566"/>
  <c r="J565"/>
  <c r="J564"/>
  <c r="J563"/>
  <c r="J562"/>
  <c r="J561"/>
  <c r="J560"/>
  <c r="J559"/>
  <c r="J558"/>
  <c r="J557"/>
  <c r="J556"/>
  <c r="J555"/>
  <c r="J554"/>
  <c r="J553"/>
  <c r="J552"/>
  <c r="J551"/>
  <c r="J550"/>
  <c r="J549"/>
  <c r="J548"/>
  <c r="J547"/>
  <c r="J546"/>
  <c r="J545"/>
  <c r="J544"/>
  <c r="J543"/>
  <c r="J542"/>
  <c r="J541"/>
  <c r="J540"/>
  <c r="J539"/>
  <c r="J538"/>
  <c r="J537"/>
  <c r="J536"/>
  <c r="J535"/>
  <c r="J534"/>
  <c r="J523"/>
  <c r="J522"/>
  <c r="J521"/>
  <c r="J520"/>
  <c r="J519"/>
  <c r="J518"/>
  <c r="J517"/>
  <c r="J516"/>
  <c r="J515"/>
  <c r="J514"/>
  <c r="J513"/>
  <c r="J512"/>
  <c r="J511"/>
  <c r="J510"/>
  <c r="J509"/>
  <c r="J508"/>
  <c r="J507"/>
  <c r="J506"/>
  <c r="J505"/>
  <c r="J504"/>
  <c r="J503"/>
  <c r="J502"/>
  <c r="J501"/>
  <c r="J500"/>
  <c r="J499"/>
  <c r="J498"/>
  <c r="J497"/>
  <c r="J496"/>
  <c r="J495"/>
  <c r="J494"/>
  <c r="J493"/>
  <c r="J492"/>
  <c r="J491"/>
  <c r="J490"/>
  <c r="J479"/>
  <c r="J478"/>
  <c r="J477"/>
  <c r="J476"/>
  <c r="J475"/>
  <c r="J474"/>
  <c r="J473"/>
  <c r="J472"/>
  <c r="J471"/>
  <c r="J470"/>
  <c r="J469"/>
  <c r="J468"/>
  <c r="J467"/>
  <c r="J466"/>
  <c r="J465"/>
  <c r="J464"/>
  <c r="J463"/>
  <c r="J462"/>
  <c r="J461"/>
  <c r="J460"/>
  <c r="J459"/>
  <c r="J458"/>
  <c r="J457"/>
  <c r="J456"/>
  <c r="J455"/>
  <c r="J454"/>
  <c r="J453"/>
  <c r="J452"/>
  <c r="J451"/>
  <c r="J450"/>
  <c r="J449"/>
  <c r="J448"/>
  <c r="J447"/>
  <c r="J446"/>
  <c r="J435"/>
  <c r="J434"/>
  <c r="J433"/>
  <c r="J432"/>
  <c r="J431"/>
  <c r="J430"/>
  <c r="J429"/>
  <c r="J428"/>
  <c r="J427"/>
  <c r="J426"/>
  <c r="J425"/>
  <c r="J424"/>
  <c r="J423"/>
  <c r="J422"/>
  <c r="J421"/>
  <c r="J420"/>
  <c r="J419"/>
  <c r="J418"/>
  <c r="J417"/>
  <c r="J416"/>
  <c r="J415"/>
  <c r="J414"/>
  <c r="J413"/>
  <c r="J412"/>
  <c r="J411"/>
  <c r="J410"/>
  <c r="J409"/>
  <c r="J408"/>
  <c r="J407"/>
  <c r="J406"/>
  <c r="J405"/>
  <c r="J404"/>
  <c r="J403"/>
  <c r="J402"/>
  <c r="J391"/>
  <c r="J390"/>
  <c r="J389"/>
  <c r="J388"/>
  <c r="J387"/>
  <c r="J386"/>
  <c r="J385"/>
  <c r="J384"/>
  <c r="J383"/>
  <c r="J382"/>
  <c r="J381"/>
  <c r="J380"/>
  <c r="J379"/>
  <c r="J378"/>
  <c r="J377"/>
  <c r="J376"/>
  <c r="J375"/>
  <c r="J374"/>
  <c r="J373"/>
  <c r="J372"/>
  <c r="J371"/>
  <c r="J370"/>
  <c r="J369"/>
  <c r="J368"/>
  <c r="J367"/>
  <c r="J366"/>
  <c r="J365"/>
  <c r="J364"/>
  <c r="J363"/>
  <c r="J362"/>
  <c r="J361"/>
  <c r="J360"/>
  <c r="J359"/>
  <c r="J358"/>
  <c r="J347"/>
  <c r="J346"/>
  <c r="J345"/>
  <c r="J344"/>
  <c r="J343"/>
  <c r="J342"/>
  <c r="J341"/>
  <c r="J340"/>
  <c r="J339"/>
  <c r="J338"/>
  <c r="J337"/>
  <c r="J336"/>
  <c r="J335"/>
  <c r="J334"/>
  <c r="J333"/>
  <c r="J332"/>
  <c r="J331"/>
  <c r="J330"/>
  <c r="J329"/>
  <c r="J328"/>
  <c r="J327"/>
  <c r="J326"/>
  <c r="J325"/>
  <c r="J324"/>
  <c r="J323"/>
  <c r="J322"/>
  <c r="J321"/>
  <c r="J320"/>
  <c r="J319"/>
  <c r="J318"/>
  <c r="J317"/>
  <c r="J316"/>
  <c r="J315"/>
  <c r="J314"/>
  <c r="J303"/>
  <c r="J302"/>
  <c r="J301"/>
  <c r="J300"/>
  <c r="J290"/>
  <c r="J289"/>
  <c r="J288"/>
  <c r="J287"/>
  <c r="J286"/>
  <c r="J285"/>
  <c r="J284"/>
  <c r="J283"/>
  <c r="J282"/>
  <c r="J272"/>
  <c r="J271"/>
  <c r="J270"/>
  <c r="J269"/>
  <c r="J268"/>
  <c r="J267"/>
  <c r="J257"/>
  <c r="J256"/>
  <c r="J255"/>
  <c r="J254"/>
  <c r="J253"/>
  <c r="J243"/>
  <c r="J242"/>
  <c r="J241"/>
  <c r="J231"/>
  <c r="J230"/>
  <c r="J229"/>
  <c r="J219"/>
  <c r="J218"/>
  <c r="J217"/>
  <c r="J216"/>
  <c r="J215"/>
  <c r="J214"/>
  <c r="J213"/>
  <c r="J212"/>
  <c r="J211"/>
  <c r="J210"/>
  <c r="J209"/>
  <c r="J208"/>
  <c r="J207"/>
  <c r="J206"/>
  <c r="J205"/>
  <c r="J204"/>
  <c r="J203"/>
  <c r="J192"/>
  <c r="J191"/>
  <c r="J190"/>
  <c r="J189"/>
  <c r="J188"/>
  <c r="J187"/>
  <c r="J186"/>
  <c r="J185"/>
  <c r="J184"/>
  <c r="J183"/>
  <c r="J182"/>
  <c r="J181"/>
  <c r="J180"/>
  <c r="J179"/>
  <c r="J178"/>
  <c r="J177"/>
  <c r="J176"/>
  <c r="J175"/>
  <c r="J164"/>
  <c r="J163"/>
  <c r="J162"/>
  <c r="J161"/>
  <c r="J160"/>
  <c r="J159"/>
  <c r="J158"/>
  <c r="J157"/>
  <c r="J156"/>
  <c r="J155"/>
  <c r="J154"/>
  <c r="J153"/>
  <c r="J152"/>
  <c r="J151"/>
  <c r="J150"/>
  <c r="J149"/>
  <c r="J148"/>
  <c r="J147"/>
  <c r="J146"/>
  <c r="J135"/>
  <c r="J134"/>
  <c r="J133"/>
  <c r="J132"/>
  <c r="J131"/>
  <c r="J130"/>
  <c r="J129"/>
  <c r="J128"/>
  <c r="J127"/>
  <c r="J126"/>
  <c r="J125"/>
  <c r="J124"/>
  <c r="J123"/>
  <c r="J122"/>
  <c r="J121"/>
  <c r="J120"/>
  <c r="J119"/>
  <c r="J118"/>
  <c r="J117"/>
  <c r="J116"/>
  <c r="J104"/>
  <c r="J103"/>
  <c r="J102"/>
  <c r="J101"/>
  <c r="J95"/>
  <c r="J94"/>
  <c r="J93"/>
  <c r="J92"/>
  <c r="J91"/>
  <c r="J80"/>
  <c r="J79"/>
  <c r="J78"/>
  <c r="J77"/>
  <c r="J76"/>
  <c r="J75"/>
  <c r="J74"/>
  <c r="J73"/>
  <c r="J72"/>
  <c r="J71"/>
  <c r="J70"/>
  <c r="J60"/>
  <c r="J59"/>
  <c r="J58"/>
  <c r="J57"/>
  <c r="J56"/>
  <c r="J55"/>
  <c r="J54"/>
  <c r="J53"/>
  <c r="J52"/>
  <c r="J51"/>
  <c r="J50"/>
  <c r="J49"/>
  <c r="J48"/>
  <c r="J47"/>
  <c r="J46"/>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F546"/>
  <c r="I545"/>
  <c r="F545"/>
  <c r="I544"/>
  <c r="F544"/>
  <c r="I543"/>
  <c r="F543"/>
  <c r="I542"/>
  <c r="F542"/>
  <c r="I541"/>
  <c r="F541"/>
  <c r="I540"/>
  <c r="F540"/>
  <c r="I539"/>
  <c r="F539"/>
  <c r="I538"/>
  <c r="F538"/>
  <c r="I537"/>
  <c r="F537"/>
  <c r="I536"/>
  <c r="F536"/>
  <c r="I535"/>
  <c r="F535"/>
  <c r="I534"/>
  <c r="F534"/>
  <c r="I533"/>
  <c r="E533"/>
  <c r="F533" s="1"/>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F502"/>
  <c r="I501"/>
  <c r="F501"/>
  <c r="I500"/>
  <c r="F500"/>
  <c r="I499"/>
  <c r="F499"/>
  <c r="I498"/>
  <c r="F498"/>
  <c r="I497"/>
  <c r="F497"/>
  <c r="I496"/>
  <c r="F496"/>
  <c r="I495"/>
  <c r="F495"/>
  <c r="I494"/>
  <c r="F494"/>
  <c r="I493"/>
  <c r="F493"/>
  <c r="I492"/>
  <c r="F492"/>
  <c r="I491"/>
  <c r="F491"/>
  <c r="I490"/>
  <c r="F490"/>
  <c r="I489"/>
  <c r="E489"/>
  <c r="F489" s="1"/>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F458"/>
  <c r="I457"/>
  <c r="F457"/>
  <c r="I456"/>
  <c r="F456"/>
  <c r="I455"/>
  <c r="F455"/>
  <c r="I454"/>
  <c r="F454"/>
  <c r="I453"/>
  <c r="F453"/>
  <c r="I452"/>
  <c r="F452"/>
  <c r="I451"/>
  <c r="F451"/>
  <c r="I450"/>
  <c r="F450"/>
  <c r="I449"/>
  <c r="F449"/>
  <c r="I448"/>
  <c r="F448"/>
  <c r="I447"/>
  <c r="F447"/>
  <c r="I446"/>
  <c r="F446"/>
  <c r="I445"/>
  <c r="E445"/>
  <c r="F445" s="1"/>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F414"/>
  <c r="I413"/>
  <c r="F413"/>
  <c r="I412"/>
  <c r="F412"/>
  <c r="I411"/>
  <c r="F411"/>
  <c r="I410"/>
  <c r="F410"/>
  <c r="I409"/>
  <c r="F409"/>
  <c r="I408"/>
  <c r="F408"/>
  <c r="I407"/>
  <c r="F407"/>
  <c r="I406"/>
  <c r="F406"/>
  <c r="I405"/>
  <c r="F405"/>
  <c r="I404"/>
  <c r="F404"/>
  <c r="I403"/>
  <c r="F403"/>
  <c r="I402"/>
  <c r="F402"/>
  <c r="I401"/>
  <c r="E401"/>
  <c r="F401" s="1"/>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F370"/>
  <c r="I369"/>
  <c r="F369"/>
  <c r="I368"/>
  <c r="F368"/>
  <c r="I367"/>
  <c r="F367"/>
  <c r="I366"/>
  <c r="F366"/>
  <c r="I365"/>
  <c r="F365"/>
  <c r="I364"/>
  <c r="F364"/>
  <c r="I363"/>
  <c r="F363"/>
  <c r="I362"/>
  <c r="F362"/>
  <c r="I361"/>
  <c r="F361"/>
  <c r="I360"/>
  <c r="F360"/>
  <c r="I359"/>
  <c r="F359"/>
  <c r="I358"/>
  <c r="F358"/>
  <c r="I357"/>
  <c r="E357"/>
  <c r="F357" s="1"/>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F325"/>
  <c r="I324"/>
  <c r="F324"/>
  <c r="I323"/>
  <c r="F323"/>
  <c r="I322"/>
  <c r="F322"/>
  <c r="I321"/>
  <c r="F321"/>
  <c r="I320"/>
  <c r="F320"/>
  <c r="I319"/>
  <c r="F319"/>
  <c r="I318"/>
  <c r="F318"/>
  <c r="I317"/>
  <c r="F317"/>
  <c r="I316"/>
  <c r="F316"/>
  <c r="I315"/>
  <c r="F315"/>
  <c r="I314"/>
  <c r="F314"/>
  <c r="I313"/>
  <c r="E313"/>
  <c r="F313" s="1"/>
  <c r="I303"/>
  <c r="F303"/>
  <c r="I302"/>
  <c r="F302"/>
  <c r="I301"/>
  <c r="F301"/>
  <c r="I300"/>
  <c r="F300"/>
  <c r="I290"/>
  <c r="F290"/>
  <c r="I289"/>
  <c r="F289"/>
  <c r="I288"/>
  <c r="F288"/>
  <c r="I287"/>
  <c r="F287"/>
  <c r="I286"/>
  <c r="F286"/>
  <c r="I285"/>
  <c r="F285"/>
  <c r="I284"/>
  <c r="F284"/>
  <c r="I283"/>
  <c r="F283"/>
  <c r="I282"/>
  <c r="F282"/>
  <c r="I272"/>
  <c r="F272"/>
  <c r="I271"/>
  <c r="F271"/>
  <c r="I270"/>
  <c r="F270"/>
  <c r="I269"/>
  <c r="F269"/>
  <c r="I268"/>
  <c r="F268"/>
  <c r="I267"/>
  <c r="F267"/>
  <c r="I257"/>
  <c r="F257"/>
  <c r="I256"/>
  <c r="F256"/>
  <c r="I255"/>
  <c r="F255"/>
  <c r="I254"/>
  <c r="F254"/>
  <c r="I253"/>
  <c r="F253"/>
  <c r="I243"/>
  <c r="F243"/>
  <c r="I242"/>
  <c r="F242"/>
  <c r="I241"/>
  <c r="F241"/>
  <c r="I231"/>
  <c r="F231"/>
  <c r="I230"/>
  <c r="F230"/>
  <c r="I229"/>
  <c r="F229"/>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192"/>
  <c r="F192"/>
  <c r="I191"/>
  <c r="F191"/>
  <c r="I190"/>
  <c r="F190"/>
  <c r="I189"/>
  <c r="F189"/>
  <c r="I188"/>
  <c r="F188"/>
  <c r="I187"/>
  <c r="F187"/>
  <c r="I186"/>
  <c r="F186"/>
  <c r="I185"/>
  <c r="F185"/>
  <c r="I184"/>
  <c r="F184"/>
  <c r="I183"/>
  <c r="F183"/>
  <c r="I182"/>
  <c r="F182"/>
  <c r="I181"/>
  <c r="F181"/>
  <c r="I180"/>
  <c r="F180"/>
  <c r="I179"/>
  <c r="F179"/>
  <c r="I178"/>
  <c r="F178"/>
  <c r="I177"/>
  <c r="F177"/>
  <c r="I176"/>
  <c r="F176"/>
  <c r="I175"/>
  <c r="F175"/>
  <c r="I174"/>
  <c r="F174"/>
  <c r="I164"/>
  <c r="F164"/>
  <c r="I163"/>
  <c r="F163"/>
  <c r="I162"/>
  <c r="I161"/>
  <c r="I160"/>
  <c r="I159"/>
  <c r="I158"/>
  <c r="I157"/>
  <c r="I156"/>
  <c r="I155"/>
  <c r="I154"/>
  <c r="I153"/>
  <c r="I152"/>
  <c r="I151"/>
  <c r="I150"/>
  <c r="I149"/>
  <c r="I148"/>
  <c r="I147"/>
  <c r="I146"/>
  <c r="I145"/>
  <c r="I135"/>
  <c r="F135"/>
  <c r="F134"/>
  <c r="F133"/>
  <c r="F132"/>
  <c r="F131"/>
  <c r="F130"/>
  <c r="F129"/>
  <c r="F128"/>
  <c r="F127"/>
  <c r="F126"/>
  <c r="F125"/>
  <c r="F124"/>
  <c r="F123"/>
  <c r="F122"/>
  <c r="F121"/>
  <c r="F120"/>
  <c r="F119"/>
  <c r="F118"/>
  <c r="F117"/>
  <c r="F116"/>
  <c r="F115"/>
  <c r="F105"/>
  <c r="F104"/>
  <c r="F103"/>
  <c r="F102"/>
  <c r="F101"/>
  <c r="F95"/>
  <c r="F94"/>
  <c r="F93"/>
  <c r="F92"/>
  <c r="F91"/>
  <c r="F90"/>
  <c r="F80"/>
  <c r="F79"/>
  <c r="F78"/>
  <c r="F77"/>
  <c r="F76"/>
  <c r="F75"/>
  <c r="F74"/>
  <c r="F73"/>
  <c r="F72"/>
  <c r="F71"/>
  <c r="F70"/>
  <c r="F69"/>
  <c r="I60"/>
  <c r="F60"/>
  <c r="F56"/>
  <c r="F55"/>
  <c r="F54"/>
  <c r="F53"/>
  <c r="F52"/>
  <c r="F51"/>
  <c r="F50"/>
  <c r="F49"/>
  <c r="F48"/>
  <c r="F47"/>
  <c r="F46"/>
  <c r="F45"/>
  <c r="J51" i="10"/>
  <c r="J50"/>
  <c r="J49"/>
  <c r="J48"/>
  <c r="J47"/>
  <c r="J46"/>
  <c r="J45"/>
  <c r="J44"/>
  <c r="J43"/>
  <c r="J42"/>
  <c r="J41"/>
  <c r="J40"/>
  <c r="J74"/>
  <c r="J73"/>
  <c r="J72"/>
  <c r="J71"/>
  <c r="J70"/>
  <c r="J69"/>
  <c r="J68"/>
  <c r="J67"/>
  <c r="J66"/>
  <c r="J65"/>
  <c r="J64"/>
  <c r="J63"/>
  <c r="J62"/>
  <c r="J97"/>
  <c r="J96"/>
  <c r="J95"/>
  <c r="J94"/>
  <c r="J93"/>
  <c r="J92"/>
  <c r="J91"/>
  <c r="J90"/>
  <c r="J89"/>
  <c r="J88"/>
  <c r="J87"/>
  <c r="J86"/>
  <c r="J85"/>
  <c r="J120"/>
  <c r="J119"/>
  <c r="J118"/>
  <c r="J117"/>
  <c r="J116"/>
  <c r="J115"/>
  <c r="J114"/>
  <c r="J113"/>
  <c r="J112"/>
  <c r="J111"/>
  <c r="J110"/>
  <c r="J109"/>
  <c r="J108"/>
  <c r="J143"/>
  <c r="J142"/>
  <c r="J141"/>
  <c r="J140"/>
  <c r="J139"/>
  <c r="J138"/>
  <c r="J137"/>
  <c r="J136"/>
  <c r="J135"/>
  <c r="J134"/>
  <c r="J133"/>
  <c r="J132"/>
  <c r="J131"/>
  <c r="J166"/>
  <c r="J165"/>
  <c r="J164"/>
  <c r="J163"/>
  <c r="J162"/>
  <c r="J161"/>
  <c r="J160"/>
  <c r="J159"/>
  <c r="J158"/>
  <c r="J157"/>
  <c r="J156"/>
  <c r="J155"/>
  <c r="J154"/>
  <c r="J189"/>
  <c r="J188"/>
  <c r="J187"/>
  <c r="J186"/>
  <c r="J185"/>
  <c r="J184"/>
  <c r="J183"/>
  <c r="J182"/>
  <c r="J181"/>
  <c r="J180"/>
  <c r="J179"/>
  <c r="J178"/>
  <c r="J177"/>
  <c r="J212"/>
  <c r="J211"/>
  <c r="J210"/>
  <c r="J209"/>
  <c r="J208"/>
  <c r="J207"/>
  <c r="J206"/>
  <c r="J205"/>
  <c r="J204"/>
  <c r="J203"/>
  <c r="J202"/>
  <c r="J201"/>
  <c r="J200"/>
  <c r="J235"/>
  <c r="J234"/>
  <c r="J233"/>
  <c r="J232"/>
  <c r="J231"/>
  <c r="J230"/>
  <c r="J229"/>
  <c r="J228"/>
  <c r="J227"/>
  <c r="J226"/>
  <c r="J225"/>
  <c r="J224"/>
  <c r="J223"/>
  <c r="J258"/>
  <c r="J257"/>
  <c r="J256"/>
  <c r="J255"/>
  <c r="J254"/>
  <c r="J253"/>
  <c r="J252"/>
  <c r="J251"/>
  <c r="J250"/>
  <c r="J249"/>
  <c r="J248"/>
  <c r="J247"/>
  <c r="J246"/>
  <c r="J281"/>
  <c r="J280"/>
  <c r="J279"/>
  <c r="J278"/>
  <c r="J277"/>
  <c r="J276"/>
  <c r="J275"/>
  <c r="J274"/>
  <c r="J273"/>
  <c r="J272"/>
  <c r="J271"/>
  <c r="J270"/>
  <c r="J269"/>
  <c r="I281"/>
  <c r="F281"/>
  <c r="I280"/>
  <c r="F280"/>
  <c r="I279"/>
  <c r="F279"/>
  <c r="I278"/>
  <c r="F278"/>
  <c r="I277"/>
  <c r="F277"/>
  <c r="I276"/>
  <c r="F276"/>
  <c r="I275"/>
  <c r="F275"/>
  <c r="I274"/>
  <c r="F274"/>
  <c r="I273"/>
  <c r="F273"/>
  <c r="I272"/>
  <c r="F272"/>
  <c r="I271"/>
  <c r="F271"/>
  <c r="I270"/>
  <c r="F270"/>
  <c r="I269"/>
  <c r="E269"/>
  <c r="F269" s="1"/>
  <c r="I268"/>
  <c r="E268"/>
  <c r="F268" s="1"/>
  <c r="I258"/>
  <c r="F258"/>
  <c r="I257"/>
  <c r="F257"/>
  <c r="I256"/>
  <c r="F256"/>
  <c r="I255"/>
  <c r="F255"/>
  <c r="I254"/>
  <c r="F254"/>
  <c r="I253"/>
  <c r="F253"/>
  <c r="I252"/>
  <c r="F252"/>
  <c r="I251"/>
  <c r="F251"/>
  <c r="I250"/>
  <c r="F250"/>
  <c r="I249"/>
  <c r="F249"/>
  <c r="I248"/>
  <c r="F248"/>
  <c r="I247"/>
  <c r="F247"/>
  <c r="I246"/>
  <c r="E246"/>
  <c r="F246" s="1"/>
  <c r="I245"/>
  <c r="E245"/>
  <c r="F245" s="1"/>
  <c r="I235"/>
  <c r="F235"/>
  <c r="I234"/>
  <c r="F234"/>
  <c r="I233"/>
  <c r="F233"/>
  <c r="I232"/>
  <c r="F232"/>
  <c r="I231"/>
  <c r="F231"/>
  <c r="I230"/>
  <c r="F230"/>
  <c r="I229"/>
  <c r="F229"/>
  <c r="I228"/>
  <c r="F228"/>
  <c r="I227"/>
  <c r="F227"/>
  <c r="I226"/>
  <c r="F226"/>
  <c r="I225"/>
  <c r="F225"/>
  <c r="I224"/>
  <c r="F224"/>
  <c r="I223"/>
  <c r="E223"/>
  <c r="F223" s="1"/>
  <c r="I222"/>
  <c r="E222"/>
  <c r="F222" s="1"/>
  <c r="I212"/>
  <c r="F212"/>
  <c r="I211"/>
  <c r="F211"/>
  <c r="I210"/>
  <c r="F210"/>
  <c r="I209"/>
  <c r="F209"/>
  <c r="I208"/>
  <c r="F208"/>
  <c r="I207"/>
  <c r="F207"/>
  <c r="I206"/>
  <c r="F206"/>
  <c r="I205"/>
  <c r="F205"/>
  <c r="I204"/>
  <c r="F204"/>
  <c r="I203"/>
  <c r="F203"/>
  <c r="I202"/>
  <c r="F202"/>
  <c r="I201"/>
  <c r="F201"/>
  <c r="I200"/>
  <c r="E200"/>
  <c r="F200" s="1"/>
  <c r="I199"/>
  <c r="E199"/>
  <c r="F199" s="1"/>
  <c r="I189"/>
  <c r="F189"/>
  <c r="I188"/>
  <c r="F188"/>
  <c r="I187"/>
  <c r="F187"/>
  <c r="I186"/>
  <c r="F186"/>
  <c r="I185"/>
  <c r="F185"/>
  <c r="I184"/>
  <c r="F184"/>
  <c r="I183"/>
  <c r="F183"/>
  <c r="I182"/>
  <c r="F182"/>
  <c r="I181"/>
  <c r="F181"/>
  <c r="I180"/>
  <c r="F180"/>
  <c r="I179"/>
  <c r="F179"/>
  <c r="I178"/>
  <c r="F178"/>
  <c r="I177"/>
  <c r="E177"/>
  <c r="F177" s="1"/>
  <c r="I176"/>
  <c r="E176"/>
  <c r="F176" s="1"/>
  <c r="I166"/>
  <c r="F166"/>
  <c r="I165"/>
  <c r="F165"/>
  <c r="I164"/>
  <c r="F164"/>
  <c r="I163"/>
  <c r="F163"/>
  <c r="I162"/>
  <c r="F162"/>
  <c r="I161"/>
  <c r="F161"/>
  <c r="I160"/>
  <c r="F160"/>
  <c r="I159"/>
  <c r="F159"/>
  <c r="I158"/>
  <c r="F158"/>
  <c r="I157"/>
  <c r="F157"/>
  <c r="I156"/>
  <c r="F156"/>
  <c r="I155"/>
  <c r="F155"/>
  <c r="I154"/>
  <c r="E154"/>
  <c r="F154" s="1"/>
  <c r="I153"/>
  <c r="E153"/>
  <c r="F153" s="1"/>
  <c r="I143"/>
  <c r="F143"/>
  <c r="I142"/>
  <c r="F142"/>
  <c r="I141"/>
  <c r="F141"/>
  <c r="I140"/>
  <c r="F140"/>
  <c r="I139"/>
  <c r="F139"/>
  <c r="I138"/>
  <c r="F138"/>
  <c r="I137"/>
  <c r="F137"/>
  <c r="I136"/>
  <c r="F136"/>
  <c r="I135"/>
  <c r="F135"/>
  <c r="I134"/>
  <c r="F134"/>
  <c r="I133"/>
  <c r="F133"/>
  <c r="I132"/>
  <c r="F132"/>
  <c r="I131"/>
  <c r="E131"/>
  <c r="F131" s="1"/>
  <c r="I130"/>
  <c r="E130"/>
  <c r="F130" s="1"/>
  <c r="I120"/>
  <c r="F120"/>
  <c r="I119"/>
  <c r="F119"/>
  <c r="I118"/>
  <c r="F118"/>
  <c r="I117"/>
  <c r="F117"/>
  <c r="I116"/>
  <c r="F116"/>
  <c r="I115"/>
  <c r="F115"/>
  <c r="I114"/>
  <c r="F114"/>
  <c r="I113"/>
  <c r="F113"/>
  <c r="I112"/>
  <c r="F112"/>
  <c r="I111"/>
  <c r="F111"/>
  <c r="I110"/>
  <c r="F110"/>
  <c r="I109"/>
  <c r="F109"/>
  <c r="I108"/>
  <c r="E108"/>
  <c r="F108" s="1"/>
  <c r="I107"/>
  <c r="E107"/>
  <c r="F107" s="1"/>
  <c r="I97"/>
  <c r="F97"/>
  <c r="I96"/>
  <c r="F96"/>
  <c r="I95"/>
  <c r="F95"/>
  <c r="I94"/>
  <c r="F94"/>
  <c r="I93"/>
  <c r="F93"/>
  <c r="I92"/>
  <c r="F92"/>
  <c r="I91"/>
  <c r="F91"/>
  <c r="I90"/>
  <c r="F90"/>
  <c r="I89"/>
  <c r="F89"/>
  <c r="I88"/>
  <c r="F88"/>
  <c r="I87"/>
  <c r="F87"/>
  <c r="I86"/>
  <c r="F86"/>
  <c r="I85"/>
  <c r="E85"/>
  <c r="F85" s="1"/>
  <c r="I84"/>
  <c r="E84"/>
  <c r="F84" s="1"/>
  <c r="I74"/>
  <c r="F74"/>
  <c r="I73"/>
  <c r="F73"/>
  <c r="I72"/>
  <c r="F72"/>
  <c r="I71"/>
  <c r="F71"/>
  <c r="I70"/>
  <c r="F70"/>
  <c r="I69"/>
  <c r="F69"/>
  <c r="I68"/>
  <c r="F68"/>
  <c r="I67"/>
  <c r="F67"/>
  <c r="I66"/>
  <c r="F66"/>
  <c r="I65"/>
  <c r="F65"/>
  <c r="I64"/>
  <c r="F64"/>
  <c r="I63"/>
  <c r="F63"/>
  <c r="I62"/>
  <c r="E62"/>
  <c r="F62" s="1"/>
  <c r="I61"/>
  <c r="E61"/>
  <c r="F61" s="1"/>
  <c r="I51"/>
  <c r="F51"/>
  <c r="I50"/>
  <c r="F50"/>
  <c r="I49"/>
  <c r="F49"/>
  <c r="I48"/>
  <c r="F48"/>
  <c r="I47"/>
  <c r="F47"/>
  <c r="I46"/>
  <c r="F46"/>
  <c r="I45"/>
  <c r="F45"/>
  <c r="I44"/>
  <c r="F44"/>
  <c r="I43"/>
  <c r="F43"/>
  <c r="I42"/>
  <c r="F42"/>
  <c r="I41"/>
  <c r="F41"/>
  <c r="I40"/>
  <c r="F40"/>
  <c r="K579" i="8"/>
  <c r="K578"/>
  <c r="K577"/>
  <c r="K576"/>
  <c r="K575"/>
  <c r="K574"/>
  <c r="K573"/>
  <c r="K572"/>
  <c r="K571"/>
  <c r="K570"/>
  <c r="K569"/>
  <c r="K568"/>
  <c r="K567"/>
  <c r="K566"/>
  <c r="K565"/>
  <c r="K564"/>
  <c r="K563"/>
  <c r="K562"/>
  <c r="K561"/>
  <c r="K560"/>
  <c r="K559"/>
  <c r="K558"/>
  <c r="K557"/>
  <c r="K556"/>
  <c r="K555"/>
  <c r="K554"/>
  <c r="K553"/>
  <c r="K552"/>
  <c r="K551"/>
  <c r="K550"/>
  <c r="K549"/>
  <c r="K548"/>
  <c r="K547"/>
  <c r="K546"/>
  <c r="K545"/>
  <c r="K544"/>
  <c r="K543"/>
  <c r="K542"/>
  <c r="K541"/>
  <c r="K540"/>
  <c r="K539"/>
  <c r="K538"/>
  <c r="K537"/>
  <c r="K536"/>
  <c r="K535"/>
  <c r="K534"/>
  <c r="K533"/>
  <c r="K532"/>
  <c r="K531"/>
  <c r="K530"/>
  <c r="K519"/>
  <c r="K518"/>
  <c r="K517"/>
  <c r="K516"/>
  <c r="K515"/>
  <c r="K514"/>
  <c r="K513"/>
  <c r="K512"/>
  <c r="K511"/>
  <c r="K510"/>
  <c r="K509"/>
  <c r="K508"/>
  <c r="K507"/>
  <c r="K506"/>
  <c r="K505"/>
  <c r="K504"/>
  <c r="K503"/>
  <c r="K502"/>
  <c r="K501"/>
  <c r="K500"/>
  <c r="K499"/>
  <c r="K498"/>
  <c r="K497"/>
  <c r="K496"/>
  <c r="K495"/>
  <c r="K494"/>
  <c r="K493"/>
  <c r="K492"/>
  <c r="K491"/>
  <c r="K490"/>
  <c r="K489"/>
  <c r="K488"/>
  <c r="K487"/>
  <c r="K486"/>
  <c r="K485"/>
  <c r="K484"/>
  <c r="K483"/>
  <c r="K482"/>
  <c r="K481"/>
  <c r="K480"/>
  <c r="K479"/>
  <c r="K478"/>
  <c r="K477"/>
  <c r="K476"/>
  <c r="K475"/>
  <c r="K474"/>
  <c r="K473"/>
  <c r="K472"/>
  <c r="K471"/>
  <c r="K470"/>
  <c r="K459"/>
  <c r="K458"/>
  <c r="K457"/>
  <c r="K456"/>
  <c r="K455"/>
  <c r="K454"/>
  <c r="K453"/>
  <c r="K452"/>
  <c r="K451"/>
  <c r="K450"/>
  <c r="K449"/>
  <c r="K448"/>
  <c r="K447"/>
  <c r="K446"/>
  <c r="K445"/>
  <c r="K444"/>
  <c r="K443"/>
  <c r="K442"/>
  <c r="K441"/>
  <c r="K440"/>
  <c r="K439"/>
  <c r="K438"/>
  <c r="K437"/>
  <c r="K436"/>
  <c r="K435"/>
  <c r="K434"/>
  <c r="K433"/>
  <c r="K432"/>
  <c r="K431"/>
  <c r="K430"/>
  <c r="K429"/>
  <c r="K428"/>
  <c r="K427"/>
  <c r="K426"/>
  <c r="K425"/>
  <c r="K424"/>
  <c r="K423"/>
  <c r="K422"/>
  <c r="K421"/>
  <c r="K420"/>
  <c r="K419"/>
  <c r="K418"/>
  <c r="K417"/>
  <c r="K416"/>
  <c r="K415"/>
  <c r="K414"/>
  <c r="K413"/>
  <c r="K412"/>
  <c r="K411"/>
  <c r="K410"/>
  <c r="K399"/>
  <c r="K398"/>
  <c r="K397"/>
  <c r="K396"/>
  <c r="K395"/>
  <c r="K394"/>
  <c r="K393"/>
  <c r="K392"/>
  <c r="K391"/>
  <c r="K390"/>
  <c r="K389"/>
  <c r="K388"/>
  <c r="K387"/>
  <c r="K386"/>
  <c r="K385"/>
  <c r="K384"/>
  <c r="K383"/>
  <c r="K382"/>
  <c r="K381"/>
  <c r="K380"/>
  <c r="K379"/>
  <c r="K378"/>
  <c r="K377"/>
  <c r="K376"/>
  <c r="K375"/>
  <c r="K374"/>
  <c r="K373"/>
  <c r="K372"/>
  <c r="K371"/>
  <c r="K370"/>
  <c r="K369"/>
  <c r="K368"/>
  <c r="K367"/>
  <c r="K366"/>
  <c r="K365"/>
  <c r="K364"/>
  <c r="K363"/>
  <c r="K362"/>
  <c r="K361"/>
  <c r="K360"/>
  <c r="K359"/>
  <c r="K358"/>
  <c r="K357"/>
  <c r="K356"/>
  <c r="K355"/>
  <c r="K354"/>
  <c r="K353"/>
  <c r="K352"/>
  <c r="K351"/>
  <c r="K350"/>
  <c r="K339"/>
  <c r="K338"/>
  <c r="K337"/>
  <c r="K336"/>
  <c r="K335"/>
  <c r="K334"/>
  <c r="K333"/>
  <c r="K332"/>
  <c r="K331"/>
  <c r="K330"/>
  <c r="K329"/>
  <c r="K328"/>
  <c r="K327"/>
  <c r="K326"/>
  <c r="K325"/>
  <c r="K324"/>
  <c r="K323"/>
  <c r="K322"/>
  <c r="K321"/>
  <c r="K320"/>
  <c r="K319"/>
  <c r="K318"/>
  <c r="K317"/>
  <c r="K316"/>
  <c r="K315"/>
  <c r="K314"/>
  <c r="K313"/>
  <c r="K312"/>
  <c r="K311"/>
  <c r="K310"/>
  <c r="K309"/>
  <c r="K308"/>
  <c r="K307"/>
  <c r="K306"/>
  <c r="K305"/>
  <c r="K304"/>
  <c r="K303"/>
  <c r="K302"/>
  <c r="K301"/>
  <c r="K300"/>
  <c r="K299"/>
  <c r="K298"/>
  <c r="K297"/>
  <c r="K296"/>
  <c r="K295"/>
  <c r="K294"/>
  <c r="K293"/>
  <c r="K292"/>
  <c r="K291"/>
  <c r="K290"/>
  <c r="K279"/>
  <c r="K278"/>
  <c r="K277"/>
  <c r="K276"/>
  <c r="K275"/>
  <c r="K274"/>
  <c r="K273"/>
  <c r="K272"/>
  <c r="K271"/>
  <c r="K270"/>
  <c r="K269"/>
  <c r="K268"/>
  <c r="K267"/>
  <c r="K266"/>
  <c r="K265"/>
  <c r="K264"/>
  <c r="K263"/>
  <c r="K262"/>
  <c r="K261"/>
  <c r="K260"/>
  <c r="K259"/>
  <c r="K258"/>
  <c r="K257"/>
  <c r="K256"/>
  <c r="K255"/>
  <c r="K254"/>
  <c r="K253"/>
  <c r="K252"/>
  <c r="K251"/>
  <c r="K250"/>
  <c r="K249"/>
  <c r="K248"/>
  <c r="K247"/>
  <c r="K246"/>
  <c r="K245"/>
  <c r="K244"/>
  <c r="K243"/>
  <c r="K242"/>
  <c r="K241"/>
  <c r="K240"/>
  <c r="K239"/>
  <c r="K238"/>
  <c r="K237"/>
  <c r="K236"/>
  <c r="K235"/>
  <c r="K234"/>
  <c r="K233"/>
  <c r="K232"/>
  <c r="K231"/>
  <c r="K230"/>
  <c r="K219"/>
  <c r="K218"/>
  <c r="K217"/>
  <c r="K216"/>
  <c r="K215"/>
  <c r="K214"/>
  <c r="K213"/>
  <c r="K212"/>
  <c r="K211"/>
  <c r="K210"/>
  <c r="K209"/>
  <c r="K208"/>
  <c r="K207"/>
  <c r="K206"/>
  <c r="K205"/>
  <c r="K204"/>
  <c r="K203"/>
  <c r="K202"/>
  <c r="K201"/>
  <c r="K200"/>
  <c r="K199"/>
  <c r="K198"/>
  <c r="K197"/>
  <c r="K196"/>
  <c r="K195"/>
  <c r="K194"/>
  <c r="K193"/>
  <c r="K192"/>
  <c r="K191"/>
  <c r="K190"/>
  <c r="K189"/>
  <c r="K188"/>
  <c r="K187"/>
  <c r="K186"/>
  <c r="K185"/>
  <c r="K184"/>
  <c r="K183"/>
  <c r="K182"/>
  <c r="K181"/>
  <c r="K180"/>
  <c r="K179"/>
  <c r="K178"/>
  <c r="K177"/>
  <c r="K176"/>
  <c r="K175"/>
  <c r="K174"/>
  <c r="K173"/>
  <c r="K172"/>
  <c r="K171"/>
  <c r="K170"/>
  <c r="K159"/>
  <c r="K158"/>
  <c r="K157"/>
  <c r="K156"/>
  <c r="K155"/>
  <c r="K154"/>
  <c r="K153"/>
  <c r="K152"/>
  <c r="K151"/>
  <c r="K150"/>
  <c r="K149"/>
  <c r="K148"/>
  <c r="K147"/>
  <c r="K146"/>
  <c r="K145"/>
  <c r="K144"/>
  <c r="K143"/>
  <c r="K142"/>
  <c r="K141"/>
  <c r="K140"/>
  <c r="K139"/>
  <c r="K138"/>
  <c r="K137"/>
  <c r="K136"/>
  <c r="K135"/>
  <c r="K134"/>
  <c r="K133"/>
  <c r="K132"/>
  <c r="K131"/>
  <c r="K130"/>
  <c r="K129"/>
  <c r="K128"/>
  <c r="K127"/>
  <c r="K126"/>
  <c r="K125"/>
  <c r="K124"/>
  <c r="K123"/>
  <c r="K122"/>
  <c r="K121"/>
  <c r="K120"/>
  <c r="K119"/>
  <c r="K118"/>
  <c r="K117"/>
  <c r="K116"/>
  <c r="K115"/>
  <c r="K114"/>
  <c r="K113"/>
  <c r="K112"/>
  <c r="K111"/>
  <c r="K110"/>
  <c r="K99"/>
  <c r="K98"/>
  <c r="J579"/>
  <c r="J578"/>
  <c r="J577"/>
  <c r="G577"/>
  <c r="F579" s="1"/>
  <c r="G579" s="1"/>
  <c r="J576"/>
  <c r="G576"/>
  <c r="J575"/>
  <c r="G575"/>
  <c r="J574"/>
  <c r="G574"/>
  <c r="J573"/>
  <c r="J572"/>
  <c r="J571"/>
  <c r="G571"/>
  <c r="F573" s="1"/>
  <c r="G573" s="1"/>
  <c r="J570"/>
  <c r="J569"/>
  <c r="J568"/>
  <c r="F568"/>
  <c r="G568" s="1"/>
  <c r="J567"/>
  <c r="J566"/>
  <c r="J565"/>
  <c r="F565"/>
  <c r="G565" s="1"/>
  <c r="J564"/>
  <c r="J563"/>
  <c r="J562"/>
  <c r="F562"/>
  <c r="G562" s="1"/>
  <c r="J561"/>
  <c r="J560"/>
  <c r="J559"/>
  <c r="F559"/>
  <c r="G559" s="1"/>
  <c r="J558"/>
  <c r="J557"/>
  <c r="J556"/>
  <c r="F556"/>
  <c r="G556" s="1"/>
  <c r="J555"/>
  <c r="J554"/>
  <c r="J553"/>
  <c r="F553"/>
  <c r="G553" s="1"/>
  <c r="J552"/>
  <c r="J551"/>
  <c r="J550"/>
  <c r="F550"/>
  <c r="G550" s="1"/>
  <c r="J549"/>
  <c r="J548"/>
  <c r="J547"/>
  <c r="F547"/>
  <c r="G547" s="1"/>
  <c r="J546"/>
  <c r="J545"/>
  <c r="J544"/>
  <c r="F544"/>
  <c r="G544" s="1"/>
  <c r="J543"/>
  <c r="J542"/>
  <c r="J541"/>
  <c r="F541"/>
  <c r="G541" s="1"/>
  <c r="J540"/>
  <c r="J539"/>
  <c r="J538"/>
  <c r="F538"/>
  <c r="G538" s="1"/>
  <c r="J537"/>
  <c r="J536"/>
  <c r="J535"/>
  <c r="F535"/>
  <c r="G535" s="1"/>
  <c r="J534"/>
  <c r="J533"/>
  <c r="J532"/>
  <c r="F532"/>
  <c r="G532" s="1"/>
  <c r="J531"/>
  <c r="J530"/>
  <c r="J529"/>
  <c r="F529"/>
  <c r="G529" s="1"/>
  <c r="J519"/>
  <c r="J518"/>
  <c r="J517"/>
  <c r="G517"/>
  <c r="F518" s="1"/>
  <c r="G518" s="1"/>
  <c r="J516"/>
  <c r="G516"/>
  <c r="J515"/>
  <c r="G515"/>
  <c r="J514"/>
  <c r="G514"/>
  <c r="J513"/>
  <c r="J512"/>
  <c r="J511"/>
  <c r="G511"/>
  <c r="F512" s="1"/>
  <c r="G512" s="1"/>
  <c r="J510"/>
  <c r="J509"/>
  <c r="J508"/>
  <c r="F508"/>
  <c r="G508" s="1"/>
  <c r="J507"/>
  <c r="J506"/>
  <c r="J505"/>
  <c r="F505"/>
  <c r="G505" s="1"/>
  <c r="J504"/>
  <c r="J503"/>
  <c r="J502"/>
  <c r="F502"/>
  <c r="G502" s="1"/>
  <c r="J501"/>
  <c r="J500"/>
  <c r="J499"/>
  <c r="F499"/>
  <c r="G499" s="1"/>
  <c r="J498"/>
  <c r="J497"/>
  <c r="J496"/>
  <c r="F496"/>
  <c r="G496" s="1"/>
  <c r="J495"/>
  <c r="J494"/>
  <c r="J493"/>
  <c r="F493"/>
  <c r="G493" s="1"/>
  <c r="J492"/>
  <c r="J491"/>
  <c r="J490"/>
  <c r="F490"/>
  <c r="G490" s="1"/>
  <c r="J489"/>
  <c r="J488"/>
  <c r="J487"/>
  <c r="F487"/>
  <c r="G487" s="1"/>
  <c r="J486"/>
  <c r="J485"/>
  <c r="J484"/>
  <c r="F484"/>
  <c r="G484" s="1"/>
  <c r="J483"/>
  <c r="J482"/>
  <c r="J481"/>
  <c r="F481"/>
  <c r="G481" s="1"/>
  <c r="J480"/>
  <c r="J479"/>
  <c r="J478"/>
  <c r="F478"/>
  <c r="G478" s="1"/>
  <c r="J477"/>
  <c r="J476"/>
  <c r="J475"/>
  <c r="F475"/>
  <c r="G475" s="1"/>
  <c r="J474"/>
  <c r="J473"/>
  <c r="J472"/>
  <c r="F472"/>
  <c r="G472" s="1"/>
  <c r="J471"/>
  <c r="J470"/>
  <c r="J469"/>
  <c r="F469"/>
  <c r="G469" s="1"/>
  <c r="J459"/>
  <c r="J458"/>
  <c r="J457"/>
  <c r="G457"/>
  <c r="F459" s="1"/>
  <c r="G459" s="1"/>
  <c r="J456"/>
  <c r="G456"/>
  <c r="J455"/>
  <c r="G455"/>
  <c r="J454"/>
  <c r="G454"/>
  <c r="J453"/>
  <c r="J452"/>
  <c r="J451"/>
  <c r="G451"/>
  <c r="F453" s="1"/>
  <c r="G453" s="1"/>
  <c r="J450"/>
  <c r="J449"/>
  <c r="J448"/>
  <c r="F448"/>
  <c r="G448" s="1"/>
  <c r="J447"/>
  <c r="J446"/>
  <c r="J445"/>
  <c r="F445"/>
  <c r="G445" s="1"/>
  <c r="J444"/>
  <c r="J443"/>
  <c r="J442"/>
  <c r="F442"/>
  <c r="G442" s="1"/>
  <c r="J441"/>
  <c r="J440"/>
  <c r="J439"/>
  <c r="F439"/>
  <c r="G439" s="1"/>
  <c r="J438"/>
  <c r="J437"/>
  <c r="J436"/>
  <c r="F436"/>
  <c r="G436" s="1"/>
  <c r="J435"/>
  <c r="J434"/>
  <c r="J433"/>
  <c r="F433"/>
  <c r="G433" s="1"/>
  <c r="J432"/>
  <c r="J431"/>
  <c r="J430"/>
  <c r="F430"/>
  <c r="G430" s="1"/>
  <c r="J429"/>
  <c r="J428"/>
  <c r="J427"/>
  <c r="F427"/>
  <c r="G427" s="1"/>
  <c r="J426"/>
  <c r="J425"/>
  <c r="J424"/>
  <c r="F424"/>
  <c r="G424" s="1"/>
  <c r="J423"/>
  <c r="J422"/>
  <c r="J421"/>
  <c r="F421"/>
  <c r="G421" s="1"/>
  <c r="J420"/>
  <c r="J419"/>
  <c r="J418"/>
  <c r="F418"/>
  <c r="G418" s="1"/>
  <c r="J417"/>
  <c r="J416"/>
  <c r="J415"/>
  <c r="F415"/>
  <c r="G415" s="1"/>
  <c r="F417" s="1"/>
  <c r="G417" s="1"/>
  <c r="J414"/>
  <c r="J413"/>
  <c r="J412"/>
  <c r="F412"/>
  <c r="G412" s="1"/>
  <c r="F413" s="1"/>
  <c r="G413" s="1"/>
  <c r="J411"/>
  <c r="J410"/>
  <c r="J409"/>
  <c r="F409"/>
  <c r="G409" s="1"/>
  <c r="F410" s="1"/>
  <c r="G410" s="1"/>
  <c r="J399"/>
  <c r="J398"/>
  <c r="J397"/>
  <c r="G397"/>
  <c r="J396"/>
  <c r="G396"/>
  <c r="J395"/>
  <c r="G395"/>
  <c r="J394"/>
  <c r="G394"/>
  <c r="J393"/>
  <c r="J392"/>
  <c r="J391"/>
  <c r="G391"/>
  <c r="J390"/>
  <c r="J389"/>
  <c r="J388"/>
  <c r="F388"/>
  <c r="G388" s="1"/>
  <c r="F390" s="1"/>
  <c r="G390" s="1"/>
  <c r="J387"/>
  <c r="J386"/>
  <c r="J385"/>
  <c r="F385"/>
  <c r="G385" s="1"/>
  <c r="F387" s="1"/>
  <c r="G387" s="1"/>
  <c r="J384"/>
  <c r="J383"/>
  <c r="J382"/>
  <c r="F382"/>
  <c r="G382" s="1"/>
  <c r="F383" s="1"/>
  <c r="G383" s="1"/>
  <c r="J381"/>
  <c r="J380"/>
  <c r="J379"/>
  <c r="F379"/>
  <c r="G379" s="1"/>
  <c r="F381" s="1"/>
  <c r="G381" s="1"/>
  <c r="J378"/>
  <c r="J377"/>
  <c r="J376"/>
  <c r="F376"/>
  <c r="G376" s="1"/>
  <c r="F377" s="1"/>
  <c r="G377" s="1"/>
  <c r="J375"/>
  <c r="J374"/>
  <c r="J373"/>
  <c r="F373"/>
  <c r="G373" s="1"/>
  <c r="F375" s="1"/>
  <c r="G375" s="1"/>
  <c r="J372"/>
  <c r="J371"/>
  <c r="J370"/>
  <c r="F370"/>
  <c r="G370" s="1"/>
  <c r="F371" s="1"/>
  <c r="G371" s="1"/>
  <c r="J369"/>
  <c r="J368"/>
  <c r="J367"/>
  <c r="F367"/>
  <c r="G367" s="1"/>
  <c r="F369" s="1"/>
  <c r="G369" s="1"/>
  <c r="J366"/>
  <c r="J365"/>
  <c r="J364"/>
  <c r="F364"/>
  <c r="G364" s="1"/>
  <c r="F366" s="1"/>
  <c r="G366" s="1"/>
  <c r="J363"/>
  <c r="J362"/>
  <c r="J361"/>
  <c r="F361"/>
  <c r="G361" s="1"/>
  <c r="F363" s="1"/>
  <c r="G363" s="1"/>
  <c r="J360"/>
  <c r="J359"/>
  <c r="J358"/>
  <c r="F358"/>
  <c r="G358" s="1"/>
  <c r="F359" s="1"/>
  <c r="G359" s="1"/>
  <c r="J357"/>
  <c r="J356"/>
  <c r="J355"/>
  <c r="F355"/>
  <c r="G355" s="1"/>
  <c r="F356" s="1"/>
  <c r="G356" s="1"/>
  <c r="J354"/>
  <c r="J353"/>
  <c r="J352"/>
  <c r="F352"/>
  <c r="G352" s="1"/>
  <c r="F354" s="1"/>
  <c r="G354" s="1"/>
  <c r="J351"/>
  <c r="J350"/>
  <c r="J349"/>
  <c r="F349"/>
  <c r="G349" s="1"/>
  <c r="F350" s="1"/>
  <c r="G350" s="1"/>
  <c r="J339"/>
  <c r="J338"/>
  <c r="J337"/>
  <c r="G337"/>
  <c r="F339" s="1"/>
  <c r="G339" s="1"/>
  <c r="J336"/>
  <c r="G336"/>
  <c r="J335"/>
  <c r="G335"/>
  <c r="J334"/>
  <c r="G334"/>
  <c r="J333"/>
  <c r="J332"/>
  <c r="J331"/>
  <c r="G331"/>
  <c r="F333" s="1"/>
  <c r="G333" s="1"/>
  <c r="J330"/>
  <c r="J329"/>
  <c r="J328"/>
  <c r="F328"/>
  <c r="G328" s="1"/>
  <c r="F330" s="1"/>
  <c r="G330" s="1"/>
  <c r="J327"/>
  <c r="J326"/>
  <c r="J325"/>
  <c r="F325"/>
  <c r="G325" s="1"/>
  <c r="F327" s="1"/>
  <c r="G327" s="1"/>
  <c r="J324"/>
  <c r="J323"/>
  <c r="J322"/>
  <c r="F322"/>
  <c r="G322" s="1"/>
  <c r="F324" s="1"/>
  <c r="G324" s="1"/>
  <c r="J321"/>
  <c r="J320"/>
  <c r="J319"/>
  <c r="F319"/>
  <c r="G319" s="1"/>
  <c r="F321" s="1"/>
  <c r="G321" s="1"/>
  <c r="J318"/>
  <c r="J317"/>
  <c r="J316"/>
  <c r="F316"/>
  <c r="G316" s="1"/>
  <c r="F318" s="1"/>
  <c r="G318" s="1"/>
  <c r="J315"/>
  <c r="J314"/>
  <c r="J313"/>
  <c r="F313"/>
  <c r="G313" s="1"/>
  <c r="F315" s="1"/>
  <c r="G315" s="1"/>
  <c r="J312"/>
  <c r="J311"/>
  <c r="J310"/>
  <c r="F310"/>
  <c r="G310" s="1"/>
  <c r="F312" s="1"/>
  <c r="G312" s="1"/>
  <c r="J309"/>
  <c r="J308"/>
  <c r="J307"/>
  <c r="F307"/>
  <c r="G307" s="1"/>
  <c r="F309" s="1"/>
  <c r="G309" s="1"/>
  <c r="J306"/>
  <c r="J305"/>
  <c r="J304"/>
  <c r="F304"/>
  <c r="G304" s="1"/>
  <c r="F306" s="1"/>
  <c r="G306" s="1"/>
  <c r="J303"/>
  <c r="J302"/>
  <c r="J301"/>
  <c r="F301"/>
  <c r="G301" s="1"/>
  <c r="F303" s="1"/>
  <c r="G303" s="1"/>
  <c r="J300"/>
  <c r="J299"/>
  <c r="J298"/>
  <c r="F298"/>
  <c r="G298" s="1"/>
  <c r="F300" s="1"/>
  <c r="G300" s="1"/>
  <c r="J297"/>
  <c r="J296"/>
  <c r="J295"/>
  <c r="F295"/>
  <c r="G295" s="1"/>
  <c r="F297" s="1"/>
  <c r="G297" s="1"/>
  <c r="J294"/>
  <c r="J293"/>
  <c r="J292"/>
  <c r="F292"/>
  <c r="G292" s="1"/>
  <c r="F294" s="1"/>
  <c r="G294" s="1"/>
  <c r="J291"/>
  <c r="J290"/>
  <c r="J289"/>
  <c r="F289"/>
  <c r="G289" s="1"/>
  <c r="J279"/>
  <c r="J278"/>
  <c r="J277"/>
  <c r="G277"/>
  <c r="F278" s="1"/>
  <c r="G278" s="1"/>
  <c r="J276"/>
  <c r="G276"/>
  <c r="J275"/>
  <c r="G275"/>
  <c r="J274"/>
  <c r="G274"/>
  <c r="J273"/>
  <c r="J272"/>
  <c r="J271"/>
  <c r="G271"/>
  <c r="F272" s="1"/>
  <c r="G272" s="1"/>
  <c r="J270"/>
  <c r="J269"/>
  <c r="J268"/>
  <c r="F268"/>
  <c r="G268" s="1"/>
  <c r="F270" s="1"/>
  <c r="G270" s="1"/>
  <c r="J267"/>
  <c r="J266"/>
  <c r="J265"/>
  <c r="F265"/>
  <c r="G265" s="1"/>
  <c r="F267" s="1"/>
  <c r="G267" s="1"/>
  <c r="J264"/>
  <c r="J263"/>
  <c r="J262"/>
  <c r="F262"/>
  <c r="G262" s="1"/>
  <c r="F264" s="1"/>
  <c r="G264" s="1"/>
  <c r="J261"/>
  <c r="J260"/>
  <c r="J259"/>
  <c r="F259"/>
  <c r="G259" s="1"/>
  <c r="F261" s="1"/>
  <c r="G261" s="1"/>
  <c r="J258"/>
  <c r="J257"/>
  <c r="J256"/>
  <c r="F256"/>
  <c r="G256" s="1"/>
  <c r="F258" s="1"/>
  <c r="G258" s="1"/>
  <c r="J255"/>
  <c r="J254"/>
  <c r="J253"/>
  <c r="F253"/>
  <c r="G253" s="1"/>
  <c r="F255" s="1"/>
  <c r="G255" s="1"/>
  <c r="J252"/>
  <c r="J251"/>
  <c r="J250"/>
  <c r="F250"/>
  <c r="G250" s="1"/>
  <c r="F252" s="1"/>
  <c r="G252" s="1"/>
  <c r="J249"/>
  <c r="J248"/>
  <c r="J247"/>
  <c r="F247"/>
  <c r="G247" s="1"/>
  <c r="F249" s="1"/>
  <c r="G249" s="1"/>
  <c r="J246"/>
  <c r="J245"/>
  <c r="J244"/>
  <c r="F244"/>
  <c r="G244" s="1"/>
  <c r="F246" s="1"/>
  <c r="G246" s="1"/>
  <c r="J243"/>
  <c r="J242"/>
  <c r="J241"/>
  <c r="F241"/>
  <c r="G241" s="1"/>
  <c r="F243" s="1"/>
  <c r="G243" s="1"/>
  <c r="J240"/>
  <c r="J239"/>
  <c r="J238"/>
  <c r="F238"/>
  <c r="G238" s="1"/>
  <c r="F240" s="1"/>
  <c r="G240" s="1"/>
  <c r="J237"/>
  <c r="J236"/>
  <c r="J235"/>
  <c r="F235"/>
  <c r="G235" s="1"/>
  <c r="F237" s="1"/>
  <c r="G237" s="1"/>
  <c r="J234"/>
  <c r="J233"/>
  <c r="J232"/>
  <c r="F232"/>
  <c r="G232" s="1"/>
  <c r="F234" s="1"/>
  <c r="G234" s="1"/>
  <c r="J231"/>
  <c r="J230"/>
  <c r="J229"/>
  <c r="F229"/>
  <c r="G229" s="1"/>
  <c r="J219"/>
  <c r="J218"/>
  <c r="J217"/>
  <c r="G217"/>
  <c r="F219" s="1"/>
  <c r="G219" s="1"/>
  <c r="J216"/>
  <c r="G216"/>
  <c r="J215"/>
  <c r="G215"/>
  <c r="J214"/>
  <c r="G214"/>
  <c r="J213"/>
  <c r="J212"/>
  <c r="J211"/>
  <c r="G211"/>
  <c r="F213" s="1"/>
  <c r="G213" s="1"/>
  <c r="J210"/>
  <c r="J209"/>
  <c r="J208"/>
  <c r="F208"/>
  <c r="G208" s="1"/>
  <c r="J207"/>
  <c r="J206"/>
  <c r="J205"/>
  <c r="F205"/>
  <c r="G205" s="1"/>
  <c r="J204"/>
  <c r="J203"/>
  <c r="J202"/>
  <c r="F202"/>
  <c r="G202" s="1"/>
  <c r="J201"/>
  <c r="J200"/>
  <c r="J199"/>
  <c r="F199"/>
  <c r="G199" s="1"/>
  <c r="J198"/>
  <c r="J197"/>
  <c r="J196"/>
  <c r="F196"/>
  <c r="G196" s="1"/>
  <c r="J195"/>
  <c r="J194"/>
  <c r="J193"/>
  <c r="F193"/>
  <c r="G193" s="1"/>
  <c r="J192"/>
  <c r="J191"/>
  <c r="J190"/>
  <c r="F190"/>
  <c r="G190" s="1"/>
  <c r="J189"/>
  <c r="J188"/>
  <c r="J187"/>
  <c r="F187"/>
  <c r="G187" s="1"/>
  <c r="J186"/>
  <c r="J185"/>
  <c r="J184"/>
  <c r="F184"/>
  <c r="G184" s="1"/>
  <c r="F186" s="1"/>
  <c r="G186" s="1"/>
  <c r="J183"/>
  <c r="J182"/>
  <c r="J181"/>
  <c r="F181"/>
  <c r="G181" s="1"/>
  <c r="F183" s="1"/>
  <c r="G183" s="1"/>
  <c r="J180"/>
  <c r="J179"/>
  <c r="J178"/>
  <c r="F178"/>
  <c r="G178" s="1"/>
  <c r="F180" s="1"/>
  <c r="G180" s="1"/>
  <c r="J177"/>
  <c r="J176"/>
  <c r="J175"/>
  <c r="F175"/>
  <c r="G175" s="1"/>
  <c r="F177" s="1"/>
  <c r="G177" s="1"/>
  <c r="J174"/>
  <c r="J173"/>
  <c r="J172"/>
  <c r="F172"/>
  <c r="G172" s="1"/>
  <c r="F174" s="1"/>
  <c r="G174" s="1"/>
  <c r="J171"/>
  <c r="J170"/>
  <c r="J169"/>
  <c r="F169"/>
  <c r="G169" s="1"/>
  <c r="F171" s="1"/>
  <c r="G171" s="1"/>
  <c r="J159"/>
  <c r="J158"/>
  <c r="J157"/>
  <c r="G157"/>
  <c r="F158" s="1"/>
  <c r="G158" s="1"/>
  <c r="J156"/>
  <c r="G156"/>
  <c r="J155"/>
  <c r="G155"/>
  <c r="J154"/>
  <c r="G154"/>
  <c r="J153"/>
  <c r="J152"/>
  <c r="J151"/>
  <c r="G151"/>
  <c r="F153" s="1"/>
  <c r="G153" s="1"/>
  <c r="J150"/>
  <c r="J149"/>
  <c r="J148"/>
  <c r="F148"/>
  <c r="G148" s="1"/>
  <c r="F150" s="1"/>
  <c r="G150" s="1"/>
  <c r="J147"/>
  <c r="J146"/>
  <c r="J145"/>
  <c r="F145"/>
  <c r="G145" s="1"/>
  <c r="F147" s="1"/>
  <c r="G147" s="1"/>
  <c r="J144"/>
  <c r="J143"/>
  <c r="J142"/>
  <c r="F142"/>
  <c r="G142" s="1"/>
  <c r="F144" s="1"/>
  <c r="G144" s="1"/>
  <c r="J141"/>
  <c r="J140"/>
  <c r="J139"/>
  <c r="F139"/>
  <c r="G139" s="1"/>
  <c r="F141" s="1"/>
  <c r="G141" s="1"/>
  <c r="J138"/>
  <c r="J137"/>
  <c r="J136"/>
  <c r="F136"/>
  <c r="G136" s="1"/>
  <c r="F138" s="1"/>
  <c r="G138" s="1"/>
  <c r="J135"/>
  <c r="J134"/>
  <c r="J133"/>
  <c r="F133"/>
  <c r="G133" s="1"/>
  <c r="F135" s="1"/>
  <c r="G135" s="1"/>
  <c r="J132"/>
  <c r="J131"/>
  <c r="J130"/>
  <c r="F130"/>
  <c r="G130" s="1"/>
  <c r="F132" s="1"/>
  <c r="G132" s="1"/>
  <c r="J129"/>
  <c r="J128"/>
  <c r="J127"/>
  <c r="F127"/>
  <c r="G127" s="1"/>
  <c r="F129" s="1"/>
  <c r="G129" s="1"/>
  <c r="J126"/>
  <c r="J125"/>
  <c r="J124"/>
  <c r="F124"/>
  <c r="G124" s="1"/>
  <c r="F126" s="1"/>
  <c r="G126" s="1"/>
  <c r="J123"/>
  <c r="J122"/>
  <c r="J121"/>
  <c r="F121"/>
  <c r="G121" s="1"/>
  <c r="F123" s="1"/>
  <c r="G123" s="1"/>
  <c r="J120"/>
  <c r="J119"/>
  <c r="J118"/>
  <c r="F118"/>
  <c r="G118" s="1"/>
  <c r="F120" s="1"/>
  <c r="G120" s="1"/>
  <c r="J117"/>
  <c r="J116"/>
  <c r="J115"/>
  <c r="F115"/>
  <c r="G115" s="1"/>
  <c r="F117" s="1"/>
  <c r="G117" s="1"/>
  <c r="J114"/>
  <c r="J113"/>
  <c r="J112"/>
  <c r="F112"/>
  <c r="G112" s="1"/>
  <c r="F114" s="1"/>
  <c r="G114" s="1"/>
  <c r="J111"/>
  <c r="J110"/>
  <c r="J109"/>
  <c r="F109"/>
  <c r="G109" s="1"/>
  <c r="F111" s="1"/>
  <c r="G111" s="1"/>
  <c r="J99"/>
  <c r="J98"/>
  <c r="J97"/>
  <c r="G97"/>
  <c r="J87"/>
  <c r="J86"/>
  <c r="J85"/>
  <c r="G85"/>
  <c r="F86" s="1"/>
  <c r="G86" s="1"/>
  <c r="J84"/>
  <c r="G84"/>
  <c r="J83"/>
  <c r="G83"/>
  <c r="J82"/>
  <c r="G82"/>
  <c r="J72"/>
  <c r="J71"/>
  <c r="J70"/>
  <c r="G70"/>
  <c r="F72" s="1"/>
  <c r="G72" s="1"/>
  <c r="J69"/>
  <c r="G69"/>
  <c r="J68"/>
  <c r="G68"/>
  <c r="J67"/>
  <c r="G67"/>
  <c r="J57"/>
  <c r="J56"/>
  <c r="J55"/>
  <c r="G55"/>
  <c r="G56" s="1"/>
  <c r="J45"/>
  <c r="J44"/>
  <c r="J43"/>
  <c r="G43"/>
  <c r="F45" s="1"/>
  <c r="G45" s="1"/>
  <c r="J42"/>
  <c r="G42"/>
  <c r="J41"/>
  <c r="G41"/>
  <c r="J40"/>
  <c r="G40"/>
  <c r="J30"/>
  <c r="G30"/>
  <c r="J29"/>
  <c r="G29"/>
  <c r="J28"/>
  <c r="K83" i="7"/>
  <c r="K82"/>
  <c r="K81"/>
  <c r="K80"/>
  <c r="K79"/>
  <c r="K78"/>
  <c r="K77"/>
  <c r="K76"/>
  <c r="K75"/>
  <c r="K64"/>
  <c r="K63"/>
  <c r="K62"/>
  <c r="K61"/>
  <c r="K60"/>
  <c r="K59"/>
  <c r="K57"/>
  <c r="K56"/>
  <c r="K58"/>
  <c r="K45"/>
  <c r="K44"/>
  <c r="K43"/>
  <c r="K42"/>
  <c r="K41"/>
  <c r="K40"/>
  <c r="K39"/>
  <c r="K38"/>
  <c r="K37"/>
  <c r="J83"/>
  <c r="F83"/>
  <c r="G83" s="1"/>
  <c r="J82"/>
  <c r="G82"/>
  <c r="J81"/>
  <c r="E81"/>
  <c r="G81" s="1"/>
  <c r="J80"/>
  <c r="E80"/>
  <c r="G80" s="1"/>
  <c r="J79"/>
  <c r="E79"/>
  <c r="G79" s="1"/>
  <c r="J78"/>
  <c r="G78"/>
  <c r="J77"/>
  <c r="G77"/>
  <c r="J76"/>
  <c r="E76"/>
  <c r="G76" s="1"/>
  <c r="J75"/>
  <c r="E75"/>
  <c r="G75" s="1"/>
  <c r="J74"/>
  <c r="G74"/>
  <c r="J64"/>
  <c r="F64"/>
  <c r="G64" s="1"/>
  <c r="J63"/>
  <c r="G63"/>
  <c r="J62"/>
  <c r="G62"/>
  <c r="J61"/>
  <c r="G61"/>
  <c r="J60"/>
  <c r="G60"/>
  <c r="J59"/>
  <c r="G59"/>
  <c r="J58"/>
  <c r="G58"/>
  <c r="J57"/>
  <c r="G57"/>
  <c r="J56"/>
  <c r="G56"/>
  <c r="J55"/>
  <c r="G55"/>
  <c r="J45"/>
  <c r="F45"/>
  <c r="G45" s="1"/>
  <c r="J44"/>
  <c r="G44"/>
  <c r="J43"/>
  <c r="G43"/>
  <c r="J42"/>
  <c r="G42"/>
  <c r="J41"/>
  <c r="E41"/>
  <c r="G41" s="1"/>
  <c r="J40"/>
  <c r="G40"/>
  <c r="J39"/>
  <c r="G39"/>
  <c r="J38"/>
  <c r="E38"/>
  <c r="G38" s="1"/>
  <c r="J37"/>
  <c r="G37"/>
  <c r="J36"/>
  <c r="G36"/>
  <c r="F98" i="8" l="1"/>
  <c r="G98" s="1"/>
  <c r="D90"/>
  <c r="D29" i="7"/>
  <c r="D96" i="43"/>
  <c r="D40" i="42"/>
  <c r="D160"/>
  <c r="D70"/>
  <c r="D41" i="40"/>
  <c r="D38" i="12"/>
  <c r="D83"/>
  <c r="D138"/>
  <c r="D260"/>
  <c r="D293"/>
  <c r="D350"/>
  <c r="D526"/>
  <c r="D222"/>
  <c r="D394"/>
  <c r="D482"/>
  <c r="F71" i="8"/>
  <c r="G71" s="1"/>
  <c r="F44"/>
  <c r="G44" s="1"/>
  <c r="G57"/>
  <c r="F87"/>
  <c r="G87" s="1"/>
  <c r="F99"/>
  <c r="G99" s="1"/>
  <c r="F159"/>
  <c r="G159" s="1"/>
  <c r="F212"/>
  <c r="G212" s="1"/>
  <c r="F218"/>
  <c r="G218" s="1"/>
  <c r="F273"/>
  <c r="G273" s="1"/>
  <c r="F279"/>
  <c r="G279" s="1"/>
  <c r="F332"/>
  <c r="G332" s="1"/>
  <c r="F338"/>
  <c r="G338" s="1"/>
  <c r="F452"/>
  <c r="G452" s="1"/>
  <c r="F458"/>
  <c r="G458" s="1"/>
  <c r="F513"/>
  <c r="G513" s="1"/>
  <c r="F519"/>
  <c r="G519" s="1"/>
  <c r="F572"/>
  <c r="G572" s="1"/>
  <c r="F578"/>
  <c r="G578" s="1"/>
  <c r="F353"/>
  <c r="G353" s="1"/>
  <c r="F389"/>
  <c r="G389" s="1"/>
  <c r="F362"/>
  <c r="G362" s="1"/>
  <c r="D33" i="10"/>
  <c r="D54"/>
  <c r="D146"/>
  <c r="D238"/>
  <c r="D261"/>
  <c r="D100"/>
  <c r="D192"/>
  <c r="F380" i="8"/>
  <c r="G380" s="1"/>
  <c r="F416"/>
  <c r="G416" s="1"/>
  <c r="F368"/>
  <c r="G368" s="1"/>
  <c r="F365"/>
  <c r="G365" s="1"/>
  <c r="F374"/>
  <c r="G374" s="1"/>
  <c r="F357"/>
  <c r="G357" s="1"/>
  <c r="F378"/>
  <c r="G378" s="1"/>
  <c r="F386"/>
  <c r="G386" s="1"/>
  <c r="D48" i="7"/>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306" i="12"/>
  <c r="D275"/>
  <c r="D62"/>
  <c r="D108"/>
  <c r="D167"/>
  <c r="D234"/>
  <c r="D195"/>
  <c r="D246"/>
  <c r="D438"/>
  <c r="D215" i="10"/>
  <c r="D169"/>
  <c r="D123"/>
  <c r="D77"/>
  <c r="F372" i="8"/>
  <c r="G372" s="1"/>
  <c r="F384"/>
  <c r="G384" s="1"/>
  <c r="F414"/>
  <c r="G414" s="1"/>
  <c r="F420"/>
  <c r="G420" s="1"/>
  <c r="F419"/>
  <c r="G419" s="1"/>
  <c r="F426"/>
  <c r="G426" s="1"/>
  <c r="F425"/>
  <c r="G425" s="1"/>
  <c r="F360"/>
  <c r="G360" s="1"/>
  <c r="F351"/>
  <c r="G351" s="1"/>
  <c r="F393"/>
  <c r="G393" s="1"/>
  <c r="F392"/>
  <c r="G392" s="1"/>
  <c r="F471"/>
  <c r="G471" s="1"/>
  <c r="F470"/>
  <c r="G470" s="1"/>
  <c r="F399"/>
  <c r="G399" s="1"/>
  <c r="F398"/>
  <c r="G398" s="1"/>
  <c r="F411"/>
  <c r="G411" s="1"/>
  <c r="F423"/>
  <c r="G423" s="1"/>
  <c r="F422"/>
  <c r="G422" s="1"/>
  <c r="F531"/>
  <c r="G531" s="1"/>
  <c r="F530"/>
  <c r="G530" s="1"/>
  <c r="F432"/>
  <c r="G432" s="1"/>
  <c r="F431"/>
  <c r="G431" s="1"/>
  <c r="F438"/>
  <c r="G438" s="1"/>
  <c r="F437"/>
  <c r="G437" s="1"/>
  <c r="F444"/>
  <c r="G444" s="1"/>
  <c r="F443"/>
  <c r="G443" s="1"/>
  <c r="F450"/>
  <c r="G450" s="1"/>
  <c r="F449"/>
  <c r="G449" s="1"/>
  <c r="F474"/>
  <c r="G474" s="1"/>
  <c r="F473"/>
  <c r="G473" s="1"/>
  <c r="F480"/>
  <c r="G480" s="1"/>
  <c r="F479"/>
  <c r="G479" s="1"/>
  <c r="F486"/>
  <c r="G486" s="1"/>
  <c r="F485"/>
  <c r="G485" s="1"/>
  <c r="F492"/>
  <c r="G492" s="1"/>
  <c r="F491"/>
  <c r="G491" s="1"/>
  <c r="F498"/>
  <c r="G498" s="1"/>
  <c r="F497"/>
  <c r="G497" s="1"/>
  <c r="F504"/>
  <c r="G504" s="1"/>
  <c r="F503"/>
  <c r="G503" s="1"/>
  <c r="F510"/>
  <c r="G510" s="1"/>
  <c r="F509"/>
  <c r="G509" s="1"/>
  <c r="F534"/>
  <c r="G534" s="1"/>
  <c r="F533"/>
  <c r="G533" s="1"/>
  <c r="F540"/>
  <c r="G540" s="1"/>
  <c r="F539"/>
  <c r="G539" s="1"/>
  <c r="F546"/>
  <c r="G546" s="1"/>
  <c r="F545"/>
  <c r="G545" s="1"/>
  <c r="F552"/>
  <c r="G552" s="1"/>
  <c r="F551"/>
  <c r="G551" s="1"/>
  <c r="F558"/>
  <c r="G558" s="1"/>
  <c r="F557"/>
  <c r="G557" s="1"/>
  <c r="F564"/>
  <c r="G564" s="1"/>
  <c r="F563"/>
  <c r="G563" s="1"/>
  <c r="F570"/>
  <c r="G570" s="1"/>
  <c r="F569"/>
  <c r="G569" s="1"/>
  <c r="F429"/>
  <c r="G429" s="1"/>
  <c r="F428"/>
  <c r="G428" s="1"/>
  <c r="F441"/>
  <c r="G441" s="1"/>
  <c r="F440"/>
  <c r="G440" s="1"/>
  <c r="F477"/>
  <c r="G477" s="1"/>
  <c r="F476"/>
  <c r="G476" s="1"/>
  <c r="F483"/>
  <c r="G483" s="1"/>
  <c r="F482"/>
  <c r="G482" s="1"/>
  <c r="F489"/>
  <c r="G489" s="1"/>
  <c r="F488"/>
  <c r="G488" s="1"/>
  <c r="F495"/>
  <c r="G495" s="1"/>
  <c r="F494"/>
  <c r="G494" s="1"/>
  <c r="F501"/>
  <c r="G501" s="1"/>
  <c r="F500"/>
  <c r="G500" s="1"/>
  <c r="F507"/>
  <c r="G507" s="1"/>
  <c r="F506"/>
  <c r="G506" s="1"/>
  <c r="F537"/>
  <c r="G537" s="1"/>
  <c r="F536"/>
  <c r="G536" s="1"/>
  <c r="F543"/>
  <c r="G543" s="1"/>
  <c r="F542"/>
  <c r="G542" s="1"/>
  <c r="F549"/>
  <c r="G549" s="1"/>
  <c r="F548"/>
  <c r="G548" s="1"/>
  <c r="F555"/>
  <c r="G555" s="1"/>
  <c r="F554"/>
  <c r="G554" s="1"/>
  <c r="F561"/>
  <c r="G561" s="1"/>
  <c r="F560"/>
  <c r="G560" s="1"/>
  <c r="F567"/>
  <c r="G567" s="1"/>
  <c r="F566"/>
  <c r="G566" s="1"/>
  <c r="F435"/>
  <c r="G435" s="1"/>
  <c r="F434"/>
  <c r="G434" s="1"/>
  <c r="F447"/>
  <c r="G447" s="1"/>
  <c r="F446"/>
  <c r="G446" s="1"/>
  <c r="F192"/>
  <c r="G192" s="1"/>
  <c r="F191"/>
  <c r="G191" s="1"/>
  <c r="F198"/>
  <c r="G198" s="1"/>
  <c r="F197"/>
  <c r="G197" s="1"/>
  <c r="F204"/>
  <c r="G204" s="1"/>
  <c r="F203"/>
  <c r="G203" s="1"/>
  <c r="F210"/>
  <c r="G210" s="1"/>
  <c r="F209"/>
  <c r="G209" s="1"/>
  <c r="F152"/>
  <c r="G152" s="1"/>
  <c r="F110"/>
  <c r="G110" s="1"/>
  <c r="F113"/>
  <c r="G113" s="1"/>
  <c r="F116"/>
  <c r="G116" s="1"/>
  <c r="F119"/>
  <c r="G119" s="1"/>
  <c r="F122"/>
  <c r="G122" s="1"/>
  <c r="F125"/>
  <c r="G125" s="1"/>
  <c r="F128"/>
  <c r="G128" s="1"/>
  <c r="F131"/>
  <c r="G131" s="1"/>
  <c r="F134"/>
  <c r="G134" s="1"/>
  <c r="F137"/>
  <c r="G137" s="1"/>
  <c r="F140"/>
  <c r="G140" s="1"/>
  <c r="F143"/>
  <c r="G143" s="1"/>
  <c r="F146"/>
  <c r="G146" s="1"/>
  <c r="F149"/>
  <c r="G149" s="1"/>
  <c r="F170"/>
  <c r="G170" s="1"/>
  <c r="F173"/>
  <c r="G173" s="1"/>
  <c r="F176"/>
  <c r="G176" s="1"/>
  <c r="F179"/>
  <c r="G179" s="1"/>
  <c r="F182"/>
  <c r="G182" s="1"/>
  <c r="F185"/>
  <c r="G185" s="1"/>
  <c r="F189"/>
  <c r="G189" s="1"/>
  <c r="F188"/>
  <c r="G188" s="1"/>
  <c r="F195"/>
  <c r="G195" s="1"/>
  <c r="F194"/>
  <c r="G194" s="1"/>
  <c r="F201"/>
  <c r="G201" s="1"/>
  <c r="F200"/>
  <c r="G200" s="1"/>
  <c r="F207"/>
  <c r="G207" s="1"/>
  <c r="F206"/>
  <c r="G206" s="1"/>
  <c r="F231"/>
  <c r="G231" s="1"/>
  <c r="F230"/>
  <c r="G230" s="1"/>
  <c r="F291"/>
  <c r="G291" s="1"/>
  <c r="F290"/>
  <c r="G290" s="1"/>
  <c r="F233"/>
  <c r="G233" s="1"/>
  <c r="F236"/>
  <c r="G236" s="1"/>
  <c r="F239"/>
  <c r="G239" s="1"/>
  <c r="F242"/>
  <c r="G242" s="1"/>
  <c r="F245"/>
  <c r="G245" s="1"/>
  <c r="F248"/>
  <c r="G248" s="1"/>
  <c r="F251"/>
  <c r="G251" s="1"/>
  <c r="F254"/>
  <c r="G254" s="1"/>
  <c r="F257"/>
  <c r="G257" s="1"/>
  <c r="F260"/>
  <c r="G260" s="1"/>
  <c r="F263"/>
  <c r="G263" s="1"/>
  <c r="F266"/>
  <c r="G266" s="1"/>
  <c r="F269"/>
  <c r="G269" s="1"/>
  <c r="F293"/>
  <c r="G293" s="1"/>
  <c r="F296"/>
  <c r="G296" s="1"/>
  <c r="F299"/>
  <c r="G299" s="1"/>
  <c r="F302"/>
  <c r="G302" s="1"/>
  <c r="F305"/>
  <c r="G305" s="1"/>
  <c r="F308"/>
  <c r="G308" s="1"/>
  <c r="F311"/>
  <c r="G311" s="1"/>
  <c r="F314"/>
  <c r="G314" s="1"/>
  <c r="F317"/>
  <c r="G317" s="1"/>
  <c r="F320"/>
  <c r="G320" s="1"/>
  <c r="F323"/>
  <c r="G323" s="1"/>
  <c r="F326"/>
  <c r="G326" s="1"/>
  <c r="F329"/>
  <c r="G329" s="1"/>
  <c r="D67" i="7"/>
  <c r="G36" i="46"/>
  <c r="H36"/>
  <c r="I36"/>
  <c r="J36"/>
  <c r="K36"/>
  <c r="L36"/>
  <c r="M36"/>
  <c r="N36"/>
  <c r="O36"/>
  <c r="P36"/>
  <c r="I21" i="27" s="1"/>
  <c r="G34" i="45"/>
  <c r="H34"/>
  <c r="I34"/>
  <c r="J34"/>
  <c r="K34"/>
  <c r="L34"/>
  <c r="M34"/>
  <c r="N34"/>
  <c r="O34"/>
  <c r="P34"/>
  <c r="I10" i="27" s="1"/>
  <c r="G47" i="21"/>
  <c r="H47"/>
  <c r="I47"/>
  <c r="J47"/>
  <c r="K47"/>
  <c r="L47"/>
  <c r="M47"/>
  <c r="N47"/>
  <c r="P47"/>
  <c r="I5" i="27" s="1"/>
  <c r="O47" i="21"/>
  <c r="H74" i="22"/>
  <c r="I74"/>
  <c r="J74"/>
  <c r="K74"/>
  <c r="L74"/>
  <c r="M74"/>
  <c r="N74"/>
  <c r="O74"/>
  <c r="P74"/>
  <c r="I6" i="27" s="1"/>
  <c r="G74" i="22"/>
  <c r="D21" i="8" l="1"/>
  <c r="D102"/>
  <c r="D60"/>
  <c r="D342"/>
  <c r="D33"/>
  <c r="D162"/>
  <c r="D522"/>
  <c r="D462"/>
  <c r="D402"/>
  <c r="D48"/>
  <c r="D282"/>
  <c r="D222"/>
  <c r="D75"/>
  <c r="J36" i="42" l="1"/>
  <c r="J35"/>
  <c r="J34"/>
  <c r="J33"/>
  <c r="J32"/>
  <c r="J31"/>
  <c r="J30"/>
  <c r="J29"/>
  <c r="J28"/>
  <c r="J27"/>
  <c r="J26"/>
  <c r="J25"/>
  <c r="J24"/>
  <c r="J23"/>
  <c r="J22"/>
  <c r="J21"/>
  <c r="J20"/>
  <c r="J19"/>
  <c r="J37" i="40"/>
  <c r="J36"/>
  <c r="J35"/>
  <c r="J34"/>
  <c r="J33"/>
  <c r="J32"/>
  <c r="J31"/>
  <c r="J30"/>
  <c r="J29"/>
  <c r="J28"/>
  <c r="J27"/>
  <c r="J26"/>
  <c r="J25"/>
  <c r="J24"/>
  <c r="J23"/>
  <c r="J22"/>
  <c r="J21"/>
  <c r="J20"/>
  <c r="J19"/>
  <c r="J35" i="12"/>
  <c r="J34"/>
  <c r="J33"/>
  <c r="J32"/>
  <c r="J31"/>
  <c r="J30"/>
  <c r="J29"/>
  <c r="J28"/>
  <c r="J27"/>
  <c r="J26"/>
  <c r="J25"/>
  <c r="J24"/>
  <c r="J23"/>
  <c r="J22"/>
  <c r="J21"/>
  <c r="J20"/>
  <c r="J19"/>
  <c r="J29" i="10"/>
  <c r="J28"/>
  <c r="J27"/>
  <c r="J26"/>
  <c r="J25"/>
  <c r="J24"/>
  <c r="J23"/>
  <c r="J22"/>
  <c r="J21"/>
  <c r="J20"/>
  <c r="J19"/>
  <c r="J18"/>
  <c r="J25" i="9"/>
  <c r="J24"/>
  <c r="J23"/>
  <c r="J22"/>
  <c r="J21"/>
  <c r="J20"/>
  <c r="J19"/>
  <c r="K19" i="8"/>
  <c r="K18"/>
  <c r="K25" i="7"/>
  <c r="K24"/>
  <c r="K23"/>
  <c r="K22"/>
  <c r="K21"/>
  <c r="K20"/>
  <c r="K19"/>
  <c r="K18"/>
  <c r="P43" i="48"/>
  <c r="I13" i="27" s="1"/>
  <c r="O43" i="48"/>
  <c r="N43"/>
  <c r="M43"/>
  <c r="L43"/>
  <c r="K43"/>
  <c r="J43"/>
  <c r="I43"/>
  <c r="H43"/>
  <c r="G43"/>
  <c r="K30" i="8" l="1"/>
  <c r="K29"/>
  <c r="P21" i="47"/>
  <c r="I12" i="27" s="1"/>
  <c r="O21" i="47"/>
  <c r="N21"/>
  <c r="M21"/>
  <c r="L21"/>
  <c r="K21"/>
  <c r="J21"/>
  <c r="I21"/>
  <c r="H21"/>
  <c r="G21"/>
  <c r="D341" i="38"/>
  <c r="E341"/>
  <c r="AB341"/>
  <c r="AC341"/>
  <c r="AD341"/>
  <c r="AF341"/>
  <c r="AG341"/>
  <c r="AH341"/>
  <c r="AJ341"/>
  <c r="AK341"/>
  <c r="AL341"/>
  <c r="AN341"/>
  <c r="AO341"/>
  <c r="AP341"/>
  <c r="J17"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K42" i="8" l="1"/>
  <c r="K45"/>
  <c r="K41"/>
  <c r="K44"/>
  <c r="K43"/>
  <c r="AM341" i="38"/>
  <c r="AQ341"/>
  <c r="AE341"/>
  <c r="AI341"/>
  <c r="F341"/>
  <c r="J341" s="1"/>
  <c r="O21" i="44"/>
  <c r="P21"/>
  <c r="I19" i="27" s="1"/>
  <c r="O27" i="23"/>
  <c r="P27"/>
  <c r="I9" i="27" s="1"/>
  <c r="O36" i="33"/>
  <c r="P36"/>
  <c r="I11" i="27" s="1"/>
  <c r="O21" i="31"/>
  <c r="P21"/>
  <c r="I20" i="27" s="1"/>
  <c r="O39" i="24"/>
  <c r="P39"/>
  <c r="I18" i="27" s="1"/>
  <c r="O43" i="30"/>
  <c r="P43"/>
  <c r="I8" i="27" s="1"/>
  <c r="O21" i="29"/>
  <c r="P21"/>
  <c r="I7" i="27" s="1"/>
  <c r="K56" i="8" l="1"/>
  <c r="K57"/>
  <c r="AR341" i="38"/>
  <c r="H341"/>
  <c r="J38" i="40"/>
  <c r="K69" i="8" l="1"/>
  <c r="K72"/>
  <c r="K68"/>
  <c r="K71"/>
  <c r="K70"/>
  <c r="N39" i="24"/>
  <c r="M39"/>
  <c r="L39"/>
  <c r="K39"/>
  <c r="J39"/>
  <c r="I39"/>
  <c r="H39"/>
  <c r="G39"/>
  <c r="K86" i="8" l="1"/>
  <c r="K87"/>
  <c r="K85"/>
  <c r="K84"/>
  <c r="K83"/>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AG560" l="1"/>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F322"/>
  <c r="J322" s="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F383"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H315"/>
  <c r="AR386"/>
  <c r="AR372"/>
  <c r="H368"/>
  <c r="H316"/>
  <c r="H378"/>
  <c r="H362"/>
  <c r="H32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01"/>
  <c r="H212"/>
  <c r="AR212"/>
  <c r="H204"/>
  <c r="AR211"/>
  <c r="H194"/>
  <c r="AR208"/>
  <c r="AR204"/>
  <c r="AR202"/>
  <c r="H203"/>
  <c r="AR203"/>
  <c r="AR192"/>
  <c r="AR205"/>
  <c r="J195"/>
  <c r="J192"/>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H29"/>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D312"/>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D267"/>
  <c r="AQ235"/>
  <c r="D527"/>
  <c r="D389"/>
  <c r="AE235"/>
  <c r="AL13"/>
  <c r="F467"/>
  <c r="D133"/>
  <c r="F489"/>
  <c r="AI383"/>
  <c r="G327"/>
  <c r="AF526"/>
  <c r="AJ499"/>
  <c r="AB499"/>
  <c r="F485"/>
  <c r="AQ459"/>
  <c r="AM459"/>
  <c r="AI459"/>
  <c r="AE459"/>
  <c r="G222"/>
  <c r="D118"/>
  <c r="D96"/>
  <c r="I327"/>
  <c r="AI235"/>
  <c r="F207"/>
  <c r="AH13"/>
  <c r="E267"/>
  <c r="AM235"/>
  <c r="D199"/>
  <c r="D190" s="1"/>
  <c r="AQ107"/>
  <c r="G106"/>
  <c r="I106"/>
  <c r="AM107"/>
  <c r="AO13"/>
  <c r="AJ13"/>
  <c r="AM14"/>
  <c r="AN13"/>
  <c r="AQ14"/>
  <c r="AF13"/>
  <c r="AI14"/>
  <c r="I12"/>
  <c r="J541" l="1"/>
  <c r="I566"/>
  <c r="G566"/>
  <c r="E328"/>
  <c r="F328" s="1"/>
  <c r="AC328"/>
  <c r="AE328" s="1"/>
  <c r="AG328"/>
  <c r="AG327" s="1"/>
  <c r="D345"/>
  <c r="AI190"/>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AI527"/>
  <c r="AI118"/>
  <c r="AQ389"/>
  <c r="J90"/>
  <c r="AR117"/>
  <c r="AN327"/>
  <c r="H466"/>
  <c r="J528"/>
  <c r="AO12"/>
  <c r="AL12"/>
  <c r="H163"/>
  <c r="H338"/>
  <c r="AM267"/>
  <c r="AI199"/>
  <c r="AR191"/>
  <c r="AP222"/>
  <c r="AI164"/>
  <c r="AQ164"/>
  <c r="AR224"/>
  <c r="AE527"/>
  <c r="AM527"/>
  <c r="H165"/>
  <c r="AI312"/>
  <c r="AR338"/>
  <c r="AO222"/>
  <c r="AR206"/>
  <c r="AQ96"/>
  <c r="AE96"/>
  <c r="AF327"/>
  <c r="AK12"/>
  <c r="AM133"/>
  <c r="AR260"/>
  <c r="AO106"/>
  <c r="AK327"/>
  <c r="AQ118"/>
  <c r="AI509"/>
  <c r="AR509" s="1"/>
  <c r="AR119"/>
  <c r="AR207"/>
  <c r="AQ83"/>
  <c r="AQ223"/>
  <c r="AI345"/>
  <c r="H191"/>
  <c r="F389"/>
  <c r="J389" s="1"/>
  <c r="AQ243"/>
  <c r="AK222"/>
  <c r="AQ190"/>
  <c r="AI389"/>
  <c r="AI398"/>
  <c r="AG499"/>
  <c r="AI499" s="1"/>
  <c r="AM243"/>
  <c r="AM199"/>
  <c r="F190"/>
  <c r="J190" s="1"/>
  <c r="H44"/>
  <c r="AH106"/>
  <c r="AR488"/>
  <c r="F312"/>
  <c r="H312" s="1"/>
  <c r="AQ267"/>
  <c r="AG222"/>
  <c r="AR467"/>
  <c r="AE389"/>
  <c r="AR132"/>
  <c r="AE89"/>
  <c r="AQ527"/>
  <c r="AR346"/>
  <c r="AI83"/>
  <c r="AR390"/>
  <c r="AK106"/>
  <c r="AR150"/>
  <c r="AE83"/>
  <c r="AI133"/>
  <c r="AJ222"/>
  <c r="AQ199"/>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AD106"/>
  <c r="F118"/>
  <c r="J118" s="1"/>
  <c r="J383"/>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E222"/>
  <c r="AR244"/>
  <c r="H244"/>
  <c r="J244"/>
  <c r="H235"/>
  <c r="AM223"/>
  <c r="J206"/>
  <c r="H206"/>
  <c r="AR200"/>
  <c r="J213"/>
  <c r="H213"/>
  <c r="AP106"/>
  <c r="E106"/>
  <c r="AN106"/>
  <c r="AI149"/>
  <c r="AR134"/>
  <c r="J148"/>
  <c r="H148"/>
  <c r="AI107"/>
  <c r="AR107" s="1"/>
  <c r="J117"/>
  <c r="H117"/>
  <c r="AH12"/>
  <c r="AR90"/>
  <c r="H51"/>
  <c r="J51"/>
  <c r="J207"/>
  <c r="H207"/>
  <c r="J485"/>
  <c r="H485"/>
  <c r="J467"/>
  <c r="H467"/>
  <c r="D499"/>
  <c r="F499" s="1"/>
  <c r="F500"/>
  <c r="J489"/>
  <c r="H489"/>
  <c r="F267"/>
  <c r="AN12"/>
  <c r="F107"/>
  <c r="F199"/>
  <c r="AI13"/>
  <c r="AF12"/>
  <c r="AM13"/>
  <c r="AR459"/>
  <c r="AR235"/>
  <c r="D526"/>
  <c r="F527"/>
  <c r="J459"/>
  <c r="H459"/>
  <c r="AI328" l="1"/>
  <c r="AR328" s="1"/>
  <c r="AK566"/>
  <c r="AG566"/>
  <c r="AH566"/>
  <c r="AN566"/>
  <c r="D327"/>
  <c r="AJ106"/>
  <c r="AM106" s="1"/>
  <c r="AF106"/>
  <c r="AI106" s="1"/>
  <c r="F526"/>
  <c r="H526" s="1"/>
  <c r="J83"/>
  <c r="J214"/>
  <c r="J96"/>
  <c r="H89"/>
  <c r="AQ222"/>
  <c r="H383"/>
  <c r="AR118"/>
  <c r="AI327"/>
  <c r="AR267"/>
  <c r="AR527"/>
  <c r="AR500"/>
  <c r="J133"/>
  <c r="AM222"/>
  <c r="AR89"/>
  <c r="AQ106"/>
  <c r="AR133"/>
  <c r="AR83"/>
  <c r="H389"/>
  <c r="H190"/>
  <c r="AR389"/>
  <c r="J312"/>
  <c r="AQ397"/>
  <c r="H118"/>
  <c r="AR96"/>
  <c r="AR526"/>
  <c r="AR499"/>
  <c r="AI12"/>
  <c r="J328"/>
  <c r="H328"/>
  <c r="H499"/>
  <c r="J499"/>
  <c r="H527"/>
  <c r="J527"/>
  <c r="J267"/>
  <c r="H267"/>
  <c r="J199"/>
  <c r="H199"/>
  <c r="H500"/>
  <c r="J500"/>
  <c r="J107"/>
  <c r="H107"/>
  <c r="J526"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N21" i="44"/>
  <c r="M21"/>
  <c r="L21"/>
  <c r="K21"/>
  <c r="J21"/>
  <c r="I21"/>
  <c r="H21"/>
  <c r="G21"/>
  <c r="G27" i="23"/>
  <c r="H27"/>
  <c r="I27"/>
  <c r="J27"/>
  <c r="K27"/>
  <c r="L27"/>
  <c r="M27"/>
  <c r="N27"/>
  <c r="N36" i="33"/>
  <c r="M36"/>
  <c r="L36"/>
  <c r="K36"/>
  <c r="J36"/>
  <c r="I36"/>
  <c r="H36"/>
  <c r="G36"/>
  <c r="N43" i="30"/>
  <c r="M43"/>
  <c r="L43"/>
  <c r="K43"/>
  <c r="J43"/>
  <c r="I43"/>
  <c r="H43"/>
  <c r="G43"/>
  <c r="N21" i="29"/>
  <c r="M21"/>
  <c r="L21"/>
  <c r="K21"/>
  <c r="J21"/>
  <c r="I21"/>
  <c r="H21"/>
  <c r="G21"/>
  <c r="N35" i="28"/>
  <c r="M35"/>
  <c r="K35"/>
  <c r="J35"/>
  <c r="I35"/>
  <c r="H35"/>
  <c r="G35"/>
  <c r="D79" i="27" l="1"/>
  <c r="E15" i="38"/>
  <c r="F15" s="1"/>
  <c r="D56" i="27"/>
  <c r="J15" i="38" l="1"/>
  <c r="H15"/>
  <c r="AB15"/>
  <c r="D55" i="27"/>
  <c r="D54"/>
  <c r="AD64" i="38"/>
  <c r="AD47" s="1"/>
  <c r="D53" i="27"/>
  <c r="AD15" i="38"/>
  <c r="D14"/>
  <c r="AB14"/>
  <c r="K26" i="7"/>
  <c r="AE15" i="38" l="1"/>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J18" i="12"/>
  <c r="D404" i="38" l="1"/>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0" i="10"/>
  <c r="J26" i="9"/>
  <c r="J18"/>
  <c r="Y201" i="38" s="1"/>
  <c r="Y322" l="1"/>
  <c r="Y248"/>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52"/>
  <c r="Y348"/>
  <c r="Y305"/>
  <c r="Y61"/>
  <c r="Y258"/>
  <c r="Y145"/>
  <c r="Y399"/>
  <c r="Y151"/>
  <c r="Y272"/>
  <c r="Y72"/>
  <c r="Y342"/>
  <c r="Y35"/>
  <c r="Y325"/>
  <c r="AL397"/>
  <c r="AL566" s="1"/>
  <c r="AM398"/>
  <c r="AE404"/>
  <c r="AR404" s="1"/>
  <c r="AB398"/>
  <c r="F404"/>
  <c r="D398"/>
  <c r="D5" i="43"/>
  <c r="C11" i="27" s="1"/>
  <c r="H32" i="38"/>
  <c r="J32"/>
  <c r="Z28"/>
  <c r="Y89" l="1"/>
  <c r="Z485"/>
  <c r="Y19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164"/>
  <c r="Z389"/>
  <c r="Z527"/>
  <c r="Z467"/>
  <c r="Z191"/>
  <c r="Z267"/>
  <c r="Z83"/>
  <c r="Z207"/>
  <c r="Z133"/>
  <c r="Z541"/>
  <c r="Z118"/>
  <c r="Z509"/>
  <c r="Z214"/>
  <c r="Z260"/>
  <c r="Z345"/>
  <c r="Z328"/>
  <c r="Z96"/>
  <c r="Z199"/>
  <c r="Z459"/>
  <c r="Z500"/>
  <c r="Z499" s="1"/>
  <c r="Z398"/>
  <c r="Z560"/>
  <c r="Z489"/>
  <c r="Z89"/>
  <c r="Z235"/>
  <c r="Z107"/>
  <c r="AB397"/>
  <c r="AE397" s="1"/>
  <c r="AE398"/>
  <c r="AR398" s="1"/>
  <c r="F398"/>
  <c r="D397"/>
  <c r="F397" s="1"/>
  <c r="H404"/>
  <c r="J404"/>
  <c r="AM397"/>
  <c r="I4" i="27"/>
  <c r="I14" s="1"/>
  <c r="AC201" i="38"/>
  <c r="Y526" l="1"/>
  <c r="Y327"/>
  <c r="Y397"/>
  <c r="Y222"/>
  <c r="Y499"/>
  <c r="Z12"/>
  <c r="Z526"/>
  <c r="Z327"/>
  <c r="Z397"/>
  <c r="Z222"/>
  <c r="Z190"/>
  <c r="Z106" s="1"/>
  <c r="AE201"/>
  <c r="AR201" s="1"/>
  <c r="AC199"/>
  <c r="H397"/>
  <c r="J397"/>
  <c r="H398"/>
  <c r="J398"/>
  <c r="AR397"/>
  <c r="J25" i="7"/>
  <c r="G25"/>
  <c r="Z566" i="38" l="1"/>
  <c r="AC190"/>
  <c r="AE190" s="1"/>
  <c r="AR190" s="1"/>
  <c r="AE199"/>
  <c r="AR199" s="1"/>
  <c r="I30" i="10"/>
  <c r="I29"/>
  <c r="I28"/>
  <c r="I27"/>
  <c r="I26"/>
  <c r="I25"/>
  <c r="I24"/>
  <c r="I23"/>
  <c r="I22"/>
  <c r="I21"/>
  <c r="I20"/>
  <c r="I19"/>
  <c r="I18"/>
  <c r="I17"/>
  <c r="I17" i="9"/>
  <c r="I26"/>
  <c r="I25"/>
  <c r="I24"/>
  <c r="I23"/>
  <c r="I22"/>
  <c r="I21"/>
  <c r="I20"/>
  <c r="I19"/>
  <c r="I18"/>
  <c r="J18" i="8"/>
  <c r="C86" i="27"/>
  <c r="C79"/>
  <c r="C78"/>
  <c r="C77"/>
  <c r="C76"/>
  <c r="C75"/>
  <c r="C74"/>
  <c r="C73"/>
  <c r="C72"/>
  <c r="C71"/>
  <c r="C70"/>
  <c r="C69"/>
  <c r="J19" i="8"/>
  <c r="J17"/>
  <c r="AD28" i="38"/>
  <c r="C56" i="27"/>
  <c r="C55"/>
  <c r="C54"/>
  <c r="G17" i="7"/>
  <c r="G18"/>
  <c r="D171" i="38" s="1"/>
  <c r="J18" i="7"/>
  <c r="G19"/>
  <c r="D225" i="38" s="1"/>
  <c r="J19" i="7"/>
  <c r="G20"/>
  <c r="J20"/>
  <c r="G21"/>
  <c r="D248" i="38" s="1"/>
  <c r="J21" i="7"/>
  <c r="G22"/>
  <c r="J22"/>
  <c r="G23"/>
  <c r="J23"/>
  <c r="G24"/>
  <c r="J24"/>
  <c r="J26"/>
  <c r="F225" i="38" l="1"/>
  <c r="D223"/>
  <c r="F223" s="1"/>
  <c r="F171"/>
  <c r="D164"/>
  <c r="F164" s="1"/>
  <c r="D10" i="7"/>
  <c r="D5" s="1"/>
  <c r="C4" i="27" s="1"/>
  <c r="F248" i="38"/>
  <c r="D243"/>
  <c r="AC248"/>
  <c r="AE248" s="1"/>
  <c r="AR248" s="1"/>
  <c r="AC171"/>
  <c r="AE171" s="1"/>
  <c r="AR171" s="1"/>
  <c r="AB158"/>
  <c r="AE158" s="1"/>
  <c r="AR158" s="1"/>
  <c r="D158"/>
  <c r="AC315"/>
  <c r="AF565"/>
  <c r="AI565" s="1"/>
  <c r="AF225"/>
  <c r="E561"/>
  <c r="E560" s="1"/>
  <c r="AB69"/>
  <c r="AB561"/>
  <c r="D561"/>
  <c r="D560" s="1"/>
  <c r="AC565"/>
  <c r="C103" i="27"/>
  <c r="C57"/>
  <c r="J171" i="38" l="1"/>
  <c r="H171"/>
  <c r="J225"/>
  <c r="H225"/>
  <c r="J164"/>
  <c r="H164"/>
  <c r="H223"/>
  <c r="J223"/>
  <c r="D222"/>
  <c r="F222" s="1"/>
  <c r="F243"/>
  <c r="J248"/>
  <c r="H248"/>
  <c r="AF560"/>
  <c r="AC164"/>
  <c r="AE164" s="1"/>
  <c r="AR164" s="1"/>
  <c r="AC243"/>
  <c r="AE243" s="1"/>
  <c r="AR243" s="1"/>
  <c r="F158"/>
  <c r="AI225"/>
  <c r="AR225" s="1"/>
  <c r="AF223"/>
  <c r="AE315"/>
  <c r="AR315" s="1"/>
  <c r="AC312"/>
  <c r="F69"/>
  <c r="E47"/>
  <c r="F47" s="1"/>
  <c r="H47" s="1"/>
  <c r="AE69"/>
  <c r="AR69" s="1"/>
  <c r="F561"/>
  <c r="AE561"/>
  <c r="AR561" s="1"/>
  <c r="AB560"/>
  <c r="AC560"/>
  <c r="AE565"/>
  <c r="AR565" s="1"/>
  <c r="N29" i="34"/>
  <c r="M29"/>
  <c r="L29"/>
  <c r="K29"/>
  <c r="J29"/>
  <c r="I29"/>
  <c r="H29"/>
  <c r="G29"/>
  <c r="P29"/>
  <c r="N21" i="31"/>
  <c r="M21"/>
  <c r="L21"/>
  <c r="K21"/>
  <c r="J21"/>
  <c r="I21"/>
  <c r="H21"/>
  <c r="G21"/>
  <c r="F35" i="12"/>
  <c r="F34"/>
  <c r="F33"/>
  <c r="F32"/>
  <c r="F31"/>
  <c r="F30"/>
  <c r="F29"/>
  <c r="F28"/>
  <c r="F27"/>
  <c r="F26"/>
  <c r="F25"/>
  <c r="F24"/>
  <c r="F23"/>
  <c r="F22"/>
  <c r="F21"/>
  <c r="F20"/>
  <c r="F19"/>
  <c r="F18"/>
  <c r="F17"/>
  <c r="F30" i="10"/>
  <c r="F29"/>
  <c r="F28"/>
  <c r="D100" i="27" s="1"/>
  <c r="F27" i="10"/>
  <c r="F26"/>
  <c r="D98" i="27" s="1"/>
  <c r="F25" i="10"/>
  <c r="F24"/>
  <c r="F23"/>
  <c r="D95" i="27" s="1"/>
  <c r="F22" i="10"/>
  <c r="D94" i="27" s="1"/>
  <c r="F21" i="10"/>
  <c r="D93" i="27" s="1"/>
  <c r="F20" i="10"/>
  <c r="F19"/>
  <c r="F18"/>
  <c r="F17"/>
  <c r="E366" i="38" s="1"/>
  <c r="F26" i="9"/>
  <c r="F25"/>
  <c r="F24"/>
  <c r="F23"/>
  <c r="F22"/>
  <c r="D74" i="27" s="1"/>
  <c r="F21" i="9"/>
  <c r="D73" i="27" s="1"/>
  <c r="F20" i="9"/>
  <c r="F19"/>
  <c r="F18"/>
  <c r="F17"/>
  <c r="AB28" i="38"/>
  <c r="G19" i="8"/>
  <c r="G18"/>
  <c r="D162" i="38" s="1"/>
  <c r="F162" s="1"/>
  <c r="AJ64"/>
  <c r="T10" i="4"/>
  <c r="T31" s="1"/>
  <c r="D149" i="38" l="1"/>
  <c r="D106" s="1"/>
  <c r="F106" s="1"/>
  <c r="J162"/>
  <c r="H162"/>
  <c r="I22" i="27"/>
  <c r="I25" s="1"/>
  <c r="I27" s="1"/>
  <c r="Y162" i="38"/>
  <c r="Y149" s="1"/>
  <c r="Y106" s="1"/>
  <c r="J243"/>
  <c r="H243"/>
  <c r="J222"/>
  <c r="H222"/>
  <c r="AD317"/>
  <c r="AE317" s="1"/>
  <c r="AR317" s="1"/>
  <c r="D99" i="27"/>
  <c r="AP348" i="38"/>
  <c r="AQ348" s="1"/>
  <c r="E348"/>
  <c r="F348" s="1"/>
  <c r="F366"/>
  <c r="AB366"/>
  <c r="AC106"/>
  <c r="O29" i="34"/>
  <c r="F149" i="38"/>
  <c r="H158"/>
  <c r="J158"/>
  <c r="AD357"/>
  <c r="AE357" s="1"/>
  <c r="D102" i="27"/>
  <c r="AB322" i="38"/>
  <c r="D91" i="27"/>
  <c r="AD349" i="38"/>
  <c r="AE349" s="1"/>
  <c r="AR349" s="1"/>
  <c r="D92" i="27"/>
  <c r="AD366" i="38"/>
  <c r="D96" i="27"/>
  <c r="AO357" i="38"/>
  <c r="AQ357" s="1"/>
  <c r="D97" i="27"/>
  <c r="AJ385" i="38"/>
  <c r="D101" i="27"/>
  <c r="AD322" i="38"/>
  <c r="AD312" s="1"/>
  <c r="AD222" s="1"/>
  <c r="D77" i="27"/>
  <c r="AJ350" i="38"/>
  <c r="D70" i="27"/>
  <c r="AC348" i="38"/>
  <c r="D78" i="27"/>
  <c r="AB350" i="38"/>
  <c r="D76" i="27"/>
  <c r="AO350" i="38"/>
  <c r="D71" i="27"/>
  <c r="AD348" i="38"/>
  <c r="D75" i="27"/>
  <c r="AD350" i="38"/>
  <c r="D86" i="27"/>
  <c r="AC366" i="38"/>
  <c r="AB162"/>
  <c r="AE162" s="1"/>
  <c r="AR162" s="1"/>
  <c r="AM64"/>
  <c r="AJ47"/>
  <c r="AC222"/>
  <c r="AF222"/>
  <c r="AF566" s="1"/>
  <c r="AI223"/>
  <c r="AR223" s="1"/>
  <c r="J69"/>
  <c r="J47" s="1"/>
  <c r="H69"/>
  <c r="J561"/>
  <c r="H561"/>
  <c r="D69" i="27"/>
  <c r="AP45" i="38"/>
  <c r="F45"/>
  <c r="D72" i="27"/>
  <c r="AD14" i="38"/>
  <c r="E14"/>
  <c r="F14" s="1"/>
  <c r="D89" i="27"/>
  <c r="AB27" i="38"/>
  <c r="AE27" s="1"/>
  <c r="AR27" s="1"/>
  <c r="F27"/>
  <c r="AB21"/>
  <c r="D13"/>
  <c r="D10" i="12"/>
  <c r="D5" s="1"/>
  <c r="C8" i="27" s="1"/>
  <c r="D10" i="9"/>
  <c r="AB29" i="38"/>
  <c r="D10" i="10"/>
  <c r="D5" s="1"/>
  <c r="C7" i="27" s="1"/>
  <c r="AB64" i="38" l="1"/>
  <c r="AE64" s="1"/>
  <c r="AR64" s="1"/>
  <c r="Y64"/>
  <c r="Y47" s="1"/>
  <c r="AP345"/>
  <c r="AP327" s="1"/>
  <c r="E345"/>
  <c r="E327" s="1"/>
  <c r="F327" s="1"/>
  <c r="J348"/>
  <c r="H348"/>
  <c r="J366"/>
  <c r="H366"/>
  <c r="D12"/>
  <c r="D566" s="1"/>
  <c r="F8" i="27" s="1"/>
  <c r="H149" i="38"/>
  <c r="J149"/>
  <c r="H106"/>
  <c r="J106"/>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AB47" l="1"/>
  <c r="AE47" s="1"/>
  <c r="AR47" s="1"/>
  <c r="F345"/>
  <c r="J345" s="1"/>
  <c r="H327"/>
  <c r="J327"/>
  <c r="AE327"/>
  <c r="AB222"/>
  <c r="AE222" s="1"/>
  <c r="AR222" s="1"/>
  <c r="AE312"/>
  <c r="AR312" s="1"/>
  <c r="AO327"/>
  <c r="AO566" s="1"/>
  <c r="AQ345"/>
  <c r="AM345"/>
  <c r="AJ327"/>
  <c r="AM327" s="1"/>
  <c r="AE345"/>
  <c r="AR350"/>
  <c r="AB106"/>
  <c r="AE106" s="1"/>
  <c r="AR106" s="1"/>
  <c r="AM12"/>
  <c r="AP12"/>
  <c r="AP566" s="1"/>
  <c r="AQ13"/>
  <c r="AB12" l="1"/>
  <c r="AB566" s="1"/>
  <c r="H345"/>
  <c r="AJ566"/>
  <c r="AR345"/>
  <c r="AQ327"/>
  <c r="AR327" s="1"/>
  <c r="AQ12"/>
  <c r="D5" i="9"/>
  <c r="C6" i="27" s="1"/>
  <c r="C80"/>
  <c r="D40" l="1"/>
  <c r="D57" s="1"/>
  <c r="Y28" i="38"/>
  <c r="AD29" l="1"/>
  <c r="AE29" s="1"/>
  <c r="AR29" s="1"/>
  <c r="Y29"/>
  <c r="Y13" s="1"/>
  <c r="Y12" s="1"/>
  <c r="Y566" s="1"/>
  <c r="AC28"/>
  <c r="AE28" s="1"/>
  <c r="AR28" s="1"/>
  <c r="E28"/>
  <c r="F28" s="1"/>
  <c r="AC21"/>
  <c r="D10" i="8"/>
  <c r="D5" s="1"/>
  <c r="C5" i="27" s="1"/>
  <c r="C13" s="1"/>
  <c r="AD13" i="38" l="1"/>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AA541" l="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Relaciones Publicas</author>
  </authors>
  <commentList>
    <comment ref="C22" authorId="0">
      <text>
        <r>
          <rPr>
            <b/>
            <sz val="9"/>
            <color indexed="81"/>
            <rFont val="Tahoma"/>
            <family val="2"/>
          </rPr>
          <t xml:space="preserve">GESTION ADMINISTRATIVA </t>
        </r>
        <r>
          <rPr>
            <sz val="9"/>
            <color indexed="81"/>
            <rFont val="Tahoma"/>
            <family val="2"/>
          </rPr>
          <t xml:space="preserve">
</t>
        </r>
      </text>
    </comment>
    <comment ref="F26" authorId="0">
      <text>
        <r>
          <rPr>
            <b/>
            <sz val="9"/>
            <color indexed="81"/>
            <rFont val="Tahoma"/>
            <family val="2"/>
          </rPr>
          <t xml:space="preserve">GESTION ADMINISTRATIVA
</t>
        </r>
        <r>
          <rPr>
            <sz val="9"/>
            <color indexed="81"/>
            <rFont val="Tahoma"/>
            <family val="2"/>
          </rPr>
          <t xml:space="preserve">
</t>
        </r>
      </text>
    </comment>
    <comment ref="C30" authorId="0">
      <text>
        <r>
          <rPr>
            <b/>
            <sz val="9"/>
            <color indexed="81"/>
            <rFont val="Tahoma"/>
            <family val="2"/>
          </rPr>
          <t xml:space="preserve">GESTION ADMINISTRATIVA
</t>
        </r>
        <r>
          <rPr>
            <sz val="9"/>
            <color indexed="81"/>
            <rFont val="Tahoma"/>
            <family val="2"/>
          </rPr>
          <t xml:space="preserve">
</t>
        </r>
      </text>
    </comment>
  </commentList>
</comments>
</file>

<file path=xl/comments3.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<sst xmlns="http://schemas.openxmlformats.org/spreadsheetml/2006/main" count="11806" uniqueCount="1666">
  <si>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</si>
  <si>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</si>
  <si>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</si>
  <si>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</si>
  <si>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</si>
  <si>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</si>
  <si>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</si>
  <si>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</si>
  <si>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</si>
  <si>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</si>
  <si>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</si>
  <si>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</si>
  <si>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</si>
  <si>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</si>
  <si>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</si>
  <si>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</si>
  <si>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</si>
  <si>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</si>
  <si>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</si>
  <si>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</si>
  <si>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</si>
  <si>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</si>
  <si>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</si>
  <si>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</si>
  <si>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</si>
  <si>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</si>
  <si>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</si>
  <si>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</si>
  <si>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</si>
  <si>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</si>
  <si>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</si>
  <si>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</si>
  <si>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</si>
  <si>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</si>
  <si>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</si>
  <si>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</si>
  <si>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</si>
  <si>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</si>
  <si>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</si>
  <si>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</si>
  <si>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</si>
  <si>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</si>
  <si>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</si>
  <si>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</si>
  <si>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</si>
  <si>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</si>
  <si>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</si>
  <si>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</si>
  <si>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</si>
  <si>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</si>
  <si>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</si>
  <si>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</si>
  <si>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</si>
  <si>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</si>
  <si>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</si>
  <si>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</si>
  <si>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</si>
  <si>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</si>
  <si>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</si>
  <si>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</si>
  <si>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</si>
  <si>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</si>
  <si>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</si>
  <si>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</si>
  <si>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</si>
  <si>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</si>
  <si>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</si>
  <si>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</si>
  <si>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</si>
  <si>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</si>
  <si>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</si>
  <si>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</si>
  <si>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</si>
  <si>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</si>
  <si>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</si>
  <si>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</si>
  <si>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</si>
  <si>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</si>
  <si>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</si>
  <si>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</si>
  <si>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</si>
  <si>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</si>
  <si>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</si>
  <si>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</si>
  <si>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</si>
  <si>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</si>
  <si>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</si>
  <si>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</si>
  <si>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</si>
  <si>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</si>
  <si>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</si>
  <si>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</si>
  <si>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</si>
  <si>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</si>
  <si>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</si>
  <si>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</si>
  <si>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</si>
  <si>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</si>
  <si>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</si>
  <si>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</si>
  <si>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</si>
  <si>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</si>
  <si>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</si>
  <si>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</si>
  <si>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</si>
  <si>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</si>
  <si>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</si>
  <si>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</si>
  <si>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</si>
  <si>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</si>
  <si>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</si>
  <si>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</si>
  <si>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</si>
  <si>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</si>
  <si>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</si>
  <si>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</si>
  <si>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</si>
  <si>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</si>
  <si>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</si>
  <si>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</si>
  <si>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</si>
  <si>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</si>
  <si>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</si>
  <si>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</si>
  <si>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</si>
  <si>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</si>
  <si>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</si>
  <si>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</si>
  <si>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</si>
  <si>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</si>
  <si>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</si>
  <si>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</si>
  <si>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</si>
  <si>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</si>
  <si>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</si>
  <si>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</si>
  <si>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</si>
  <si>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</si>
  <si>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</si>
  <si>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</si>
  <si>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</si>
  <si>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</si>
  <si>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</si>
  <si>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</si>
  <si>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</si>
  <si>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</si>
  <si>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</si>
  <si>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</si>
  <si>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</si>
  <si>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</si>
  <si>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</si>
  <si>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</si>
  <si>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</si>
  <si>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</si>
  <si>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</si>
  <si>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</si>
  <si>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</si>
  <si>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</si>
  <si>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</si>
  <si>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</si>
  <si>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</si>
  <si>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</si>
  <si>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</si>
  <si>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</si>
  <si>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</si>
  <si>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</si>
  <si>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</si>
  <si>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</si>
  <si>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</si>
  <si>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</si>
  <si>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</si>
  <si>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</si>
  <si>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</si>
  <si>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</si>
  <si>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</si>
  <si>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</si>
  <si>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</si>
  <si>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</si>
  <si>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</si>
  <si>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</si>
  <si>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</si>
  <si>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</si>
  <si>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</si>
  <si>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</si>
  <si>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</si>
  <si>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</si>
  <si>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</si>
  <si>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</si>
  <si>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</si>
  <si>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</si>
  <si>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</si>
  <si>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</si>
  <si>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</si>
  <si>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</si>
  <si>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</si>
  <si>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</si>
  <si>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</si>
  <si>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</si>
  <si>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</si>
  <si>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</si>
  <si>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</si>
  <si>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</si>
  <si>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</si>
  <si>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</si>
  <si>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</si>
  <si>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</si>
  <si>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</si>
  <si>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</si>
  <si>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</si>
  <si>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</si>
  <si>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</si>
  <si>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</si>
  <si>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</si>
  <si>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</si>
  <si>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</si>
  <si>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</si>
  <si>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</si>
  <si>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</si>
  <si>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</si>
  <si>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</si>
  <si>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</si>
  <si>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</si>
  <si>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</si>
  <si>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</si>
  <si>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</si>
  <si>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</si>
  <si>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</si>
  <si>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</si>
  <si>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</si>
  <si>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</si>
  <si>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</si>
  <si>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</si>
  <si>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</si>
  <si>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</si>
  <si>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</si>
  <si>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</si>
  <si>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</si>
  <si>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</si>
  <si>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</si>
  <si>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</si>
  <si>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</si>
  <si>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</si>
  <si>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</si>
  <si>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</si>
  <si>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</si>
  <si>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</si>
  <si>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</si>
  <si>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</si>
  <si>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</si>
  <si>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</si>
  <si>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</si>
  <si>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</si>
  <si>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</si>
  <si>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</si>
  <si>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</si>
  <si>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</si>
  <si>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</si>
  <si>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</si>
  <si>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</si>
  <si>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</si>
  <si>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</si>
  <si>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</si>
  <si>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</si>
  <si>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</si>
  <si>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</si>
  <si>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</si>
  <si>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</si>
  <si>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</si>
  <si>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</si>
  <si>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</si>
  <si>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</si>
  <si>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</si>
  <si>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</si>
  <si>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</si>
  <si>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</si>
  <si>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</si>
  <si>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</si>
  <si>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</si>
  <si>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</si>
  <si>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</si>
  <si>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</si>
  <si>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</si>
  <si>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</si>
  <si>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</si>
  <si>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</si>
  <si>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</si>
  <si>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</si>
  <si>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</si>
  <si>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</si>
  <si>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</si>
  <si>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</si>
  <si>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</si>
  <si>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</si>
  <si>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</si>
  <si>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</si>
  <si>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</si>
  <si>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</si>
  <si>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</si>
  <si>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</si>
  <si>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</si>
  <si>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</si>
  <si>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</si>
  <si>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</si>
  <si>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</si>
  <si>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</si>
  <si>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</si>
  <si>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</si>
  <si>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</si>
  <si>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</si>
  <si>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</si>
  <si>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</si>
  <si>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</si>
  <si>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</si>
  <si>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</si>
  <si>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</si>
  <si>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</si>
  <si>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</si>
  <si>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</si>
  <si>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</si>
  <si>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</si>
  <si>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</si>
  <si>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</si>
  <si>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</si>
  <si>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</si>
  <si>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</si>
  <si>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</si>
  <si>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</si>
  <si>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</si>
  <si>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</si>
  <si>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</si>
  <si>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</si>
  <si>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</si>
  <si>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</si>
  <si>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</si>
  <si>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</si>
  <si>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</si>
  <si>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</si>
  <si>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</si>
  <si>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</si>
  <si>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</si>
  <si>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</si>
  <si>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</si>
  <si>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</si>
  <si>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</si>
  <si>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</si>
  <si>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</si>
  <si>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</si>
  <si>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</si>
  <si>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</si>
  <si>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</si>
  <si>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</si>
  <si>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</si>
  <si>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</si>
  <si>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</si>
  <si>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</si>
  <si>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</si>
  <si>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</si>
  <si>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</si>
  <si>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</si>
  <si>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</si>
  <si>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</si>
  <si>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</si>
  <si>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</si>
  <si>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</si>
  <si>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</si>
  <si>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</si>
  <si>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</si>
  <si>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</si>
  <si>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</si>
  <si>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</si>
  <si>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</si>
  <si>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</si>
  <si>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</si>
  <si>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</si>
  <si>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</si>
  <si>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</si>
  <si>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</si>
  <si>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</si>
  <si>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</si>
  <si>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</si>
  <si>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</si>
  <si>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</si>
  <si>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</si>
  <si>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</si>
  <si>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</si>
  <si>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</si>
  <si>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</si>
  <si>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</si>
  <si>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</si>
  <si>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</si>
  <si>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</si>
  <si>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</si>
  <si>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</si>
  <si>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</si>
  <si>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</si>
  <si>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</si>
  <si>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</si>
  <si>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</si>
  <si>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</si>
  <si>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</si>
  <si>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</si>
  <si>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</si>
  <si>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</si>
  <si>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</si>
  <si>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</si>
  <si>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</si>
  <si>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</si>
  <si>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</si>
  <si>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</si>
  <si>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</si>
  <si>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</si>
  <si>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</si>
  <si>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</si>
  <si>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</si>
  <si>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</si>
  <si>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</si>
  <si>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</si>
  <si>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</si>
  <si>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</si>
  <si>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</si>
  <si>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</si>
  <si>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</si>
  <si>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</si>
  <si>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</si>
  <si>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</si>
  <si>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</si>
  <si>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</si>
  <si>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</si>
  <si>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</si>
  <si>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</si>
  <si>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</si>
  <si>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</si>
  <si>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</si>
  <si>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</si>
  <si>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</si>
  <si>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</si>
  <si>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</si>
  <si>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</si>
  <si>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</si>
  <si>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</si>
  <si>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</si>
  <si>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</si>
  <si>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</si>
  <si>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</si>
  <si>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</si>
  <si>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</si>
  <si>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</si>
  <si>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</si>
  <si>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</si>
  <si>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</si>
  <si>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</si>
  <si>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</si>
  <si>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</si>
  <si>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</si>
  <si>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</si>
  <si>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</si>
  <si>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</si>
  <si>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</si>
  <si>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</si>
  <si>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</si>
  <si>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</si>
  <si>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</si>
  <si>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</si>
  <si>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</si>
  <si>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</si>
  <si>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</si>
  <si>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</si>
  <si>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</si>
  <si>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</si>
  <si>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</si>
  <si>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</si>
  <si>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</si>
  <si>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</si>
  <si>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</si>
  <si>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</si>
  <si>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</si>
  <si>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</si>
  <si>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</si>
  <si>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</si>
  <si>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</si>
  <si>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</si>
  <si>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</si>
  <si>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</si>
  <si>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</si>
  <si>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</si>
  <si>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</si>
  <si>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</si>
  <si>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</si>
  <si>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</si>
  <si>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</si>
  <si>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</si>
  <si>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</si>
  <si>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</si>
  <si>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</si>
  <si>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</si>
  <si>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</si>
  <si>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</si>
  <si>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</si>
  <si>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</si>
  <si>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</si>
  <si>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</si>
  <si>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</si>
  <si>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</si>
  <si>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</si>
  <si>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</si>
  <si>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</si>
  <si>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</si>
  <si>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</si>
  <si>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</si>
  <si>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</si>
  <si>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</si>
  <si>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</si>
  <si>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</si>
  <si>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</si>
  <si>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</si>
  <si>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</si>
  <si>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</si>
  <si>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</si>
  <si>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</si>
  <si>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</si>
  <si>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</si>
  <si>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</si>
  <si>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</si>
  <si>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</si>
  <si>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</si>
  <si>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</si>
  <si>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</si>
  <si>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</si>
  <si>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</si>
  <si>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</si>
  <si>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</si>
  <si>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</si>
  <si>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</si>
  <si>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</si>
  <si>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</si>
  <si>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</si>
  <si>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</si>
  <si>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</si>
  <si>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</si>
  <si>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</si>
  <si>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</si>
  <si>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</si>
  <si>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</si>
  <si>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</si>
  <si>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</si>
  <si>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</si>
  <si>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</si>
  <si>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</si>
  <si>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</si>
  <si>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</si>
  <si>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</si>
  <si>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</si>
  <si>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</si>
  <si>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</si>
  <si>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</si>
  <si>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</si>
  <si>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</si>
  <si>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</si>
  <si>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</si>
  <si>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</si>
  <si>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</si>
  <si>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</si>
  <si>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</si>
  <si>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</si>
  <si>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</si>
  <si>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</si>
  <si>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</si>
  <si>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</si>
  <si>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</si>
  <si>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</si>
  <si>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</si>
  <si>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</si>
  <si>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</si>
  <si>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</si>
  <si>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</si>
  <si>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</si>
  <si>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</si>
  <si>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</si>
  <si>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</si>
  <si>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</si>
  <si>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</si>
  <si>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</si>
  <si>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</si>
  <si>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</si>
  <si>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</si>
  <si>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</si>
  <si>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</si>
  <si>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</si>
  <si>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</si>
  <si>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</si>
  <si>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</si>
  <si>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</si>
  <si>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</si>
  <si>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</si>
  <si>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</si>
  <si>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</si>
  <si>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</si>
  <si>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</si>
  <si>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</si>
  <si>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</si>
  <si>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</si>
  <si>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</si>
  <si>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</si>
  <si>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</si>
  <si>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</si>
  <si>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</si>
  <si>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</si>
  <si>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</si>
  <si>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</si>
  <si>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</si>
  <si>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</si>
  <si>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</si>
  <si>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</si>
  <si>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</si>
  <si>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</si>
  <si>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</si>
  <si>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</si>
  <si>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</si>
  <si>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</si>
  <si>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</si>
  <si>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</si>
  <si>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</si>
  <si>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</si>
  <si>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</si>
  <si>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</si>
  <si>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</si>
  <si>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</si>
  <si>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</si>
  <si>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</si>
  <si>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</si>
  <si>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</si>
  <si>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</si>
  <si>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</si>
  <si>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</si>
  <si>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</si>
  <si>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</si>
  <si>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</si>
  <si>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</si>
  <si>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</si>
  <si>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</si>
  <si>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</si>
  <si>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</si>
  <si>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</si>
  <si>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</si>
  <si>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</si>
  <si>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</si>
  <si>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</si>
  <si>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</si>
  <si>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</si>
  <si>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</si>
  <si>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</si>
  <si>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</si>
  <si>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</si>
  <si>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</si>
  <si>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</si>
  <si>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</si>
  <si>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</si>
  <si>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</si>
  <si>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</si>
  <si>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</si>
  <si>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</si>
  <si>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</si>
  <si>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</si>
  <si>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</si>
  <si>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</si>
  <si>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</si>
  <si>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</si>
  <si>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</si>
  <si>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</si>
  <si>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</si>
  <si>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</si>
  <si>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</si>
  <si>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</si>
  <si>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</si>
  <si>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</si>
  <si>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</si>
  <si>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</si>
  <si>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</si>
  <si>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</si>
  <si>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</si>
  <si>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</si>
  <si>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</si>
  <si>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</si>
  <si>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</si>
  <si>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</si>
  <si>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</si>
  <si>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</si>
  <si>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</si>
  <si>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</si>
  <si>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</si>
  <si>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</si>
  <si>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</si>
  <si>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</si>
  <si>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</si>
  <si>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</si>
  <si>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</si>
  <si>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</si>
  <si>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</si>
  <si>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</si>
  <si>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</si>
  <si>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</si>
  <si>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</si>
  <si>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</si>
  <si>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</si>
  <si>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</si>
  <si>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</si>
  <si>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</si>
  <si>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</si>
  <si>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</si>
  <si>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</si>
  <si>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</si>
  <si>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</si>
  <si>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</si>
  <si>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</si>
  <si>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</si>
  <si>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</si>
  <si>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</si>
  <si>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</si>
  <si>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</si>
  <si>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</si>
  <si>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</si>
  <si>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</si>
  <si>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</si>
  <si>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</si>
  <si>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</si>
  <si>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</si>
  <si>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</si>
  <si>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</si>
  <si>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</si>
  <si>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</si>
  <si>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</si>
  <si>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</si>
  <si>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</si>
  <si>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</si>
  <si>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</si>
  <si>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</si>
  <si>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</si>
  <si>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</si>
  <si>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</si>
  <si>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</si>
  <si>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</si>
  <si>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</si>
  <si>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</si>
  <si>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</si>
  <si>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</si>
  <si>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</si>
  <si>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</si>
  <si>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</si>
  <si>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</si>
  <si>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</si>
  <si>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</si>
  <si>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</si>
  <si>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</si>
  <si>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</si>
  <si>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</si>
  <si>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</si>
  <si>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</si>
  <si>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</si>
  <si>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</si>
  <si>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</si>
  <si>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</si>
  <si>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</si>
  <si>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</si>
  <si>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</si>
  <si>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</si>
  <si>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</si>
  <si>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</si>
  <si>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</si>
  <si>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</si>
  <si>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</si>
  <si>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</si>
  <si>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</si>
  <si>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</si>
  <si>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</si>
  <si>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</si>
  <si>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</si>
  <si>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</si>
  <si>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</si>
  <si>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</si>
  <si>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</si>
  <si>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</si>
  <si>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</si>
  <si>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</si>
  <si>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</si>
  <si>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</si>
  <si>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</si>
  <si>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</si>
  <si>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</si>
  <si>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</si>
  <si>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</si>
  <si>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</si>
  <si>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</si>
  <si>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</si>
  <si>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</si>
  <si>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</si>
  <si>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</si>
  <si>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</si>
  <si>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</si>
  <si>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</si>
  <si>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</si>
  <si>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</si>
  <si>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</si>
  <si>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</si>
  <si>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</si>
  <si>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</si>
  <si>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</si>
  <si>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</si>
  <si>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</si>
  <si>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</si>
  <si>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</si>
  <si>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</si>
  <si>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</si>
  <si>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</si>
  <si>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</si>
  <si>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</si>
  <si>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</si>
  <si>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</si>
  <si>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</si>
  <si>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</si>
  <si>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</si>
  <si>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</si>
  <si>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</si>
  <si>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</si>
  <si>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</si>
  <si>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</si>
  <si>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</si>
  <si>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</si>
  <si>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</si>
  <si>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</si>
  <si>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</si>
  <si>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</si>
  <si>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</si>
  <si>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</si>
  <si>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</si>
  <si>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</si>
  <si>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</si>
  <si>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</si>
  <si>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</si>
  <si>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</si>
  <si>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</si>
  <si>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</si>
  <si>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</si>
  <si>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</si>
  <si>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</si>
  <si>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</si>
  <si>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</si>
  <si>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</si>
  <si>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</si>
  <si>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</si>
  <si>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</si>
  <si>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</si>
  <si>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</si>
  <si>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</si>
  <si>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</si>
  <si>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</si>
  <si>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</si>
  <si>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</si>
  <si>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</si>
  <si>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</si>
  <si>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</si>
  <si>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</si>
  <si>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</si>
  <si>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</si>
  <si>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</si>
  <si>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</si>
  <si>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</si>
  <si>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</si>
  <si>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</si>
  <si>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</si>
  <si>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</si>
  <si>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</si>
  <si>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</si>
  <si>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</si>
  <si>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</si>
  <si>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</si>
  <si>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</si>
  <si>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</si>
  <si>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</si>
  <si>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</si>
  <si>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</si>
  <si>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</si>
  <si>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</si>
  <si>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</si>
  <si>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</si>
  <si>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</si>
  <si>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</si>
  <si>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</si>
  <si>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</si>
  <si>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</si>
  <si>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</si>
  <si>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</si>
  <si>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</si>
  <si>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</si>
  <si>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</si>
  <si>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</si>
  <si>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</si>
  <si>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</si>
  <si>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</si>
  <si>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</si>
  <si>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</si>
  <si>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</si>
  <si>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</si>
  <si>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</si>
  <si>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</si>
  <si>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</si>
  <si>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</si>
  <si>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</si>
  <si>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</si>
  <si>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</si>
  <si>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</si>
  <si>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</si>
  <si>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</si>
  <si>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</si>
  <si>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</si>
  <si>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</si>
  <si>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</si>
  <si>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</si>
  <si>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</si>
  <si>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</si>
  <si>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</si>
  <si>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</si>
  <si>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</si>
  <si>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</si>
  <si>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</si>
  <si>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</si>
  <si>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</si>
  <si>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</si>
  <si>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</si>
  <si>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</si>
  <si>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</si>
  <si>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</si>
  <si>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</si>
  <si>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</si>
  <si>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</si>
  <si>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</si>
  <si>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</si>
  <si>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</si>
  <si>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</si>
  <si>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</si>
  <si>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</si>
  <si>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</si>
  <si>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</si>
  <si>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</si>
  <si>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</si>
  <si>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</si>
  <si>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</si>
  <si>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</si>
  <si>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</si>
  <si>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</si>
  <si>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</si>
  <si>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</si>
  <si>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</si>
  <si>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</si>
  <si>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</si>
  <si>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</si>
  <si>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</si>
  <si>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</si>
  <si>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</si>
  <si>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</si>
  <si>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</si>
  <si>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</si>
  <si>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</si>
  <si>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</si>
  <si>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</si>
  <si>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</si>
  <si>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</si>
  <si>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</si>
  <si>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</si>
  <si>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</si>
  <si>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</si>
  <si>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</si>
  <si>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</si>
  <si>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</si>
  <si>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</si>
  <si>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</si>
  <si>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</si>
  <si>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</si>
  <si>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</si>
  <si>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</si>
  <si>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</si>
  <si>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</si>
  <si>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</si>
  <si>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</si>
  <si>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</si>
  <si>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</si>
  <si>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</si>
  <si>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</si>
  <si>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</si>
  <si>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</si>
  <si>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</si>
  <si>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</si>
  <si>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</si>
  <si>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</si>
  <si>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</si>
  <si>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</si>
  <si>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</si>
  <si>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</si>
  <si>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</si>
  <si>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</si>
  <si>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</si>
  <si>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</si>
  <si>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</si>
  <si>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</si>
  <si>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</si>
  <si>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</si>
  <si>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</si>
  <si>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</si>
  <si>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</si>
  <si>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</si>
  <si>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</si>
  <si>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</si>
  <si>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</si>
  <si>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</si>
  <si>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</si>
  <si>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</si>
  <si>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</si>
  <si>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</si>
  <si>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</si>
  <si>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</si>
  <si>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</si>
  <si>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</si>
  <si>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</si>
  <si>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</si>
  <si>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</si>
  <si>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</si>
  <si>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</si>
  <si>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</si>
  <si>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</si>
  <si>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</si>
  <si>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</si>
  <si>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</si>
  <si>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</si>
  <si>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</si>
  <si>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</si>
  <si>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</si>
  <si>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</si>
  <si>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</si>
  <si>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</si>
  <si>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</si>
  <si>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</si>
  <si>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</si>
  <si>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</si>
  <si>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</si>
  <si>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</si>
  <si>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</si>
  <si>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</si>
  <si>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</si>
  <si>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</si>
  <si>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</si>
  <si>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</si>
  <si>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</si>
  <si>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</si>
  <si>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</si>
  <si>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</si>
  <si>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</si>
  <si>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</si>
  <si>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</si>
  <si>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</si>
  <si>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</si>
  <si>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</si>
  <si>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</si>
  <si>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</si>
  <si>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</si>
  <si>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</si>
  <si>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</si>
  <si>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</si>
  <si>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</si>
  <si>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</si>
  <si>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</si>
  <si>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</si>
  <si>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</si>
  <si>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</si>
  <si>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</si>
  <si>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</si>
  <si>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</si>
  <si>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</si>
  <si>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</si>
  <si>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</si>
  <si>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</si>
  <si>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</si>
  <si>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</si>
  <si>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</si>
  <si>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</si>
  <si>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</si>
  <si>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</si>
  <si>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</si>
  <si>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</si>
  <si>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</si>
  <si>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</si>
  <si>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</si>
  <si>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</si>
  <si>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</si>
  <si>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</si>
  <si>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</si>
  <si>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</si>
  <si>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</si>
  <si>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</si>
  <si>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</si>
  <si>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</si>
  <si>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</si>
  <si>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</si>
  <si>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</si>
  <si>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</si>
  <si>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</si>
  <si>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</si>
  <si>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</si>
  <si>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</si>
  <si>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</si>
  <si>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</si>
  <si>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</si>
  <si>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</si>
  <si>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</si>
  <si>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</si>
  <si>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</si>
  <si>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</si>
  <si>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</si>
  <si>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</si>
  <si>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</si>
  <si>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</si>
  <si>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</si>
  <si>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</si>
  <si>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</si>
  <si>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</si>
  <si>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</si>
  <si>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</si>
  <si>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</si>
  <si>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</si>
  <si>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</si>
  <si>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</si>
  <si>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</si>
  <si>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</si>
  <si>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</si>
  <si>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</si>
  <si>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</si>
  <si>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</si>
  <si>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</si>
  <si>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</si>
  <si>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</si>
  <si>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</si>
  <si>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</si>
  <si>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</si>
  <si>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</si>
  <si>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</si>
  <si>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</si>
  <si>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</si>
  <si>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</si>
  <si>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</si>
  <si>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</si>
  <si>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</si>
  <si>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</si>
  <si>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</si>
  <si>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</si>
  <si>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</si>
  <si>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</si>
  <si>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</si>
  <si>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</si>
  <si>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</si>
  <si>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</si>
  <si>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</si>
  <si>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</si>
  <si>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</si>
  <si>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</si>
  <si>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</si>
  <si>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</si>
  <si>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</si>
  <si>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</si>
  <si>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</si>
  <si>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</si>
  <si>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</si>
  <si>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</si>
  <si>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</si>
  <si>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</si>
  <si>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</si>
  <si>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</si>
  <si>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</si>
  <si>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</si>
  <si>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</si>
  <si>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</si>
  <si>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</si>
  <si>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</si>
  <si>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</si>
  <si>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</si>
  <si>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</si>
  <si>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</si>
  <si>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</si>
  <si>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</si>
  <si>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</si>
  <si>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</si>
  <si>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</si>
  <si>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</si>
  <si>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</si>
  <si>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</si>
  <si>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</si>
  <si>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</si>
  <si>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</si>
  <si>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</si>
  <si>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</si>
  <si>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</si>
  <si>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</si>
  <si>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</si>
  <si>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</si>
  <si>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</si>
  <si>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</si>
  <si>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</si>
  <si>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</si>
  <si>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</si>
  <si>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</si>
  <si>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</si>
  <si>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</si>
  <si>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</si>
  <si>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</si>
  <si>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</si>
  <si>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</si>
  <si>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</si>
  <si>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</si>
  <si>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</si>
  <si>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</si>
  <si>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</si>
  <si>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</si>
  <si>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</si>
  <si>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</si>
  <si>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</si>
  <si>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</si>
  <si>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</si>
  <si>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</si>
  <si>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</si>
  <si>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</si>
  <si>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</si>
  <si>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</si>
  <si>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</si>
  <si>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</si>
  <si>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</si>
  <si>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</si>
  <si>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</si>
  <si>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</si>
  <si>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</si>
  <si>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</si>
  <si>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</si>
  <si>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</si>
  <si>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</si>
  <si>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</si>
  <si>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</si>
  <si>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</si>
  <si>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</si>
  <si>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</si>
  <si>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</si>
  <si>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</si>
  <si>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</si>
  <si>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</si>
  <si>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</si>
  <si>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</si>
  <si>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</si>
  <si>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</si>
  <si>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</si>
  <si>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</si>
  <si>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</si>
  <si>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</si>
  <si>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</si>
  <si>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</si>
  <si>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</si>
  <si>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</si>
  <si>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</si>
  <si>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</si>
  <si>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</si>
  <si>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</si>
  <si>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</si>
  <si>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</si>
  <si>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</si>
  <si>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</si>
  <si>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</si>
  <si>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</si>
  <si>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</si>
  <si>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</si>
  <si>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</si>
  <si>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</si>
  <si>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</si>
  <si>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</si>
  <si>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</si>
  <si>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</si>
  <si>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</si>
  <si>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</si>
  <si>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</si>
  <si>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</si>
  <si>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</si>
  <si>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</si>
  <si>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</si>
  <si>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</si>
  <si>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</si>
  <si>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</si>
  <si>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</si>
  <si>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</si>
  <si>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</si>
  <si>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</si>
  <si>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</si>
  <si>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</si>
  <si>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</si>
  <si>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</si>
  <si>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</si>
  <si>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</si>
  <si>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</si>
  <si>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</si>
  <si>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</si>
  <si>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</si>
  <si>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</si>
  <si>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</si>
  <si>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</si>
  <si>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</si>
  <si>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</si>
  <si>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</si>
  <si>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</si>
  <si>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</si>
  <si>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</si>
  <si>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</si>
  <si>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</si>
  <si>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</si>
  <si>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</si>
  <si>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</si>
  <si>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</si>
  <si>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</si>
  <si>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</si>
  <si>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</si>
  <si>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</si>
  <si>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</si>
  <si>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</si>
  <si>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</si>
  <si>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</si>
  <si>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</si>
  <si>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</si>
  <si>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</si>
  <si>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</si>
  <si>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</si>
  <si>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</si>
  <si>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</si>
  <si>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</si>
  <si>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</si>
  <si>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</si>
  <si>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</si>
  <si>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</si>
  <si>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</si>
  <si>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</si>
  <si>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</si>
  <si>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</si>
  <si>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</si>
  <si>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</si>
  <si>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</si>
  <si>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</si>
  <si>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</si>
  <si>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</si>
  <si>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</si>
  <si>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</si>
  <si>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</si>
  <si>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</si>
  <si>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</si>
  <si>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</si>
  <si>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</si>
  <si>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</si>
  <si>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</si>
  <si>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</si>
  <si>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</si>
  <si>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</si>
  <si>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</si>
  <si>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</si>
  <si>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</si>
  <si>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</si>
  <si>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</si>
  <si>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</si>
  <si>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</si>
  <si>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</si>
  <si>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</si>
  <si>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</si>
  <si>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</si>
  <si>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</si>
  <si>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</si>
  <si>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</si>
  <si>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</si>
  <si>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</si>
  <si>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</si>
  <si>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</si>
  <si>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</si>
  <si>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</si>
  <si>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</si>
  <si>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</si>
  <si>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</si>
  <si>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</si>
  <si>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</si>
  <si>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</si>
  <si>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</si>
  <si>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</si>
  <si>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</si>
  <si>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</si>
  <si>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</si>
  <si>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</si>
  <si>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</si>
  <si>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</si>
  <si>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</si>
  <si>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</si>
  <si>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</si>
  <si>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</si>
  <si>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</si>
  <si>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</si>
  <si>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</si>
  <si>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</si>
  <si>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</si>
  <si>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</si>
  <si>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</si>
  <si>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</si>
  <si>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</si>
  <si>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</si>
  <si>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</si>
  <si>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</si>
  <si>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</si>
  <si>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</si>
  <si>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</si>
  <si>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</si>
  <si>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</si>
  <si>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</si>
  <si>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</si>
  <si>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</si>
  <si>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</si>
  <si>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</si>
  <si>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</si>
  <si>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</si>
  <si>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</si>
  <si>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</si>
  <si>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</si>
  <si>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</si>
  <si>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</si>
  <si>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</si>
  <si>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</si>
  <si>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</si>
  <si>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</si>
  <si>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</si>
  <si>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</si>
  <si>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</si>
  <si>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</si>
  <si>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</si>
  <si>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</si>
  <si>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</si>
  <si>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</si>
  <si>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</si>
  <si>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</si>
  <si>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</si>
  <si>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</si>
  <si>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</si>
  <si>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</si>
  <si>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</si>
  <si>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</si>
  <si>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</si>
  <si>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</si>
  <si>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</si>
  <si>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</si>
  <si>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</si>
  <si>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</si>
  <si>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</si>
  <si>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</si>
  <si>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</si>
  <si>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</si>
  <si>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</si>
  <si>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</si>
  <si>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</si>
  <si>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</si>
  <si>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</si>
  <si>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</si>
  <si>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</si>
  <si>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</si>
  <si>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</si>
  <si>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</si>
  <si>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</si>
  <si>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</si>
  <si>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</si>
  <si>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</si>
  <si>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</si>
  <si>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</si>
  <si>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</si>
  <si>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</si>
  <si>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</si>
  <si>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</si>
  <si>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</si>
  <si>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</si>
  <si>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</si>
  <si>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</si>
  <si>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</si>
  <si>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</si>
  <si>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</si>
  <si>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</si>
  <si>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</si>
  <si>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</si>
  <si>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</si>
  <si>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</si>
  <si>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</si>
  <si>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</si>
  <si>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</si>
  <si>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</si>
  <si>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</si>
  <si>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</si>
  <si>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</si>
  <si>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</si>
  <si>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</si>
  <si>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</si>
  <si>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</si>
  <si>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</si>
  <si>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</si>
  <si>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</si>
  <si>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</si>
  <si>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</si>
  <si>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</si>
  <si>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</si>
  <si>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</si>
  <si>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</si>
  <si>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</si>
  <si>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</si>
  <si>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</si>
  <si>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</si>
  <si>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</si>
  <si>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</si>
  <si>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</si>
  <si>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</si>
  <si>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</si>
  <si>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</si>
  <si>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</si>
  <si>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</si>
  <si>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</si>
  <si>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</si>
  <si>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</si>
  <si>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</si>
  <si>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</si>
  <si>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</si>
  <si>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</si>
  <si>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</si>
  <si>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</si>
  <si>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</si>
  <si>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</si>
  <si>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</si>
  <si>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</si>
  <si>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</si>
  <si>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</si>
  <si>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</si>
  <si>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</si>
  <si>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</si>
  <si>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</si>
  <si>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Numero de planes de estudios actualizados a nivel nacional en las carreras tecnológicas</t>
  </si>
  <si>
    <t>Versiones de documentos de la política y Reglamento</t>
  </si>
  <si>
    <t>Números de Diagnósticos realizados</t>
  </si>
  <si>
    <t>Numero de Planes de Estudios Realizados</t>
  </si>
  <si>
    <t>Numero de planes de Factibilidad realizados</t>
  </si>
  <si>
    <t>Numero de carreras técnicas presentadas al Consejo para aprobación</t>
  </si>
  <si>
    <t>Numero de Talleres impartidos en los Centros Regionales y Ciudad Universitaria de la UNAH</t>
  </si>
  <si>
    <t xml:space="preserve">Numero de Solicitudes atendidas </t>
  </si>
  <si>
    <t>Numero de talleres para la planificación de los Centros y Escuelas</t>
  </si>
  <si>
    <t>Numero de Carreras técnicas con material de visibilidad disponible</t>
  </si>
  <si>
    <t>Numero de Carreras tecnológicas servidas en línea que han sido apoyadas</t>
  </si>
  <si>
    <t>Jornadas de trabajo y encuentros de docentes sobre la educación tecnológica en equipos multidisciplinarios</t>
  </si>
  <si>
    <t xml:space="preserve">Contratación de consultores para el apoyo al desarrollo de los diagnostico y apoyo a las comisiones para el desarrollo de los mismo </t>
  </si>
  <si>
    <t>Contratación de consultores para el apoyo al desarrollo de plan de estudios y apoyo a las comisiones para el desarrollo de los mismo</t>
  </si>
  <si>
    <t xml:space="preserve">Contratación de consultores para el apoyo al desarrollo de planes de factibilidad y apoyo a las comisiones para el desarrollo de los mismo </t>
  </si>
  <si>
    <t>Compilación de documentos revisados y con pre aprobación de la direccion enviados al consejo</t>
  </si>
  <si>
    <t xml:space="preserve">Talleres de capacitación sobre educación tecnológica </t>
  </si>
  <si>
    <t>Numero de personas incorporadas a las DAFT</t>
  </si>
  <si>
    <t>Numero de equipo adquirido para la DAFT</t>
  </si>
  <si>
    <t>1. Currículos actualizados en las carreras tecnológicas de la UNAH de acuerdo a la promoción del desarrollo sostenible</t>
  </si>
  <si>
    <t xml:space="preserve">2. Fomentar el desarrollo de nuevas carreras </t>
  </si>
  <si>
    <t>4. Implementación de las líneas básicas de la reforma académica a través del apoyo a proyectos de educación tecnológica que ejecuten las distintas unidades académicas de ciudad universitaria y centro regionales</t>
  </si>
  <si>
    <t>6. Fortalecer el conocimiento sobre la elaboración de currículos basados en competencia</t>
  </si>
  <si>
    <t>7. Atención de urgencias de funcionamiento académico</t>
  </si>
  <si>
    <t>8. Fomentar la creación de Centros de Investigación y Escuelas para fortalecer la formación académica y la investigación interdisciplinaria de carreras tecnológicas</t>
  </si>
  <si>
    <t>9. Apoyo a la creación de la Política de Educación Técnica Superior de Honduras</t>
  </si>
  <si>
    <t>11. Apoyo a las carreras tecnológicas que se sirven en línea en los diferentes Centro Regionales o Telecentros a nivel nacional</t>
  </si>
  <si>
    <t>2.2.</t>
  </si>
  <si>
    <t>2.1.</t>
  </si>
  <si>
    <t>1.2.</t>
  </si>
  <si>
    <t>1.1.</t>
  </si>
  <si>
    <t>2.3.</t>
  </si>
  <si>
    <t>2.4.</t>
  </si>
  <si>
    <t>3.1.</t>
  </si>
  <si>
    <t>4.1.</t>
  </si>
  <si>
    <t>5.1.</t>
  </si>
  <si>
    <t>6.1.</t>
  </si>
  <si>
    <t>7.1.</t>
  </si>
  <si>
    <t>7.2.</t>
  </si>
  <si>
    <t>7.3.</t>
  </si>
  <si>
    <t xml:space="preserve">Financiamiento de certificaciones y capacitaciones especiales para profesores de carreras </t>
  </si>
  <si>
    <t>Talleres y jornadas de trabajo con grupo de docentes interdisciplinarios</t>
  </si>
  <si>
    <t>9.1.</t>
  </si>
  <si>
    <t>8.1.</t>
  </si>
  <si>
    <t>10.1.</t>
  </si>
  <si>
    <t>10.3.</t>
  </si>
  <si>
    <t>11.2.</t>
  </si>
  <si>
    <t>Elaboracion de afiches y material visible de las carreras tecnicas</t>
  </si>
  <si>
    <t>Talleres  para revisiones finalizadas de las carreras actualizadas</t>
  </si>
  <si>
    <t>1.3.</t>
  </si>
  <si>
    <t>Talleres para la Revisión de documentos finales de diagnósticos</t>
  </si>
  <si>
    <t xml:space="preserve">Talleres para Revisión de documentos finales de planes de estudios </t>
  </si>
  <si>
    <t>Realizar al menos 16 convenios/cartas de entendimiento con entidades locales y/o internacionales para la ejecución de la malla curricular de las carreras tecnológicas de acuerdo al Modelo Educativo</t>
  </si>
  <si>
    <t>3. Convenios/cartas de entendimiento de cooperación con entidades locales y/o internacionales para la ejecución de la malla curricular de las carreras tecnológicas de acuerdo al Modelo Educativo</t>
  </si>
  <si>
    <t>Provisión de  paquetes de literatura a las subcomisiones sobre educación tecnología</t>
  </si>
  <si>
    <t xml:space="preserve"> </t>
  </si>
  <si>
    <t xml:space="preserve">Talleres para la Revisión de documentos finales de planes de factibilidad </t>
  </si>
  <si>
    <t>Consultores Internacional</t>
  </si>
  <si>
    <t xml:space="preserve">Adquisición de libros y otro material didáctico </t>
  </si>
  <si>
    <t>Provision de paquetes de literatura a las subcomisiones sobre educacion tecnologica</t>
  </si>
  <si>
    <t>Compra de equipó/insumos para las carreras tecnologicas a nivel nacional</t>
  </si>
  <si>
    <t>11.1.</t>
  </si>
  <si>
    <t>Apoyo al desarrollo de asignaturas servidas en lines, por medio de provision de softwares</t>
  </si>
  <si>
    <t>Financiamiento de certificaciones y capacitaciones especiales para profesores de carreras</t>
  </si>
  <si>
    <t xml:space="preserve">Listados de asistencia y documentación </t>
  </si>
  <si>
    <t>DAFT</t>
  </si>
  <si>
    <t xml:space="preserve">Listados de asistencia </t>
  </si>
  <si>
    <t>Documentos de rediseño revisados y entregados</t>
  </si>
  <si>
    <t>Documentos de Diagnostico Terminados</t>
  </si>
  <si>
    <t xml:space="preserve">Las sub-comisiones requieren apoyo para realizar los documentos diagnostico y planes de estudio </t>
  </si>
  <si>
    <t>Las sub-comisiones requieren apoyo para realizar los documentos diagnostico y planes de estudio</t>
  </si>
  <si>
    <t>Docentes e integrantes de las sub-comisiones curriculares</t>
  </si>
  <si>
    <t>Documentos revisados y corregidos</t>
  </si>
  <si>
    <t>Cartas de entendimiento firmas y listados de asistencia</t>
  </si>
  <si>
    <t>Es necesario aumentar el conocimiento de los docentes sobre el nuevo modelo educativo</t>
  </si>
  <si>
    <t>Docentes integrantes de las sub-comisiones curriculares</t>
  </si>
  <si>
    <t>Directivos DECUR, Decanos de Facultades, DAFT</t>
  </si>
  <si>
    <t>Planes de estudio basados en competencia</t>
  </si>
  <si>
    <t>Equipo adquirido</t>
  </si>
  <si>
    <t>Capacitaciones brindadas</t>
  </si>
  <si>
    <t>Listado de asistencia</t>
  </si>
  <si>
    <t>Versiones de documentos y minutas de visitas a UNAH</t>
  </si>
  <si>
    <t>Documentos de diseños entregados</t>
  </si>
  <si>
    <t xml:space="preserve">Material </t>
  </si>
  <si>
    <t>Equipo adquirido e instalado en los Telecentros y Centros Regionales</t>
  </si>
  <si>
    <t>La actualización de los currículos es requerida para adecuarse al nuevo Modelo Educativo</t>
  </si>
  <si>
    <t xml:space="preserve">Docentes de carreras técnicas </t>
  </si>
  <si>
    <t>Es necesario la revisión final de los documentos que se presentara a consejo para su aprobación</t>
  </si>
  <si>
    <t xml:space="preserve">Docentes de carreras técnicas  </t>
  </si>
  <si>
    <t>Numero de carreras tecnológicas reactivas</t>
  </si>
  <si>
    <t>Talleres de trabajo con docentes y subcomisiones involucrados</t>
  </si>
  <si>
    <t>Las sub-comisiones requieren apoyo para realizar los documentos diagnostico y planes de estudio para reactivación de las carreras</t>
  </si>
  <si>
    <t>Sub-comisiones de carreras tecnológicas propuestas</t>
  </si>
  <si>
    <t>Es necesario el afinamiento de los documentos finales, revisión de mallas curriculares y planes de factibilidad finales, antes de ser presentados al consejo</t>
  </si>
  <si>
    <t>Visitas a Centros Regionales y/o entidades locales o internacionales relacionadas a cada carrera tecnológica</t>
  </si>
  <si>
    <t>Promoción y continuidad para darle seguimiento a convenios y actividades relacionas a carreras tecnológicas de dichos centros</t>
  </si>
  <si>
    <t>Docentes de carreras tecnológicas y contactos de empresas locales</t>
  </si>
  <si>
    <t>Documentos técnicos en línea con el modelo educativo</t>
  </si>
  <si>
    <t>Es necesario un personal multidisciplinario que cuente con el equipo adecuado para el desarrollo de la educación tecnológica en la UNAH</t>
  </si>
  <si>
    <t xml:space="preserve">Acuerdos y equipo instalado y funcionando </t>
  </si>
  <si>
    <t>Es necesario el equipamiento adecuado para el desarrollo de las carreras técnicas</t>
  </si>
  <si>
    <t>Material didáctico disponible</t>
  </si>
  <si>
    <t>Es necesario promover diseños curriculares flexibles que permitan menor presencia en las aulas y mayor presencia en los ámbitos reales del trabajo y educación integral</t>
  </si>
  <si>
    <t>Compra de equipos/insumos para las carreras tecnológicas a nivel  nacional</t>
  </si>
  <si>
    <t>Las carreras tecnológicas requieren de equipo de laboratorio y otros para la investigación, enseñanza y aprendizaje</t>
  </si>
  <si>
    <t xml:space="preserve"> Estudiantes de las carreras tecnológicas</t>
  </si>
  <si>
    <t>Las carreras tecnológicas requieren de capacitaciones en investigación, enseñanza y aprendizaje</t>
  </si>
  <si>
    <t>Participación de docentes en congresos y foros especiales</t>
  </si>
  <si>
    <t>Las carreras tecnológicas deben buscar interdisciplinariedad y el fomento de las investigaciones integradas para el desarrollo de la sociedad</t>
  </si>
  <si>
    <t>Contratación de un consultor internacional</t>
  </si>
  <si>
    <t xml:space="preserve">Se necesita el conocimiento de una persona del campo de formación tecnológica con experiencia a nivel internacional para producir una política de calidad y acorde al contexto </t>
  </si>
  <si>
    <t>Las carreras requieren la implementación y apoyo de un plan de visibilidad que impulsen la participación de los estudiantes en las carreras técnicas</t>
  </si>
  <si>
    <t xml:space="preserve">Carreras Técnicas </t>
  </si>
  <si>
    <t>Elaboración de afiches y material visible de las carreras técnicas</t>
  </si>
  <si>
    <t>Apoyo al desarrollo de asignaturas servidas en línea, por medio de provisión de softwares</t>
  </si>
  <si>
    <t>Reducción de la inequidad en el acceso a la educación superior</t>
  </si>
  <si>
    <t>Capacitación a docentes de asignaturas servidas en línea</t>
  </si>
  <si>
    <t xml:space="preserve">Contratación de un consultor para la elaboración de los diseños de material de visibilidad de las carreras tecnológicas y desarrollo e incorporación de la pagina web de la dirección como parte </t>
  </si>
  <si>
    <t>cumplimiento de adquisición de material de oficina</t>
  </si>
  <si>
    <t>Talleres de capacitación en los Centros Regionales y Ciudad Universitaria de la UNAH dirigidos para docentes de carreras tecnológicas a nivel nacional</t>
  </si>
  <si>
    <t>Al menos 4 cursos  impartidos para capacitación en los Centros Regionales y Ciudad Universitaria de la UNAH</t>
  </si>
  <si>
    <t>10. Implantado el Plan de Visibilidad de la Dirección Académica de Formación Tecnológica</t>
  </si>
  <si>
    <t xml:space="preserve">Fortalecer la estructura interna y física de la DAFT  a traves de la Contratación de personal </t>
  </si>
  <si>
    <t>5. Fortalecida la estructura interna y física de la DAFT a fin de completa el personal multidisciplinario idóneo y ofrecer los equipos e insumos necesarios para el desarrollo de la educación tecnológica en la UNAH</t>
  </si>
  <si>
    <t>Gestionar la adquisición de material didáctico, equipo de oficina y tecnológico</t>
  </si>
  <si>
    <t>Gestionar la adquisición de material de oficina</t>
  </si>
</sst>
</file>

<file path=xl/styles.xml><?xml version="1.0" encoding="utf-8"?>
<styleSheet xmlns="http://schemas.openxmlformats.org/spreadsheetml/2006/main">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0_ ;\-#,##0\ "/>
    <numFmt numFmtId="175" formatCode="&quot;L.&quot;\ #,##0.00"/>
  </numFmts>
  <fonts count="74">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92D050"/>
        <bgColor indexed="64"/>
      </patternFill>
    </fill>
  </fills>
  <borders count="6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s>
  <cellStyleXfs count="19">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8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5"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5"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5" applyFont="1" applyBorder="1" applyAlignment="1">
      <alignment horizontal="center" vertical="center" wrapText="1"/>
    </xf>
    <xf numFmtId="0" fontId="38" fillId="0" borderId="26" xfId="15"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5"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5"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7" applyNumberFormat="1" applyFont="1" applyAlignment="1">
      <alignment vertical="center"/>
    </xf>
    <xf numFmtId="0" fontId="43" fillId="0" borderId="0" xfId="0" applyFont="1" applyAlignment="1">
      <alignment vertical="center"/>
    </xf>
    <xf numFmtId="172" fontId="44" fillId="0" borderId="0" xfId="17"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7" applyNumberFormat="1" applyFont="1" applyAlignment="1">
      <alignment horizontal="center" vertical="center"/>
    </xf>
    <xf numFmtId="172" fontId="44" fillId="0" borderId="0" xfId="17"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7"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7"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7"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7"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7"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7"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7"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7" applyNumberFormat="1" applyFont="1" applyAlignment="1">
      <alignment vertical="center"/>
    </xf>
    <xf numFmtId="0" fontId="53" fillId="11" borderId="0" xfId="0" applyFont="1" applyFill="1" applyAlignment="1">
      <alignment horizontal="left" vertical="center"/>
    </xf>
    <xf numFmtId="9" fontId="33" fillId="0" borderId="26" xfId="16" applyFont="1" applyBorder="1" applyAlignment="1">
      <alignment horizontal="center" vertical="center" wrapText="1"/>
    </xf>
    <xf numFmtId="0" fontId="25" fillId="8" borderId="0" xfId="15" applyFont="1" applyFill="1" applyBorder="1" applyAlignment="1">
      <alignment vertical="center" wrapText="1"/>
    </xf>
    <xf numFmtId="0" fontId="25" fillId="8" borderId="0" xfId="15" applyFont="1" applyFill="1" applyBorder="1" applyAlignment="1">
      <alignment vertical="center"/>
    </xf>
    <xf numFmtId="0" fontId="54" fillId="0" borderId="0" xfId="0" applyNumberFormat="1" applyFont="1" applyFill="1" applyAlignment="1">
      <alignment horizontal="left" vertical="center"/>
    </xf>
    <xf numFmtId="43" fontId="50" fillId="13" borderId="39" xfId="17"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7" applyNumberFormat="1" applyFont="1" applyFill="1" applyAlignment="1">
      <alignment horizontal="center" vertical="center"/>
    </xf>
    <xf numFmtId="172" fontId="0" fillId="3" borderId="0" xfId="17"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6"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7" applyFont="1" applyBorder="1" applyAlignment="1">
      <alignment horizontal="center" vertical="center" wrapText="1"/>
    </xf>
    <xf numFmtId="43" fontId="33" fillId="10" borderId="26" xfId="17" applyFont="1" applyFill="1" applyBorder="1" applyAlignment="1">
      <alignment vertical="top" wrapText="1"/>
    </xf>
    <xf numFmtId="43" fontId="0" fillId="0" borderId="0" xfId="17" applyFont="1"/>
    <xf numFmtId="43" fontId="33" fillId="10" borderId="26" xfId="17" applyFont="1" applyFill="1" applyBorder="1" applyAlignment="1">
      <alignment horizontal="right" vertical="top" wrapText="1"/>
    </xf>
    <xf numFmtId="43" fontId="33" fillId="10" borderId="26" xfId="17" applyFont="1" applyFill="1" applyBorder="1" applyAlignment="1">
      <alignment horizontal="right" wrapText="1"/>
    </xf>
    <xf numFmtId="0" fontId="56" fillId="0" borderId="0" xfId="0" applyFont="1" applyAlignment="1">
      <alignment horizontal="center" vertical="center"/>
    </xf>
    <xf numFmtId="43" fontId="56" fillId="0" borderId="0" xfId="17" applyFont="1" applyAlignment="1">
      <alignment vertical="center"/>
    </xf>
    <xf numFmtId="172" fontId="56" fillId="0" borderId="0" xfId="17" applyNumberFormat="1" applyFont="1" applyAlignment="1">
      <alignment vertical="center"/>
    </xf>
    <xf numFmtId="172" fontId="56" fillId="0" borderId="0" xfId="0" applyNumberFormat="1" applyFont="1" applyAlignment="1">
      <alignment vertical="center"/>
    </xf>
    <xf numFmtId="0" fontId="25" fillId="8" borderId="0" xfId="15" applyFont="1" applyFill="1" applyBorder="1" applyAlignment="1">
      <alignment horizontal="center" vertical="center" wrapText="1"/>
    </xf>
    <xf numFmtId="0" fontId="25" fillId="8" borderId="0" xfId="15" applyFont="1" applyFill="1" applyBorder="1" applyAlignment="1">
      <alignment horizontal="center" vertical="top" wrapText="1"/>
    </xf>
    <xf numFmtId="0" fontId="29" fillId="10" borderId="26" xfId="15" applyFont="1" applyFill="1" applyBorder="1" applyAlignment="1">
      <alignment horizontal="left" vertical="top" wrapText="1"/>
    </xf>
    <xf numFmtId="0" fontId="25" fillId="8" borderId="0" xfId="15" applyFont="1" applyFill="1" applyBorder="1" applyAlignment="1">
      <alignment horizontal="center" vertical="top" wrapText="1"/>
    </xf>
    <xf numFmtId="0" fontId="26" fillId="0" borderId="0" xfId="18" applyFont="1" applyAlignment="1">
      <alignment vertical="center" wrapText="1"/>
    </xf>
    <xf numFmtId="0" fontId="27" fillId="8" borderId="13" xfId="18" applyFont="1" applyFill="1" applyBorder="1" applyAlignment="1">
      <alignment vertical="top"/>
    </xf>
    <xf numFmtId="0" fontId="27" fillId="8" borderId="13" xfId="18" applyFont="1" applyFill="1" applyBorder="1" applyAlignment="1">
      <alignment vertical="center" wrapText="1"/>
    </xf>
    <xf numFmtId="0" fontId="27" fillId="8" borderId="13" xfId="18" applyFont="1" applyFill="1" applyBorder="1" applyAlignment="1">
      <alignment horizontal="center" vertical="center" wrapText="1"/>
    </xf>
    <xf numFmtId="0" fontId="38" fillId="0" borderId="26" xfId="18" applyFont="1" applyBorder="1" applyAlignment="1">
      <alignment vertical="center" wrapText="1"/>
    </xf>
    <xf numFmtId="0" fontId="33" fillId="0" borderId="26" xfId="18" applyFont="1" applyBorder="1" applyAlignment="1">
      <alignment horizontal="center" vertical="center" wrapText="1"/>
    </xf>
    <xf numFmtId="9" fontId="33" fillId="0" borderId="26" xfId="18" applyNumberFormat="1" applyFont="1" applyBorder="1" applyAlignment="1">
      <alignment horizontal="center" vertical="center" wrapText="1"/>
    </xf>
    <xf numFmtId="4" fontId="33" fillId="0" borderId="26" xfId="18" applyNumberFormat="1" applyFont="1" applyBorder="1" applyAlignment="1">
      <alignment horizontal="center" vertical="center" wrapText="1"/>
    </xf>
    <xf numFmtId="0" fontId="26" fillId="0" borderId="0" xfId="18" applyFont="1" applyBorder="1" applyAlignment="1">
      <alignment vertical="center" wrapText="1"/>
    </xf>
    <xf numFmtId="8" fontId="33" fillId="0" borderId="26" xfId="18" applyNumberFormat="1" applyFont="1" applyBorder="1" applyAlignment="1">
      <alignment horizontal="center" vertical="center" wrapText="1"/>
    </xf>
    <xf numFmtId="0" fontId="33" fillId="2" borderId="26" xfId="18" applyFont="1" applyFill="1" applyBorder="1" applyAlignment="1">
      <alignment horizontal="center" vertical="center" wrapText="1"/>
    </xf>
    <xf numFmtId="43" fontId="33" fillId="10" borderId="26" xfId="18" applyNumberFormat="1" applyFont="1" applyFill="1" applyBorder="1" applyAlignment="1">
      <alignment vertical="center" wrapText="1"/>
    </xf>
    <xf numFmtId="0" fontId="33" fillId="10" borderId="26" xfId="18" applyFont="1" applyFill="1" applyBorder="1" applyAlignment="1">
      <alignment vertical="center" wrapText="1"/>
    </xf>
    <xf numFmtId="0" fontId="33" fillId="0" borderId="0" xfId="18" applyFont="1" applyBorder="1" applyAlignment="1">
      <alignment vertical="top" wrapText="1"/>
    </xf>
    <xf numFmtId="0" fontId="33" fillId="0" borderId="0" xfId="18" applyFont="1" applyBorder="1" applyAlignment="1">
      <alignment vertical="center" wrapText="1"/>
    </xf>
    <xf numFmtId="0" fontId="33" fillId="0" borderId="0" xfId="18" applyFont="1" applyBorder="1" applyAlignment="1">
      <alignment horizontal="center" vertical="center" wrapText="1"/>
    </xf>
    <xf numFmtId="0" fontId="26" fillId="0" borderId="0" xfId="18" applyFont="1" applyBorder="1" applyAlignment="1">
      <alignment vertical="top" wrapText="1"/>
    </xf>
    <xf numFmtId="0" fontId="26" fillId="0" borderId="0" xfId="18" applyFont="1" applyBorder="1" applyAlignment="1">
      <alignment horizontal="center" vertical="center" wrapText="1"/>
    </xf>
    <xf numFmtId="0" fontId="8" fillId="0" borderId="0" xfId="18" applyAlignment="1">
      <alignment vertical="top"/>
    </xf>
    <xf numFmtId="43" fontId="33" fillId="10" borderId="26" xfId="18" applyNumberFormat="1" applyFont="1" applyFill="1" applyBorder="1" applyAlignment="1">
      <alignment vertical="top" wrapText="1"/>
    </xf>
    <xf numFmtId="0" fontId="33" fillId="10" borderId="26" xfId="18" applyFont="1" applyFill="1" applyBorder="1" applyAlignment="1">
      <alignment vertical="top" wrapText="1"/>
    </xf>
    <xf numFmtId="0" fontId="26" fillId="2" borderId="0" xfId="18" applyFont="1" applyFill="1" applyBorder="1" applyAlignment="1">
      <alignment vertical="top" wrapText="1"/>
    </xf>
    <xf numFmtId="0" fontId="30" fillId="0" borderId="0" xfId="18" applyFont="1" applyAlignment="1">
      <alignment horizontal="left" vertical="top" wrapText="1"/>
    </xf>
    <xf numFmtId="0" fontId="34" fillId="2" borderId="0" xfId="18" applyFont="1" applyFill="1" applyBorder="1" applyAlignment="1">
      <alignment horizontal="center" vertical="top" wrapText="1"/>
    </xf>
    <xf numFmtId="0" fontId="28" fillId="8" borderId="13" xfId="18" applyFont="1" applyFill="1" applyBorder="1" applyAlignment="1">
      <alignment vertical="top"/>
    </xf>
    <xf numFmtId="0" fontId="27" fillId="9" borderId="13" xfId="18" applyFont="1" applyFill="1" applyBorder="1" applyAlignment="1" applyProtection="1">
      <alignment vertical="top"/>
      <protection locked="0"/>
    </xf>
    <xf numFmtId="43" fontId="33" fillId="2" borderId="26" xfId="17"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7" applyNumberFormat="1" applyFont="1" applyFill="1" applyBorder="1" applyAlignment="1">
      <alignment vertical="top" wrapText="1"/>
    </xf>
    <xf numFmtId="43" fontId="33" fillId="10" borderId="26" xfId="18" applyNumberFormat="1" applyFont="1" applyFill="1" applyBorder="1" applyAlignment="1">
      <alignment horizontal="right" vertical="top" wrapText="1"/>
    </xf>
    <xf numFmtId="43" fontId="33" fillId="10" borderId="26" xfId="17" applyNumberFormat="1" applyFont="1" applyFill="1" applyBorder="1" applyAlignment="1">
      <alignment horizontal="right" vertical="top" wrapText="1"/>
    </xf>
    <xf numFmtId="0" fontId="26" fillId="0" borderId="0" xfId="18" applyFont="1" applyAlignment="1">
      <alignment wrapText="1"/>
    </xf>
    <xf numFmtId="0" fontId="32" fillId="0" borderId="26" xfId="0" applyFont="1" applyFill="1" applyBorder="1" applyAlignment="1">
      <alignment horizontal="center" vertical="center" wrapText="1"/>
    </xf>
    <xf numFmtId="0" fontId="29" fillId="10" borderId="26" xfId="18" applyFont="1" applyFill="1" applyBorder="1" applyAlignment="1">
      <alignment vertical="top" wrapText="1"/>
    </xf>
    <xf numFmtId="0" fontId="25" fillId="8" borderId="0" xfId="18" applyFont="1" applyFill="1" applyBorder="1" applyAlignment="1"/>
    <xf numFmtId="0" fontId="29" fillId="0" borderId="26" xfId="18" applyFont="1" applyFill="1" applyBorder="1" applyAlignment="1">
      <alignment horizontal="center" vertical="center" wrapText="1"/>
    </xf>
    <xf numFmtId="0" fontId="33" fillId="0" borderId="26" xfId="18" applyFont="1" applyFill="1" applyBorder="1" applyAlignment="1">
      <alignment horizontal="center" vertical="center" wrapText="1"/>
    </xf>
    <xf numFmtId="43" fontId="33" fillId="10" borderId="26" xfId="18" applyNumberFormat="1" applyFont="1" applyFill="1" applyBorder="1" applyAlignment="1">
      <alignment horizontal="right" wrapText="1"/>
    </xf>
    <xf numFmtId="43" fontId="33" fillId="10" borderId="26" xfId="17" applyNumberFormat="1" applyFont="1" applyFill="1" applyBorder="1" applyAlignment="1">
      <alignment horizontal="right" wrapText="1"/>
    </xf>
    <xf numFmtId="0" fontId="25" fillId="8" borderId="0" xfId="18" applyFont="1" applyFill="1" applyBorder="1" applyAlignment="1">
      <alignment vertical="top"/>
    </xf>
    <xf numFmtId="0" fontId="8" fillId="0" borderId="0" xfId="18"/>
    <xf numFmtId="0" fontId="26" fillId="0" borderId="0" xfId="18" applyFont="1" applyBorder="1" applyAlignment="1">
      <alignment wrapText="1"/>
    </xf>
    <xf numFmtId="0" fontId="33" fillId="10" borderId="26" xfId="18" applyFont="1" applyFill="1" applyBorder="1" applyAlignment="1">
      <alignment horizontal="right" wrapText="1"/>
    </xf>
    <xf numFmtId="0" fontId="27" fillId="9" borderId="13" xfId="18" applyFont="1" applyFill="1" applyBorder="1" applyAlignment="1" applyProtection="1">
      <alignment vertical="center"/>
      <protection locked="0"/>
    </xf>
    <xf numFmtId="0" fontId="25" fillId="8" borderId="0" xfId="18" applyFont="1" applyFill="1" applyBorder="1" applyAlignment="1">
      <alignment vertical="center"/>
    </xf>
    <xf numFmtId="0" fontId="25" fillId="8" borderId="0" xfId="15" applyFont="1" applyFill="1" applyBorder="1" applyAlignment="1">
      <alignment vertical="top"/>
    </xf>
    <xf numFmtId="0" fontId="25" fillId="8" borderId="0" xfId="15" applyFont="1" applyFill="1" applyBorder="1" applyAlignment="1">
      <alignment horizontal="left" vertical="center"/>
    </xf>
    <xf numFmtId="0" fontId="29" fillId="10" borderId="37" xfId="18" applyFont="1" applyFill="1" applyBorder="1" applyAlignment="1">
      <alignment vertical="center"/>
    </xf>
    <xf numFmtId="0" fontId="29" fillId="10" borderId="16" xfId="18" applyFont="1" applyFill="1" applyBorder="1" applyAlignment="1">
      <alignment vertical="center"/>
    </xf>
    <xf numFmtId="0" fontId="29" fillId="10" borderId="36" xfId="18" applyFont="1" applyFill="1" applyBorder="1" applyAlignment="1">
      <alignment vertical="center"/>
    </xf>
    <xf numFmtId="0" fontId="29" fillId="10" borderId="37" xfId="15" applyFont="1" applyFill="1" applyBorder="1" applyAlignment="1">
      <alignment vertical="center"/>
    </xf>
    <xf numFmtId="0" fontId="29" fillId="10" borderId="16" xfId="15" applyFont="1" applyFill="1" applyBorder="1" applyAlignment="1">
      <alignment vertical="center"/>
    </xf>
    <xf numFmtId="0" fontId="29" fillId="10" borderId="36" xfId="15" applyFont="1" applyFill="1" applyBorder="1" applyAlignment="1">
      <alignment vertical="center"/>
    </xf>
    <xf numFmtId="0" fontId="29" fillId="10" borderId="37" xfId="18" applyFont="1" applyFill="1" applyBorder="1" applyAlignment="1">
      <alignment vertical="top"/>
    </xf>
    <xf numFmtId="0" fontId="29" fillId="10" borderId="16" xfId="18" applyFont="1" applyFill="1" applyBorder="1" applyAlignment="1">
      <alignment vertical="top"/>
    </xf>
    <xf numFmtId="0" fontId="29" fillId="10" borderId="36" xfId="18" applyFont="1" applyFill="1" applyBorder="1" applyAlignment="1">
      <alignment vertical="top"/>
    </xf>
    <xf numFmtId="0" fontId="29" fillId="10" borderId="26" xfId="15" applyFont="1" applyFill="1" applyBorder="1" applyAlignment="1">
      <alignment horizontal="left" vertical="top"/>
    </xf>
    <xf numFmtId="0" fontId="53" fillId="11" borderId="0" xfId="0" applyFont="1" applyFill="1" applyAlignment="1">
      <alignment horizontal="center" vertical="center" wrapText="1"/>
    </xf>
    <xf numFmtId="43" fontId="0" fillId="0" borderId="0" xfId="17"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8"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5" applyFont="1" applyFill="1" applyBorder="1" applyAlignment="1" applyProtection="1">
      <alignment vertical="center"/>
      <protection locked="0"/>
    </xf>
    <xf numFmtId="0" fontId="27" fillId="8" borderId="0" xfId="18" applyFont="1" applyFill="1" applyBorder="1" applyAlignment="1">
      <alignment vertical="top"/>
    </xf>
    <xf numFmtId="0" fontId="4" fillId="0" borderId="26" xfId="0" applyFont="1" applyBorder="1" applyAlignment="1">
      <alignment horizontal="center" vertical="center" wrapText="1"/>
    </xf>
    <xf numFmtId="0" fontId="27" fillId="8" borderId="0" xfId="18" applyFont="1" applyFill="1" applyBorder="1" applyAlignment="1">
      <alignment horizontal="left" vertical="top"/>
    </xf>
    <xf numFmtId="0" fontId="27" fillId="8" borderId="0" xfId="18" applyFont="1" applyFill="1" applyBorder="1" applyAlignment="1">
      <alignment horizontal="center" vertical="top"/>
    </xf>
    <xf numFmtId="0" fontId="57" fillId="0" borderId="0" xfId="0" applyFont="1"/>
    <xf numFmtId="0" fontId="21" fillId="0" borderId="0" xfId="0" applyFont="1"/>
    <xf numFmtId="0" fontId="58" fillId="0" borderId="0" xfId="18" applyFont="1" applyAlignment="1">
      <alignment vertical="top"/>
    </xf>
    <xf numFmtId="0" fontId="58" fillId="0" borderId="0" xfId="0" applyFont="1"/>
    <xf numFmtId="0" fontId="58" fillId="0" borderId="0" xfId="18" applyFont="1"/>
    <xf numFmtId="0" fontId="26" fillId="0" borderId="0" xfId="18" applyFont="1" applyAlignment="1">
      <alignment vertical="top"/>
    </xf>
    <xf numFmtId="0" fontId="59" fillId="0" borderId="0" xfId="18"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29" fillId="0" borderId="26" xfId="18"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7"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2" fillId="0" borderId="0" xfId="0" applyFont="1" applyFill="1" applyBorder="1" applyAlignment="1">
      <alignment vertical="center"/>
    </xf>
    <xf numFmtId="44" fontId="62" fillId="0" borderId="0" xfId="0" applyNumberFormat="1" applyFont="1" applyFill="1" applyBorder="1" applyAlignment="1">
      <alignment vertical="center"/>
    </xf>
    <xf numFmtId="0" fontId="38" fillId="2" borderId="26" xfId="18" applyFont="1" applyFill="1" applyBorder="1" applyAlignment="1">
      <alignment horizontal="center" vertical="center" wrapText="1"/>
    </xf>
    <xf numFmtId="3" fontId="33" fillId="0" borderId="26" xfId="18" applyNumberFormat="1" applyFont="1" applyBorder="1" applyAlignment="1">
      <alignment horizontal="center" vertical="center" wrapText="1"/>
    </xf>
    <xf numFmtId="0" fontId="39" fillId="0" borderId="26" xfId="18" applyFont="1" applyBorder="1" applyAlignment="1" applyProtection="1">
      <alignment horizontal="center" vertical="center" wrapText="1"/>
      <protection locked="0"/>
    </xf>
    <xf numFmtId="0" fontId="39" fillId="0" borderId="26" xfId="18" applyFont="1" applyBorder="1" applyAlignment="1">
      <alignment horizontal="center" vertical="center" wrapText="1"/>
    </xf>
    <xf numFmtId="3" fontId="39" fillId="0" borderId="26" xfId="18" applyNumberFormat="1" applyFont="1" applyBorder="1" applyAlignment="1">
      <alignment horizontal="center" vertical="center" wrapText="1"/>
    </xf>
    <xf numFmtId="9" fontId="39" fillId="0" borderId="26" xfId="18"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7" applyFont="1" applyFill="1" applyBorder="1" applyAlignment="1">
      <alignment horizontal="center" vertical="center" wrapText="1"/>
    </xf>
    <xf numFmtId="0" fontId="27" fillId="8" borderId="0" xfId="18" applyFont="1" applyFill="1" applyBorder="1" applyAlignment="1">
      <alignment vertical="center"/>
    </xf>
    <xf numFmtId="43" fontId="32" fillId="0" borderId="26" xfId="17"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7"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7" applyFont="1" applyFill="1" applyBorder="1" applyAlignment="1">
      <alignment horizontal="center" vertical="center" wrapText="1"/>
    </xf>
    <xf numFmtId="0" fontId="38" fillId="0" borderId="26" xfId="18" applyFont="1" applyFill="1" applyBorder="1" applyAlignment="1">
      <alignment horizontal="center" vertical="center" wrapText="1"/>
    </xf>
    <xf numFmtId="10" fontId="33" fillId="0" borderId="26" xfId="18"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7" applyFont="1" applyFill="1" applyBorder="1" applyAlignment="1">
      <alignment horizontal="center" vertical="center" wrapText="1"/>
    </xf>
    <xf numFmtId="0" fontId="65" fillId="0" borderId="26" xfId="18" applyFont="1" applyBorder="1" applyAlignment="1">
      <alignment horizontal="center" vertical="center" wrapText="1"/>
    </xf>
    <xf numFmtId="0" fontId="0" fillId="0" borderId="0" xfId="0"/>
    <xf numFmtId="0" fontId="40" fillId="0" borderId="26" xfId="15"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8"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68" fillId="0" borderId="0" xfId="18"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8" applyFont="1" applyFill="1" applyBorder="1" applyAlignment="1" applyProtection="1">
      <alignment horizontal="left" vertical="top" wrapText="1"/>
      <protection locked="0"/>
    </xf>
    <xf numFmtId="0" fontId="29" fillId="0" borderId="26" xfId="18" applyFont="1" applyFill="1" applyBorder="1" applyAlignment="1">
      <alignment horizontal="center" vertical="center" wrapText="1"/>
    </xf>
    <xf numFmtId="0" fontId="27" fillId="9" borderId="0" xfId="18" applyFont="1" applyFill="1" applyBorder="1" applyAlignment="1" applyProtection="1">
      <alignment horizontal="left" vertical="top"/>
      <protection locked="0"/>
    </xf>
    <xf numFmtId="43" fontId="25" fillId="8" borderId="0" xfId="18" applyNumberFormat="1" applyFont="1" applyFill="1" applyBorder="1" applyAlignment="1">
      <alignment vertical="center"/>
    </xf>
    <xf numFmtId="43" fontId="27" fillId="8" borderId="13" xfId="18" applyNumberFormat="1" applyFont="1" applyFill="1" applyBorder="1" applyAlignment="1">
      <alignment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26" xfId="16" applyNumberFormat="1" applyFont="1" applyBorder="1" applyAlignment="1">
      <alignment horizontal="center" vertical="center" wrapText="1"/>
    </xf>
    <xf numFmtId="43" fontId="33" fillId="0" borderId="0" xfId="18" applyNumberFormat="1" applyFont="1" applyBorder="1" applyAlignment="1">
      <alignment vertical="center" wrapText="1"/>
    </xf>
    <xf numFmtId="43" fontId="26" fillId="0" borderId="0" xfId="18" applyNumberFormat="1" applyFont="1" applyBorder="1" applyAlignment="1">
      <alignment vertical="center" wrapText="1"/>
    </xf>
    <xf numFmtId="43" fontId="39" fillId="0" borderId="26" xfId="18" applyNumberFormat="1" applyFont="1" applyBorder="1" applyAlignment="1">
      <alignment horizontal="center" vertical="center" wrapText="1"/>
    </xf>
    <xf numFmtId="43" fontId="39" fillId="0" borderId="26" xfId="17" applyNumberFormat="1" applyFont="1" applyBorder="1" applyAlignment="1">
      <alignment horizontal="center" vertical="center" wrapText="1"/>
    </xf>
    <xf numFmtId="43" fontId="39" fillId="0" borderId="26" xfId="17"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33" fillId="2" borderId="26" xfId="17" applyNumberFormat="1" applyFont="1" applyFill="1" applyBorder="1" applyAlignment="1">
      <alignment horizontal="center" vertical="center" wrapText="1"/>
    </xf>
    <xf numFmtId="43" fontId="25" fillId="8" borderId="0" xfId="18" applyNumberFormat="1" applyFont="1" applyFill="1" applyBorder="1" applyAlignment="1">
      <alignment vertical="top"/>
    </xf>
    <xf numFmtId="43" fontId="27" fillId="9" borderId="13" xfId="18" applyNumberFormat="1" applyFont="1" applyFill="1" applyBorder="1" applyAlignment="1" applyProtection="1">
      <alignment vertical="top"/>
      <protection locked="0"/>
    </xf>
    <xf numFmtId="43" fontId="36" fillId="2" borderId="26" xfId="17" applyNumberFormat="1" applyFont="1" applyFill="1" applyBorder="1" applyAlignment="1">
      <alignment horizontal="center" vertical="center" wrapText="1"/>
    </xf>
    <xf numFmtId="43" fontId="0" fillId="0" borderId="0" xfId="0" applyNumberFormat="1"/>
    <xf numFmtId="43" fontId="0" fillId="0" borderId="0" xfId="17" applyNumberFormat="1" applyFont="1"/>
    <xf numFmtId="43" fontId="39" fillId="0" borderId="26" xfId="18" applyNumberFormat="1" applyFont="1" applyFill="1" applyBorder="1" applyAlignment="1">
      <alignment horizontal="center" vertical="center"/>
    </xf>
    <xf numFmtId="43" fontId="39" fillId="0" borderId="26" xfId="17"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7" applyNumberFormat="1" applyFont="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0" borderId="26" xfId="15" applyNumberFormat="1" applyFont="1" applyFill="1" applyBorder="1" applyAlignment="1">
      <alignment horizontal="center" vertical="center" wrapText="1"/>
    </xf>
    <xf numFmtId="43" fontId="37" fillId="0" borderId="26" xfId="15" applyNumberFormat="1" applyFont="1" applyFill="1" applyBorder="1" applyAlignment="1">
      <alignment horizontal="center" vertical="center" wrapText="1"/>
    </xf>
    <xf numFmtId="43" fontId="37" fillId="0" borderId="26" xfId="17" applyNumberFormat="1"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21" fillId="2" borderId="0" xfId="10" applyNumberFormat="1" applyFont="1" applyFill="1" applyAlignment="1">
      <alignment horizontal="center" vertical="center"/>
    </xf>
    <xf numFmtId="0" fontId="58" fillId="0" borderId="0" xfId="0" applyFont="1" applyFill="1"/>
    <xf numFmtId="0" fontId="0" fillId="0" borderId="0" xfId="0" applyFill="1"/>
    <xf numFmtId="0" fontId="25" fillId="0" borderId="0" xfId="15" applyFont="1" applyFill="1" applyBorder="1" applyAlignment="1">
      <alignment vertical="top"/>
    </xf>
    <xf numFmtId="43" fontId="0" fillId="0" borderId="0" xfId="17" applyFont="1" applyFill="1"/>
    <xf numFmtId="0" fontId="27" fillId="0" borderId="13" xfId="15" applyFont="1" applyFill="1" applyBorder="1" applyAlignment="1" applyProtection="1">
      <alignment vertical="top" wrapText="1"/>
      <protection locked="0"/>
    </xf>
    <xf numFmtId="0" fontId="27" fillId="0" borderId="13" xfId="15" applyFont="1" applyFill="1" applyBorder="1" applyAlignment="1" applyProtection="1">
      <alignment vertical="top"/>
      <protection locked="0"/>
    </xf>
    <xf numFmtId="0" fontId="29" fillId="0" borderId="26" xfId="15"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7" applyNumberFormat="1" applyFont="1" applyBorder="1" applyAlignment="1">
      <alignment vertical="center"/>
    </xf>
    <xf numFmtId="44" fontId="0" fillId="0" borderId="17" xfId="17" applyNumberFormat="1" applyFont="1" applyBorder="1" applyAlignment="1">
      <alignment vertical="center"/>
    </xf>
    <xf numFmtId="44" fontId="0" fillId="0" borderId="17" xfId="17" applyNumberFormat="1" applyFont="1" applyFill="1" applyBorder="1" applyAlignment="1">
      <alignment vertical="center"/>
    </xf>
    <xf numFmtId="44" fontId="0" fillId="0" borderId="22" xfId="17"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7"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2" fillId="17" borderId="6" xfId="0" applyFont="1" applyFill="1" applyBorder="1" applyAlignment="1">
      <alignment vertical="center"/>
    </xf>
    <xf numFmtId="44" fontId="62" fillId="17" borderId="3" xfId="0" applyNumberFormat="1" applyFont="1" applyFill="1" applyBorder="1" applyAlignment="1">
      <alignment vertical="center"/>
    </xf>
    <xf numFmtId="172" fontId="43" fillId="0" borderId="0" xfId="17"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0" fillId="0" borderId="53" xfId="0" applyFont="1" applyBorder="1" applyAlignment="1">
      <alignment horizontal="left" vertical="center"/>
    </xf>
    <xf numFmtId="44" fontId="0" fillId="0" borderId="54" xfId="0" applyNumberFormat="1" applyFill="1" applyBorder="1" applyAlignment="1">
      <alignment vertical="center"/>
    </xf>
    <xf numFmtId="0" fontId="72"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4"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7" applyNumberFormat="1" applyFont="1" applyFill="1" applyAlignment="1">
      <alignment horizontal="left" vertical="center"/>
    </xf>
    <xf numFmtId="172" fontId="0" fillId="3" borderId="0" xfId="17"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7" applyFont="1" applyFill="1" applyBorder="1" applyAlignment="1">
      <alignment horizontal="center" vertical="center" wrapText="1"/>
    </xf>
    <xf numFmtId="0" fontId="33" fillId="0" borderId="26" xfId="15"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4"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1" fontId="33" fillId="2" borderId="26" xfId="15" applyNumberFormat="1" applyFont="1" applyFill="1" applyBorder="1" applyAlignment="1">
      <alignment horizontal="center" vertical="center" wrapText="1"/>
    </xf>
    <xf numFmtId="172" fontId="33" fillId="2" borderId="26" xfId="15" applyNumberFormat="1" applyFont="1" applyFill="1" applyBorder="1" applyAlignment="1">
      <alignment horizontal="center" vertical="center" wrapText="1"/>
    </xf>
    <xf numFmtId="0" fontId="33" fillId="2" borderId="26" xfId="15" applyFont="1" applyFill="1" applyBorder="1" applyAlignment="1">
      <alignment horizontal="center" vertical="center" wrapText="1"/>
    </xf>
    <xf numFmtId="0" fontId="0" fillId="2" borderId="0" xfId="0" applyFill="1" applyAlignment="1">
      <alignment vertical="center"/>
    </xf>
    <xf numFmtId="2" fontId="33" fillId="2" borderId="26" xfId="15" applyNumberFormat="1" applyFont="1" applyFill="1" applyBorder="1" applyAlignment="1">
      <alignment horizontal="center" vertical="center" wrapText="1"/>
    </xf>
    <xf numFmtId="1" fontId="33" fillId="2" borderId="26" xfId="16" applyNumberFormat="1" applyFont="1" applyFill="1" applyBorder="1" applyAlignment="1">
      <alignment horizontal="center" vertical="center" wrapText="1"/>
    </xf>
    <xf numFmtId="0" fontId="0" fillId="2" borderId="26" xfId="0" applyFill="1" applyBorder="1" applyAlignment="1">
      <alignment vertical="center"/>
    </xf>
    <xf numFmtId="9" fontId="33" fillId="2" borderId="26" xfId="15" applyNumberFormat="1" applyFont="1" applyFill="1" applyBorder="1" applyAlignment="1">
      <alignment horizontal="center" vertical="center" wrapText="1"/>
    </xf>
    <xf numFmtId="0" fontId="29" fillId="2" borderId="37" xfId="15" applyFont="1" applyFill="1" applyBorder="1" applyAlignment="1">
      <alignment vertical="center"/>
    </xf>
    <xf numFmtId="0" fontId="29" fillId="2" borderId="16" xfId="15" applyFont="1" applyFill="1" applyBorder="1" applyAlignment="1">
      <alignment vertical="center"/>
    </xf>
    <xf numFmtId="0" fontId="29" fillId="2" borderId="36" xfId="15" applyFont="1" applyFill="1" applyBorder="1" applyAlignment="1">
      <alignment vertical="center"/>
    </xf>
    <xf numFmtId="43" fontId="33" fillId="2" borderId="26" xfId="17" applyFont="1" applyFill="1" applyBorder="1" applyAlignment="1">
      <alignment vertical="center" wrapText="1"/>
    </xf>
    <xf numFmtId="0" fontId="33" fillId="2" borderId="26" xfId="15" applyFont="1" applyFill="1" applyBorder="1" applyAlignment="1">
      <alignment vertical="center" wrapText="1"/>
    </xf>
    <xf numFmtId="0" fontId="29" fillId="2" borderId="26" xfId="15" applyFont="1" applyFill="1" applyBorder="1" applyAlignment="1">
      <alignment vertical="center" wrapText="1"/>
    </xf>
    <xf numFmtId="0" fontId="33" fillId="2" borderId="36" xfId="15" applyFont="1" applyFill="1" applyBorder="1" applyAlignment="1">
      <alignment vertical="center" wrapText="1"/>
    </xf>
    <xf numFmtId="172" fontId="33" fillId="2" borderId="26" xfId="15" applyNumberFormat="1" applyFont="1" applyFill="1" applyBorder="1" applyAlignment="1">
      <alignment vertical="center" wrapText="1"/>
    </xf>
    <xf numFmtId="174" fontId="33" fillId="2" borderId="26" xfId="15" applyNumberFormat="1" applyFont="1" applyFill="1" applyBorder="1" applyAlignment="1">
      <alignment horizontal="center" vertical="center" wrapText="1"/>
    </xf>
    <xf numFmtId="0" fontId="23" fillId="14" borderId="14" xfId="0" applyFont="1" applyFill="1" applyBorder="1" applyAlignment="1">
      <alignment vertical="center"/>
    </xf>
    <xf numFmtId="0" fontId="23" fillId="14" borderId="33" xfId="0" applyFont="1" applyFill="1" applyBorder="1" applyAlignment="1">
      <alignment vertical="center"/>
    </xf>
    <xf numFmtId="0" fontId="22" fillId="5" borderId="17" xfId="0" applyFont="1" applyFill="1" applyBorder="1" applyAlignment="1">
      <alignment vertical="center"/>
    </xf>
    <xf numFmtId="0" fontId="23" fillId="14" borderId="17" xfId="0" applyFont="1" applyFill="1" applyBorder="1" applyAlignment="1">
      <alignment vertical="center"/>
    </xf>
    <xf numFmtId="0" fontId="23" fillId="14" borderId="58" xfId="0" applyFont="1" applyFill="1" applyBorder="1" applyAlignment="1">
      <alignment vertical="center"/>
    </xf>
    <xf numFmtId="0" fontId="22" fillId="5" borderId="19" xfId="0" applyFont="1" applyFill="1" applyBorder="1" applyAlignment="1">
      <alignment vertical="center"/>
    </xf>
    <xf numFmtId="0" fontId="23" fillId="14" borderId="9" xfId="0" applyNumberFormat="1" applyFont="1" applyFill="1" applyBorder="1" applyAlignment="1">
      <alignment horizontal="center" vertical="center"/>
    </xf>
    <xf numFmtId="0" fontId="23" fillId="14" borderId="12" xfId="0" applyNumberFormat="1" applyFont="1" applyFill="1" applyBorder="1" applyAlignment="1">
      <alignment horizontal="center" vertical="center"/>
    </xf>
    <xf numFmtId="0" fontId="23" fillId="14" borderId="10" xfId="0" applyNumberFormat="1" applyFont="1" applyFill="1" applyBorder="1" applyAlignment="1">
      <alignment horizontal="center" vertical="center"/>
    </xf>
    <xf numFmtId="0" fontId="23" fillId="14" borderId="1" xfId="0" applyNumberFormat="1" applyFont="1" applyFill="1" applyBorder="1" applyAlignment="1">
      <alignment horizontal="center" vertical="center"/>
    </xf>
    <xf numFmtId="41" fontId="22" fillId="0" borderId="45" xfId="0" applyNumberFormat="1" applyFont="1" applyFill="1" applyBorder="1" applyAlignment="1">
      <alignment vertical="center"/>
    </xf>
    <xf numFmtId="41" fontId="22" fillId="0" borderId="13" xfId="0" applyNumberFormat="1" applyFont="1" applyFill="1" applyBorder="1" applyAlignment="1">
      <alignment vertical="center"/>
    </xf>
    <xf numFmtId="41" fontId="22" fillId="5" borderId="16" xfId="0" applyNumberFormat="1" applyFont="1" applyFill="1" applyBorder="1" applyAlignment="1">
      <alignment vertical="center"/>
    </xf>
    <xf numFmtId="41" fontId="22" fillId="0" borderId="16" xfId="0" applyNumberFormat="1" applyFont="1" applyFill="1" applyBorder="1" applyAlignment="1">
      <alignment vertical="center"/>
    </xf>
    <xf numFmtId="41" fontId="22" fillId="2" borderId="16" xfId="0" applyNumberFormat="1" applyFont="1" applyFill="1" applyBorder="1" applyAlignment="1">
      <alignment vertical="center"/>
    </xf>
    <xf numFmtId="41" fontId="22" fillId="0" borderId="0" xfId="0" applyNumberFormat="1" applyFont="1" applyFill="1" applyBorder="1" applyAlignment="1">
      <alignment vertical="center"/>
    </xf>
    <xf numFmtId="41" fontId="22" fillId="5" borderId="46" xfId="0" applyNumberFormat="1" applyFont="1" applyFill="1" applyBorder="1" applyAlignment="1">
      <alignment vertical="center"/>
    </xf>
    <xf numFmtId="41" fontId="22" fillId="2" borderId="60" xfId="0" applyNumberFormat="1" applyFont="1" applyFill="1" applyBorder="1" applyAlignment="1">
      <alignment vertical="center"/>
    </xf>
    <xf numFmtId="41" fontId="22" fillId="2" borderId="61" xfId="0" applyNumberFormat="1" applyFont="1" applyFill="1" applyBorder="1" applyAlignment="1">
      <alignment vertical="center"/>
    </xf>
    <xf numFmtId="41" fontId="22" fillId="2" borderId="62" xfId="0" applyNumberFormat="1" applyFont="1" applyFill="1" applyBorder="1" applyAlignment="1">
      <alignment vertical="center"/>
    </xf>
    <xf numFmtId="41" fontId="22" fillId="2" borderId="59" xfId="0" applyNumberFormat="1" applyFont="1" applyFill="1" applyBorder="1" applyAlignment="1">
      <alignment vertical="center"/>
    </xf>
    <xf numFmtId="0" fontId="22" fillId="5" borderId="22" xfId="0" applyFont="1" applyFill="1" applyBorder="1" applyAlignment="1">
      <alignment vertical="center"/>
    </xf>
    <xf numFmtId="0" fontId="22" fillId="5" borderId="20" xfId="0" applyNumberFormat="1" applyFont="1" applyFill="1" applyBorder="1" applyAlignment="1">
      <alignment horizontal="center" vertical="center"/>
    </xf>
    <xf numFmtId="41" fontId="22" fillId="5" borderId="34" xfId="0" applyNumberFormat="1" applyFont="1" applyFill="1" applyBorder="1" applyAlignment="1">
      <alignment vertical="center"/>
    </xf>
    <xf numFmtId="0" fontId="22" fillId="5" borderId="58" xfId="0" applyFont="1" applyFill="1" applyBorder="1" applyAlignment="1">
      <alignment vertical="center"/>
    </xf>
    <xf numFmtId="0" fontId="22" fillId="5" borderId="1" xfId="0" applyNumberFormat="1" applyFont="1" applyFill="1" applyBorder="1" applyAlignment="1">
      <alignment horizontal="center" vertical="center"/>
    </xf>
    <xf numFmtId="41" fontId="22" fillId="5" borderId="0" xfId="0" applyNumberFormat="1" applyFont="1" applyFill="1" applyBorder="1" applyAlignment="1">
      <alignment vertical="center"/>
    </xf>
    <xf numFmtId="0" fontId="22" fillId="5" borderId="33" xfId="0" applyFont="1" applyFill="1" applyBorder="1" applyAlignment="1">
      <alignment vertical="center"/>
    </xf>
    <xf numFmtId="0" fontId="22" fillId="5" borderId="12" xfId="0" applyNumberFormat="1" applyFont="1" applyFill="1" applyBorder="1" applyAlignment="1">
      <alignment horizontal="center" vertical="center"/>
    </xf>
    <xf numFmtId="41" fontId="22" fillId="5" borderId="13" xfId="0" applyNumberFormat="1" applyFont="1" applyFill="1" applyBorder="1" applyAlignment="1">
      <alignment vertical="center"/>
    </xf>
    <xf numFmtId="0" fontId="22" fillId="5" borderId="63" xfId="0" applyFont="1" applyFill="1" applyBorder="1" applyAlignment="1">
      <alignment vertical="center"/>
    </xf>
    <xf numFmtId="0" fontId="22" fillId="5" borderId="64" xfId="0" applyNumberFormat="1" applyFont="1" applyFill="1" applyBorder="1" applyAlignment="1">
      <alignment horizontal="center" vertical="center"/>
    </xf>
    <xf numFmtId="41" fontId="22" fillId="5" borderId="65" xfId="0" applyNumberFormat="1" applyFont="1" applyFill="1" applyBorder="1" applyAlignment="1">
      <alignment vertical="center"/>
    </xf>
    <xf numFmtId="0" fontId="23" fillId="14" borderId="66" xfId="0" applyFont="1" applyFill="1" applyBorder="1" applyAlignment="1">
      <alignment vertical="center"/>
    </xf>
    <xf numFmtId="41" fontId="22" fillId="0" borderId="67" xfId="0" applyNumberFormat="1" applyFont="1" applyFill="1" applyBorder="1" applyAlignment="1">
      <alignment vertical="center"/>
    </xf>
    <xf numFmtId="0" fontId="22" fillId="5" borderId="66" xfId="0" applyFont="1" applyFill="1" applyBorder="1" applyAlignment="1">
      <alignment vertical="center"/>
    </xf>
    <xf numFmtId="41" fontId="22" fillId="5" borderId="67" xfId="0" applyNumberFormat="1" applyFont="1" applyFill="1" applyBorder="1" applyAlignment="1">
      <alignment vertical="center"/>
    </xf>
    <xf numFmtId="41" fontId="22" fillId="24" borderId="10" xfId="0" applyNumberFormat="1" applyFont="1" applyFill="1" applyBorder="1" applyAlignment="1">
      <alignment vertical="center"/>
    </xf>
    <xf numFmtId="41" fontId="22" fillId="24" borderId="64" xfId="0" applyNumberFormat="1" applyFont="1" applyFill="1" applyBorder="1" applyAlignment="1">
      <alignment vertical="center"/>
    </xf>
    <xf numFmtId="41" fontId="22" fillId="2" borderId="66" xfId="0" applyNumberFormat="1" applyFont="1" applyFill="1" applyBorder="1" applyAlignment="1">
      <alignment vertical="center"/>
    </xf>
    <xf numFmtId="41" fontId="22" fillId="5" borderId="66" xfId="0" applyNumberFormat="1" applyFont="1" applyFill="1" applyBorder="1" applyAlignment="1">
      <alignment vertical="center"/>
    </xf>
    <xf numFmtId="41" fontId="22" fillId="2" borderId="63" xfId="0" applyNumberFormat="1" applyFont="1" applyFill="1" applyBorder="1" applyAlignment="1">
      <alignment vertical="center"/>
    </xf>
    <xf numFmtId="41" fontId="22" fillId="0" borderId="0" xfId="0" applyNumberFormat="1" applyFont="1" applyAlignment="1">
      <alignment vertical="center"/>
    </xf>
    <xf numFmtId="0" fontId="0" fillId="2" borderId="26" xfId="0" applyFill="1" applyBorder="1" applyAlignment="1">
      <alignment horizontal="center" vertical="center"/>
    </xf>
    <xf numFmtId="0" fontId="33" fillId="2" borderId="30" xfId="15" applyFont="1" applyFill="1" applyBorder="1" applyAlignment="1">
      <alignment horizontal="center" vertical="center" wrapText="1"/>
    </xf>
    <xf numFmtId="0" fontId="33" fillId="2" borderId="36" xfId="15" applyFont="1" applyFill="1" applyBorder="1" applyAlignment="1">
      <alignment horizontal="center" vertical="center" wrapText="1"/>
    </xf>
    <xf numFmtId="0" fontId="29" fillId="2" borderId="16" xfId="15" applyFont="1" applyFill="1" applyBorder="1" applyAlignment="1">
      <alignment horizontal="center" vertical="center"/>
    </xf>
    <xf numFmtId="44" fontId="25" fillId="8" borderId="0" xfId="15" applyNumberFormat="1" applyFont="1" applyFill="1" applyBorder="1" applyAlignment="1">
      <alignment vertical="center" wrapText="1"/>
    </xf>
    <xf numFmtId="44" fontId="72" fillId="19" borderId="26" xfId="0" applyNumberFormat="1" applyFont="1" applyFill="1" applyBorder="1" applyAlignment="1" applyProtection="1">
      <alignment horizontal="center" vertical="center" wrapText="1"/>
      <protection locked="0"/>
    </xf>
    <xf numFmtId="44" fontId="28" fillId="21" borderId="26" xfId="0" applyNumberFormat="1" applyFont="1" applyFill="1" applyBorder="1" applyAlignment="1" applyProtection="1">
      <alignment horizontal="center" vertical="center" wrapText="1"/>
      <protection locked="0"/>
    </xf>
    <xf numFmtId="44" fontId="33" fillId="2" borderId="26" xfId="15" applyNumberFormat="1" applyFont="1" applyFill="1" applyBorder="1" applyAlignment="1">
      <alignment horizontal="center" vertical="center" wrapText="1"/>
    </xf>
    <xf numFmtId="44" fontId="0" fillId="2" borderId="26" xfId="0" applyNumberFormat="1" applyFill="1" applyBorder="1" applyAlignment="1">
      <alignment vertical="center"/>
    </xf>
    <xf numFmtId="44" fontId="33" fillId="2" borderId="26" xfId="17" applyNumberFormat="1" applyFont="1" applyFill="1" applyBorder="1" applyAlignment="1">
      <alignment vertical="center" wrapText="1"/>
    </xf>
    <xf numFmtId="175" fontId="25" fillId="8" borderId="0" xfId="15" applyNumberFormat="1" applyFont="1" applyFill="1" applyBorder="1" applyAlignment="1">
      <alignment vertical="center" wrapText="1"/>
    </xf>
    <xf numFmtId="175" fontId="72" fillId="19" borderId="26" xfId="0" applyNumberFormat="1" applyFont="1" applyFill="1" applyBorder="1" applyAlignment="1" applyProtection="1">
      <alignment horizontal="center" vertical="center" wrapText="1"/>
      <protection locked="0"/>
    </xf>
    <xf numFmtId="175" fontId="28" fillId="21" borderId="26" xfId="0" applyNumberFormat="1" applyFont="1" applyFill="1" applyBorder="1" applyAlignment="1" applyProtection="1">
      <alignment horizontal="center" vertical="center" wrapText="1"/>
      <protection locked="0"/>
    </xf>
    <xf numFmtId="175" fontId="33" fillId="2" borderId="26" xfId="15" applyNumberFormat="1" applyFont="1" applyFill="1" applyBorder="1" applyAlignment="1">
      <alignment horizontal="center" vertical="center" wrapText="1"/>
    </xf>
    <xf numFmtId="175" fontId="33" fillId="2" borderId="26" xfId="17" applyNumberFormat="1" applyFont="1" applyFill="1" applyBorder="1" applyAlignment="1">
      <alignment vertical="center" wrapText="1"/>
    </xf>
    <xf numFmtId="175" fontId="0" fillId="0" borderId="0" xfId="0" applyNumberFormat="1" applyAlignment="1">
      <alignment vertical="center"/>
    </xf>
    <xf numFmtId="0" fontId="0" fillId="0" borderId="12" xfId="0" applyBorder="1" applyAlignment="1">
      <alignment vertical="center"/>
    </xf>
    <xf numFmtId="0" fontId="0" fillId="2" borderId="30" xfId="0" applyFill="1" applyBorder="1" applyAlignment="1">
      <alignment horizontal="center" vertical="center"/>
    </xf>
    <xf numFmtId="0" fontId="0" fillId="2" borderId="27" xfId="0"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1" fillId="0" borderId="48" xfId="0" applyFont="1" applyBorder="1" applyAlignment="1">
      <alignment horizontal="center" vertical="center"/>
    </xf>
    <xf numFmtId="0" fontId="61" fillId="0" borderId="0" xfId="0" applyFont="1" applyFill="1" applyBorder="1" applyAlignment="1">
      <alignment horizontal="center" vertical="center"/>
    </xf>
    <xf numFmtId="0" fontId="61"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9" fillId="11" borderId="48" xfId="17"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9" fillId="2" borderId="31" xfId="15" applyFont="1" applyFill="1" applyBorder="1" applyAlignment="1">
      <alignment horizontal="center" vertical="center" wrapText="1"/>
    </xf>
    <xf numFmtId="0" fontId="29" fillId="2" borderId="44" xfId="15" applyFont="1" applyFill="1" applyBorder="1" applyAlignment="1">
      <alignment horizontal="center" vertical="center" wrapText="1"/>
    </xf>
    <xf numFmtId="0" fontId="27" fillId="2" borderId="30" xfId="18" applyFont="1" applyFill="1" applyBorder="1" applyAlignment="1">
      <alignment horizontal="center" vertical="center" wrapText="1"/>
    </xf>
    <xf numFmtId="0" fontId="27" fillId="2" borderId="28" xfId="18" applyFont="1" applyFill="1" applyBorder="1" applyAlignment="1">
      <alignment horizontal="center" vertical="center" wrapText="1"/>
    </xf>
    <xf numFmtId="0" fontId="0" fillId="2" borderId="30" xfId="0" applyFill="1" applyBorder="1" applyAlignment="1">
      <alignment horizontal="center" vertical="center"/>
    </xf>
    <xf numFmtId="0" fontId="0" fillId="2" borderId="27" xfId="0" applyFill="1" applyBorder="1" applyAlignment="1">
      <alignment horizontal="center" vertical="center"/>
    </xf>
    <xf numFmtId="0" fontId="71" fillId="18" borderId="28" xfId="0" applyFont="1" applyFill="1" applyBorder="1" applyAlignment="1">
      <alignment horizontal="center" vertical="center" wrapText="1"/>
    </xf>
    <xf numFmtId="0" fontId="71" fillId="18" borderId="27" xfId="0" applyFont="1" applyFill="1" applyBorder="1" applyAlignment="1">
      <alignment horizontal="center" vertical="center" wrapText="1"/>
    </xf>
    <xf numFmtId="0" fontId="71" fillId="18" borderId="30" xfId="0" applyFont="1" applyFill="1" applyBorder="1" applyAlignment="1">
      <alignment horizontal="center" vertical="center" wrapText="1"/>
    </xf>
    <xf numFmtId="0" fontId="64" fillId="19" borderId="30" xfId="0" applyFont="1" applyFill="1" applyBorder="1" applyAlignment="1" applyProtection="1">
      <alignment horizontal="center" vertical="center" wrapText="1"/>
      <protection locked="0"/>
    </xf>
    <xf numFmtId="0" fontId="64" fillId="19" borderId="28" xfId="0" applyFont="1" applyFill="1" applyBorder="1" applyAlignment="1" applyProtection="1">
      <alignment horizontal="center" vertical="center" wrapText="1"/>
      <protection locked="0"/>
    </xf>
    <xf numFmtId="0" fontId="64" fillId="19" borderId="27" xfId="0" applyFont="1" applyFill="1" applyBorder="1" applyAlignment="1" applyProtection="1">
      <alignment horizontal="center" vertical="center" wrapText="1"/>
      <protection locked="0"/>
    </xf>
    <xf numFmtId="0" fontId="29" fillId="2" borderId="26" xfId="15" applyFont="1" applyFill="1" applyBorder="1" applyAlignment="1">
      <alignment horizontal="center" vertical="center" wrapText="1"/>
    </xf>
    <xf numFmtId="0" fontId="29" fillId="2" borderId="43" xfId="15" applyFont="1" applyFill="1" applyBorder="1" applyAlignment="1">
      <alignment horizontal="center" vertical="center" wrapText="1"/>
    </xf>
    <xf numFmtId="0" fontId="71" fillId="18" borderId="37" xfId="0" applyFont="1" applyFill="1" applyBorder="1" applyAlignment="1">
      <alignment horizontal="center" vertical="center" wrapText="1"/>
    </xf>
    <xf numFmtId="0" fontId="71" fillId="18" borderId="36" xfId="0" applyFont="1" applyFill="1" applyBorder="1" applyAlignment="1">
      <alignment horizontal="center" vertical="center" wrapText="1"/>
    </xf>
    <xf numFmtId="0" fontId="71" fillId="18" borderId="16" xfId="0" applyFont="1" applyFill="1" applyBorder="1" applyAlignment="1">
      <alignment horizontal="center" vertical="center" wrapText="1"/>
    </xf>
    <xf numFmtId="0" fontId="72" fillId="19" borderId="30" xfId="0" applyFont="1" applyFill="1" applyBorder="1" applyAlignment="1" applyProtection="1">
      <alignment horizontal="center" vertical="center" wrapText="1"/>
      <protection locked="0"/>
    </xf>
    <xf numFmtId="0" fontId="72" fillId="19" borderId="28" xfId="0" applyFont="1" applyFill="1" applyBorder="1" applyAlignment="1" applyProtection="1">
      <alignment horizontal="center" vertical="center" wrapText="1"/>
      <protection locked="0"/>
    </xf>
    <xf numFmtId="0" fontId="72" fillId="19" borderId="27" xfId="0" applyFont="1" applyFill="1" applyBorder="1" applyAlignment="1" applyProtection="1">
      <alignment horizontal="center" vertical="center" wrapText="1"/>
      <protection locked="0"/>
    </xf>
    <xf numFmtId="0" fontId="71" fillId="19" borderId="29" xfId="0" applyFont="1" applyFill="1" applyBorder="1" applyAlignment="1" applyProtection="1">
      <alignment horizontal="center" vertical="center" wrapText="1"/>
      <protection locked="0"/>
    </xf>
    <xf numFmtId="0" fontId="71" fillId="19" borderId="31" xfId="0" applyFont="1" applyFill="1" applyBorder="1" applyAlignment="1" applyProtection="1">
      <alignment horizontal="center" vertical="center" wrapText="1"/>
      <protection locked="0"/>
    </xf>
    <xf numFmtId="0" fontId="71" fillId="19" borderId="42" xfId="0" applyFont="1" applyFill="1" applyBorder="1" applyAlignment="1" applyProtection="1">
      <alignment horizontal="center" vertical="center" wrapText="1"/>
      <protection locked="0"/>
    </xf>
    <xf numFmtId="0" fontId="71" fillId="19" borderId="43" xfId="0" applyFont="1" applyFill="1" applyBorder="1" applyAlignment="1" applyProtection="1">
      <alignment horizontal="center" vertical="center" wrapText="1"/>
      <protection locked="0"/>
    </xf>
    <xf numFmtId="0" fontId="29" fillId="0" borderId="30" xfId="18" applyFont="1" applyBorder="1" applyAlignment="1">
      <alignment horizontal="center" vertical="center" wrapText="1"/>
    </xf>
    <xf numFmtId="0" fontId="29" fillId="0" borderId="28" xfId="18" applyFont="1" applyBorder="1" applyAlignment="1">
      <alignment horizontal="center" vertical="center" wrapText="1"/>
    </xf>
    <xf numFmtId="0" fontId="29" fillId="0" borderId="27" xfId="18" applyFont="1" applyBorder="1" applyAlignment="1">
      <alignment horizontal="center" vertical="center" wrapText="1"/>
    </xf>
    <xf numFmtId="0" fontId="29" fillId="0" borderId="26" xfId="18" applyFont="1" applyBorder="1" applyAlignment="1">
      <alignment horizontal="center" vertical="center" wrapText="1"/>
    </xf>
    <xf numFmtId="0" fontId="67" fillId="0" borderId="26" xfId="0" applyFont="1" applyBorder="1" applyAlignment="1">
      <alignment horizontal="center" vertical="center" wrapText="1"/>
    </xf>
    <xf numFmtId="0" fontId="67" fillId="0" borderId="30" xfId="0" applyFont="1" applyBorder="1" applyAlignment="1">
      <alignment horizontal="center" vertical="center" wrapText="1"/>
    </xf>
    <xf numFmtId="0" fontId="67" fillId="0" borderId="28" xfId="0" applyFont="1" applyBorder="1" applyAlignment="1">
      <alignment horizontal="center" vertical="center" wrapText="1"/>
    </xf>
    <xf numFmtId="0" fontId="67" fillId="0" borderId="27" xfId="0" applyFont="1" applyBorder="1" applyAlignment="1">
      <alignment horizontal="center" vertical="center" wrapText="1"/>
    </xf>
    <xf numFmtId="0" fontId="66" fillId="0" borderId="30" xfId="18" applyFont="1" applyFill="1" applyBorder="1" applyAlignment="1">
      <alignment horizontal="center" vertical="center" wrapText="1"/>
    </xf>
    <xf numFmtId="0" fontId="66" fillId="0" borderId="28" xfId="18" applyFont="1" applyFill="1" applyBorder="1" applyAlignment="1">
      <alignment horizontal="center" vertical="center" wrapText="1"/>
    </xf>
    <xf numFmtId="0" fontId="66" fillId="0" borderId="27" xfId="18" applyFont="1" applyFill="1" applyBorder="1" applyAlignment="1">
      <alignment horizontal="center" vertical="center" wrapText="1"/>
    </xf>
    <xf numFmtId="0" fontId="27" fillId="9" borderId="13" xfId="18" applyFont="1" applyFill="1" applyBorder="1" applyAlignment="1" applyProtection="1">
      <alignment horizontal="left" vertical="center" wrapText="1"/>
      <protection locked="0"/>
    </xf>
    <xf numFmtId="0" fontId="29" fillId="10" borderId="37" xfId="18" applyFont="1" applyFill="1" applyBorder="1" applyAlignment="1">
      <alignment horizontal="center" vertical="center" wrapText="1"/>
    </xf>
    <xf numFmtId="0" fontId="29" fillId="10" borderId="16" xfId="18" applyFont="1" applyFill="1" applyBorder="1" applyAlignment="1">
      <alignment horizontal="center" vertical="center" wrapText="1"/>
    </xf>
    <xf numFmtId="0" fontId="29" fillId="10" borderId="36" xfId="18"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26" xfId="18" applyFont="1" applyFill="1" applyBorder="1" applyAlignment="1">
      <alignment horizontal="center" vertical="center" wrapText="1"/>
    </xf>
    <xf numFmtId="0" fontId="29" fillId="0" borderId="30" xfId="18" applyFont="1" applyFill="1" applyBorder="1" applyAlignment="1">
      <alignment horizontal="center" vertical="center" wrapText="1"/>
    </xf>
    <xf numFmtId="0" fontId="29" fillId="0" borderId="28" xfId="18" applyFont="1" applyFill="1" applyBorder="1" applyAlignment="1">
      <alignment horizontal="center" vertical="center" wrapText="1"/>
    </xf>
    <xf numFmtId="0" fontId="29" fillId="0" borderId="27" xfId="18" applyFont="1" applyFill="1" applyBorder="1" applyAlignment="1">
      <alignment horizontal="center" vertical="center" wrapText="1"/>
    </xf>
    <xf numFmtId="0" fontId="27" fillId="9" borderId="0" xfId="18" applyFont="1" applyFill="1" applyBorder="1" applyAlignment="1" applyProtection="1">
      <alignment horizontal="left" vertical="top" wrapText="1"/>
      <protection locked="0"/>
    </xf>
    <xf numFmtId="0" fontId="59" fillId="0" borderId="0" xfId="18" applyFont="1" applyAlignment="1">
      <alignment horizontal="left" vertical="center" wrapText="1"/>
    </xf>
    <xf numFmtId="0" fontId="27" fillId="8" borderId="13" xfId="18" applyFont="1" applyFill="1" applyBorder="1" applyAlignment="1">
      <alignment horizontal="left" vertical="top" wrapText="1"/>
    </xf>
    <xf numFmtId="0" fontId="27" fillId="9" borderId="13" xfId="15" applyFont="1" applyFill="1" applyBorder="1" applyAlignment="1" applyProtection="1">
      <alignment horizontal="left" vertical="top" wrapText="1"/>
      <protection locked="0"/>
    </xf>
    <xf numFmtId="0" fontId="27" fillId="0" borderId="30" xfId="15" applyFont="1" applyBorder="1" applyAlignment="1">
      <alignment horizontal="center" vertical="center" wrapText="1"/>
    </xf>
    <xf numFmtId="0" fontId="27" fillId="0" borderId="28" xfId="15" applyFont="1" applyBorder="1" applyAlignment="1">
      <alignment horizontal="center" vertical="center" wrapText="1"/>
    </xf>
    <xf numFmtId="0" fontId="27" fillId="0" borderId="27" xfId="15" applyFont="1" applyBorder="1" applyAlignment="1">
      <alignment horizontal="center" vertical="center" wrapText="1"/>
    </xf>
    <xf numFmtId="0" fontId="29" fillId="0" borderId="30" xfId="15" applyFont="1" applyBorder="1" applyAlignment="1">
      <alignment horizontal="center" vertical="center" wrapText="1"/>
    </xf>
    <xf numFmtId="0" fontId="29" fillId="0" borderId="28" xfId="15" applyFont="1" applyBorder="1" applyAlignment="1">
      <alignment horizontal="center" vertical="center" wrapText="1"/>
    </xf>
    <xf numFmtId="0" fontId="29" fillId="0" borderId="27" xfId="15" applyFont="1" applyBorder="1" applyAlignment="1">
      <alignment horizontal="center" vertical="center" wrapText="1"/>
    </xf>
    <xf numFmtId="0" fontId="65" fillId="0" borderId="26" xfId="18" applyFont="1" applyBorder="1" applyAlignment="1">
      <alignment horizontal="center" vertical="center" wrapText="1"/>
    </xf>
    <xf numFmtId="0" fontId="63" fillId="0" borderId="26" xfId="18" applyFont="1" applyBorder="1" applyAlignment="1">
      <alignment horizontal="center" vertical="center" wrapText="1"/>
    </xf>
    <xf numFmtId="0" fontId="27" fillId="0" borderId="30" xfId="18" applyFont="1" applyBorder="1" applyAlignment="1">
      <alignment horizontal="center" vertical="center" wrapText="1"/>
    </xf>
    <xf numFmtId="0" fontId="27" fillId="0" borderId="28" xfId="18" applyFont="1" applyBorder="1" applyAlignment="1">
      <alignment horizontal="center" vertical="center" wrapText="1"/>
    </xf>
    <xf numFmtId="0" fontId="29" fillId="10" borderId="37" xfId="18" applyFont="1" applyFill="1" applyBorder="1" applyAlignment="1">
      <alignment horizontal="center" vertical="top"/>
    </xf>
    <xf numFmtId="0" fontId="29" fillId="10" borderId="16" xfId="18" applyFont="1" applyFill="1" applyBorder="1" applyAlignment="1">
      <alignment horizontal="center" vertical="top"/>
    </xf>
    <xf numFmtId="0" fontId="29" fillId="10" borderId="36" xfId="18" applyFont="1" applyFill="1" applyBorder="1" applyAlignment="1">
      <alignment horizontal="center" vertical="top"/>
    </xf>
    <xf numFmtId="0" fontId="25" fillId="8" borderId="0" xfId="18" applyFont="1" applyFill="1" applyBorder="1" applyAlignment="1">
      <alignment horizontal="center"/>
    </xf>
    <xf numFmtId="0" fontId="27" fillId="8" borderId="0" xfId="18" applyFont="1" applyFill="1" applyBorder="1" applyAlignment="1">
      <alignment horizontal="left" vertical="top"/>
    </xf>
    <xf numFmtId="0" fontId="29" fillId="0" borderId="26" xfId="15" applyFont="1" applyBorder="1" applyAlignment="1">
      <alignment horizontal="center" vertical="center" wrapText="1"/>
    </xf>
    <xf numFmtId="0" fontId="60" fillId="8" borderId="0" xfId="15" applyFont="1" applyFill="1" applyBorder="1" applyAlignment="1">
      <alignment horizontal="center" vertical="top" wrapText="1"/>
    </xf>
    <xf numFmtId="0" fontId="27" fillId="9" borderId="13" xfId="15" applyFont="1" applyFill="1" applyBorder="1" applyAlignment="1" applyProtection="1">
      <alignment horizontal="left" vertical="top"/>
      <protection locked="0"/>
    </xf>
    <xf numFmtId="0" fontId="60" fillId="0" borderId="0" xfId="15" applyFont="1" applyFill="1" applyBorder="1" applyAlignment="1">
      <alignment horizontal="center" vertical="top" wrapText="1"/>
    </xf>
    <xf numFmtId="0" fontId="29" fillId="0" borderId="44" xfId="15" applyFont="1" applyBorder="1" applyAlignment="1">
      <alignment horizontal="center" vertical="center" wrapText="1"/>
    </xf>
    <xf numFmtId="0" fontId="29" fillId="0" borderId="43" xfId="15" applyFont="1" applyBorder="1" applyAlignment="1">
      <alignment horizontal="center" vertical="center"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xf numFmtId="0" fontId="35" fillId="2" borderId="30" xfId="18" applyFont="1" applyFill="1" applyBorder="1" applyAlignment="1">
      <alignment horizontal="center" vertical="center" wrapText="1"/>
    </xf>
    <xf numFmtId="0" fontId="35" fillId="2" borderId="30" xfId="18" applyFont="1" applyFill="1" applyBorder="1" applyAlignment="1">
      <alignment horizontal="left" vertical="top" wrapText="1"/>
    </xf>
    <xf numFmtId="0" fontId="35" fillId="2" borderId="28" xfId="18" applyFont="1" applyFill="1" applyBorder="1" applyAlignment="1">
      <alignment horizontal="center" vertical="center" wrapText="1"/>
    </xf>
    <xf numFmtId="0" fontId="35" fillId="2" borderId="27" xfId="18" applyFont="1" applyFill="1" applyBorder="1" applyAlignment="1">
      <alignment horizontal="left" vertical="top" wrapText="1"/>
    </xf>
    <xf numFmtId="0" fontId="35" fillId="2" borderId="27" xfId="18" applyFont="1" applyFill="1" applyBorder="1" applyAlignment="1">
      <alignment horizontal="center" vertical="center" wrapText="1"/>
    </xf>
    <xf numFmtId="0" fontId="35" fillId="2" borderId="26" xfId="18" applyFont="1" applyFill="1" applyBorder="1" applyAlignment="1">
      <alignment horizontal="left" vertical="top" wrapText="1"/>
    </xf>
    <xf numFmtId="0" fontId="35" fillId="2" borderId="30" xfId="18" applyFont="1" applyFill="1" applyBorder="1" applyAlignment="1">
      <alignment vertical="center" wrapText="1"/>
    </xf>
    <xf numFmtId="0" fontId="35" fillId="2" borderId="28" xfId="18" applyFont="1" applyFill="1" applyBorder="1" applyAlignment="1">
      <alignment vertical="center" wrapText="1"/>
    </xf>
    <xf numFmtId="0" fontId="35" fillId="2" borderId="27" xfId="18" applyFont="1" applyFill="1" applyBorder="1" applyAlignment="1">
      <alignment vertical="center" wrapText="1"/>
    </xf>
    <xf numFmtId="0" fontId="0" fillId="2" borderId="30" xfId="0" applyFill="1" applyBorder="1" applyAlignment="1">
      <alignment vertical="center" wrapText="1"/>
    </xf>
    <xf numFmtId="0" fontId="0" fillId="2" borderId="27" xfId="0" applyFill="1" applyBorder="1" applyAlignment="1">
      <alignment vertical="center" wrapText="1"/>
    </xf>
    <xf numFmtId="0" fontId="35" fillId="2" borderId="26" xfId="18" applyFont="1" applyFill="1" applyBorder="1" applyAlignment="1">
      <alignment vertical="center" wrapText="1"/>
    </xf>
    <xf numFmtId="0" fontId="35" fillId="2" borderId="30" xfId="18" applyFont="1" applyFill="1" applyBorder="1" applyAlignment="1">
      <alignment vertical="center" wrapText="1"/>
    </xf>
    <xf numFmtId="0" fontId="35" fillId="2" borderId="29" xfId="18" applyFont="1" applyFill="1" applyBorder="1" applyAlignment="1">
      <alignment vertical="center" wrapText="1"/>
    </xf>
    <xf numFmtId="0" fontId="35" fillId="2" borderId="26" xfId="18" applyFont="1" applyFill="1" applyBorder="1" applyAlignment="1">
      <alignment vertical="center" wrapText="1"/>
    </xf>
    <xf numFmtId="0" fontId="35" fillId="2" borderId="42" xfId="18" applyFont="1" applyFill="1" applyBorder="1" applyAlignment="1">
      <alignment vertical="center" wrapText="1"/>
    </xf>
  </cellXfs>
  <cellStyles count="19">
    <cellStyle name="Comma 2" xfId="2"/>
    <cellStyle name="Comma 3" xfId="8"/>
    <cellStyle name="Comma 4" xfId="9"/>
    <cellStyle name="Currency 2" xfId="3"/>
    <cellStyle name="Dezimal [0]_Hoja1" xfId="4"/>
    <cellStyle name="Dezimal_Hoja1" xfId="5"/>
    <cellStyle name="Millares" xfId="17" builtinId="3"/>
    <cellStyle name="Millares 2" xfId="11"/>
    <cellStyle name="Moneda" xfId="10" builtinId="4"/>
    <cellStyle name="Moneda 2" xfId="12"/>
    <cellStyle name="Moneda 3" xfId="13"/>
    <cellStyle name="Normal" xfId="0" builtinId="0"/>
    <cellStyle name="Normal 2" xfId="1"/>
    <cellStyle name="Normal 2 2" xfId="14"/>
    <cellStyle name="Normal 3" xfId="15"/>
    <cellStyle name="Normal 3 2" xfId="18"/>
    <cellStyle name="Porcentual" xfId="16" builtinId="5"/>
    <cellStyle name="Währung [0]_Hoja1" xfId="6"/>
    <cellStyle name="Währung_Hoja1" xfId="7"/>
  </cellStyles>
  <dxfs count="40">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42</c:v>
                </c:pt>
                <c:pt idx="16">
                  <c:v>5</c:v>
                </c:pt>
              </c:numCache>
            </c:numRef>
          </c:val>
        </c:ser>
        <c:shape val="box"/>
        <c:axId val="56663040"/>
        <c:axId val="58245888"/>
        <c:axId val="0"/>
      </c:bar3DChart>
      <c:catAx>
        <c:axId val="56663040"/>
        <c:scaling>
          <c:orientation val="minMax"/>
        </c:scaling>
        <c:axPos val="b"/>
        <c:numFmt formatCode="General" sourceLinked="0"/>
        <c:majorTickMark val="none"/>
        <c:tickLblPos val="nextTo"/>
        <c:txPr>
          <a:bodyPr/>
          <a:lstStyle/>
          <a:p>
            <a:pPr>
              <a:defRPr lang="es-HN"/>
            </a:pPr>
            <a:endParaRPr lang="es-ES"/>
          </a:p>
        </c:txPr>
        <c:crossAx val="58245888"/>
        <c:crosses val="autoZero"/>
        <c:auto val="1"/>
        <c:lblAlgn val="ctr"/>
        <c:lblOffset val="100"/>
      </c:catAx>
      <c:valAx>
        <c:axId val="5824588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56663040"/>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4</c:v>
                </c:pt>
                <c:pt idx="1">
                  <c:v>0</c:v>
                </c:pt>
                <c:pt idx="2">
                  <c:v>1</c:v>
                </c:pt>
                <c:pt idx="3">
                  <c:v>1</c:v>
                </c:pt>
                <c:pt idx="4">
                  <c:v>0</c:v>
                </c:pt>
                <c:pt idx="5">
                  <c:v>1</c:v>
                </c:pt>
                <c:pt idx="6">
                  <c:v>0</c:v>
                </c:pt>
                <c:pt idx="7">
                  <c:v>0</c:v>
                </c:pt>
                <c:pt idx="8">
                  <c:v>0</c:v>
                </c:pt>
                <c:pt idx="9">
                  <c:v>0</c:v>
                </c:pt>
              </c:numCache>
            </c:numRef>
          </c:val>
        </c:ser>
        <c:shape val="box"/>
        <c:axId val="58260096"/>
        <c:axId val="56762752"/>
        <c:axId val="0"/>
      </c:bar3DChart>
      <c:catAx>
        <c:axId val="58260096"/>
        <c:scaling>
          <c:orientation val="minMax"/>
        </c:scaling>
        <c:axPos val="b"/>
        <c:numFmt formatCode="General" sourceLinked="0"/>
        <c:majorTickMark val="none"/>
        <c:tickLblPos val="nextTo"/>
        <c:txPr>
          <a:bodyPr/>
          <a:lstStyle/>
          <a:p>
            <a:pPr>
              <a:defRPr lang="es-HN"/>
            </a:pPr>
            <a:endParaRPr lang="es-ES"/>
          </a:p>
        </c:txPr>
        <c:crossAx val="56762752"/>
        <c:crosses val="autoZero"/>
        <c:auto val="1"/>
        <c:lblAlgn val="ctr"/>
        <c:lblOffset val="100"/>
      </c:catAx>
      <c:valAx>
        <c:axId val="5676275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58260096"/>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122" l="0.70000000000000062" r="0.70000000000000062" t="0.750000000000001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297"/>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shape val="box"/>
        <c:axId val="56813440"/>
        <c:axId val="56814976"/>
        <c:axId val="0"/>
      </c:bar3DChart>
      <c:catAx>
        <c:axId val="56813440"/>
        <c:scaling>
          <c:orientation val="minMax"/>
        </c:scaling>
        <c:axPos val="b"/>
        <c:numFmt formatCode="General" sourceLinked="0"/>
        <c:majorTickMark val="none"/>
        <c:tickLblPos val="nextTo"/>
        <c:txPr>
          <a:bodyPr/>
          <a:lstStyle/>
          <a:p>
            <a:pPr>
              <a:defRPr lang="es-HN"/>
            </a:pPr>
            <a:endParaRPr lang="es-ES"/>
          </a:p>
        </c:txPr>
        <c:crossAx val="56814976"/>
        <c:crosses val="autoZero"/>
        <c:auto val="1"/>
        <c:lblAlgn val="ctr"/>
        <c:lblOffset val="100"/>
      </c:catAx>
      <c:valAx>
        <c:axId val="5681497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56813440"/>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241941</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251026</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39" dataDxfId="38">
  <autoFilter ref="B3:C13"/>
  <tableColumns count="2">
    <tableColumn id="1" name="Descripción" dataDxfId="37"/>
    <tableColumn id="2" name="Monto" dataDxfId="36"/>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35" dataDxfId="34">
  <autoFilter ref="B39:D57"/>
  <tableColumns count="3">
    <tableColumn id="1" name="Descripción" dataDxfId="33"/>
    <tableColumn id="2" name="Cantidad" dataDxfId="32"/>
    <tableColumn id="3" name="Montos" dataDxfId="31">
      <calculatedColumnFormula>SUMIF('2. CONTRATACION DE PERSONAL'!C:C,'2. CONTRATACION DE PERSONAL'!#REF!,'2.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0" dataDxfId="29">
  <autoFilter ref="B68:D80"/>
  <tableColumns count="3">
    <tableColumn id="1" name="Descripción" dataDxfId="28"/>
    <tableColumn id="2" name="Cantidad" dataDxfId="27"/>
    <tableColumn id="3" name="Montos" dataDxfId="26">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25">
  <autoFilter ref="B85:D103"/>
  <tableColumns count="3">
    <tableColumn id="1" name="Descripción " dataDxfId="24"/>
    <tableColumn id="2" name="Cantidad" dataDxfId="23"/>
    <tableColumn id="3" name="Montos" dataDxfId="22">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1" tableBorderDxfId="20">
  <autoFilter ref="H3:I14"/>
  <tableColumns count="2">
    <tableColumn id="1" name="Dimensión" dataDxfId="19"/>
    <tableColumn id="2" name="Monto" dataDxfId="18"/>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17" tableBorderDxfId="16">
  <autoFilter ref="H17:I25"/>
  <tableColumns count="2">
    <tableColumn id="1" name="Dimensión" dataDxfId="15"/>
    <tableColumn id="2" name="Monto" dataDxfId="14"/>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13" headerRowBorderDxfId="12" tableBorderDxfId="11">
  <autoFilter ref="E7:F11"/>
  <tableColumns count="2">
    <tableColumn id="1" name="Presupuesto" dataDxfId="10"/>
    <tableColumn id="2" name=" Monto " dataDxfId="9">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82"/>
      <c r="U2" s="582"/>
      <c r="V2" s="582"/>
      <c r="W2" s="582"/>
      <c r="X2" s="582"/>
      <c r="Y2" s="582"/>
      <c r="Z2" s="582"/>
      <c r="AA2" s="582"/>
      <c r="AB2" s="582"/>
      <c r="AC2" s="582" t="s">
        <v>25</v>
      </c>
      <c r="AD2" s="582"/>
      <c r="AE2" s="582"/>
      <c r="AF2" s="582"/>
      <c r="AG2" s="582"/>
      <c r="AH2" s="582"/>
      <c r="AI2" s="582"/>
      <c r="AJ2" s="582"/>
    </row>
    <row r="3" spans="2:36" ht="16.5" customHeight="1">
      <c r="B3" s="33" t="s">
        <v>7</v>
      </c>
      <c r="C3" s="33"/>
      <c r="D3" s="33"/>
      <c r="E3" s="33"/>
      <c r="F3" s="33"/>
      <c r="G3" s="33"/>
      <c r="H3" s="33"/>
      <c r="I3" s="33"/>
      <c r="J3" s="33"/>
      <c r="K3" s="33"/>
      <c r="L3" s="33"/>
      <c r="M3" s="33"/>
      <c r="N3" s="33"/>
      <c r="O3" s="33"/>
      <c r="P3" s="33"/>
      <c r="Q3" s="33"/>
      <c r="R3" s="33"/>
      <c r="S3" s="33"/>
      <c r="T3" s="582"/>
      <c r="U3" s="582"/>
      <c r="V3" s="582"/>
      <c r="W3" s="582"/>
      <c r="X3" s="582"/>
      <c r="Y3" s="582"/>
      <c r="Z3" s="582"/>
      <c r="AA3" s="582"/>
      <c r="AB3" s="582"/>
      <c r="AC3" s="582" t="s">
        <v>7</v>
      </c>
      <c r="AD3" s="582"/>
      <c r="AE3" s="582"/>
      <c r="AF3" s="582"/>
      <c r="AG3" s="582"/>
      <c r="AH3" s="582"/>
      <c r="AI3" s="582"/>
      <c r="AJ3" s="582"/>
    </row>
    <row r="4" spans="2:36" ht="12.75" customHeight="1">
      <c r="B4" s="33" t="s">
        <v>36</v>
      </c>
      <c r="C4" s="33"/>
      <c r="D4" s="33"/>
      <c r="E4" s="33"/>
      <c r="F4" s="33"/>
      <c r="G4" s="33"/>
      <c r="H4" s="33"/>
      <c r="I4" s="33"/>
      <c r="J4" s="33"/>
      <c r="K4" s="33"/>
      <c r="L4" s="33"/>
      <c r="M4" s="33"/>
      <c r="N4" s="33"/>
      <c r="O4" s="33"/>
      <c r="P4" s="33"/>
      <c r="Q4" s="33"/>
      <c r="R4" s="33"/>
      <c r="S4" s="33"/>
      <c r="T4" s="582"/>
      <c r="U4" s="582"/>
      <c r="V4" s="582"/>
      <c r="W4" s="582"/>
      <c r="X4" s="582"/>
      <c r="Y4" s="582"/>
      <c r="Z4" s="582"/>
      <c r="AA4" s="582"/>
      <c r="AB4" s="582"/>
      <c r="AC4" s="582" t="s">
        <v>36</v>
      </c>
      <c r="AD4" s="582"/>
      <c r="AE4" s="582"/>
      <c r="AF4" s="582"/>
      <c r="AG4" s="582"/>
      <c r="AH4" s="582"/>
      <c r="AI4" s="582"/>
      <c r="AJ4" s="582"/>
    </row>
    <row r="5" spans="2:36" ht="15.75">
      <c r="B5" s="2"/>
      <c r="C5" s="2"/>
      <c r="D5" s="2"/>
    </row>
    <row r="6" spans="2:36" ht="16.5" thickBot="1">
      <c r="B6" s="2"/>
      <c r="C6" s="2"/>
      <c r="D6" s="2"/>
    </row>
    <row r="7" spans="2:36" ht="75.75" customHeight="1">
      <c r="B7" s="577" t="s">
        <v>20</v>
      </c>
      <c r="C7" s="577" t="s">
        <v>38</v>
      </c>
      <c r="D7" s="577" t="s">
        <v>39</v>
      </c>
      <c r="E7" s="579" t="s">
        <v>40</v>
      </c>
      <c r="F7" s="577" t="s">
        <v>37</v>
      </c>
      <c r="G7" s="579" t="s">
        <v>9</v>
      </c>
      <c r="H7" s="581" t="s">
        <v>0</v>
      </c>
      <c r="I7" s="581" t="s">
        <v>8</v>
      </c>
      <c r="J7" s="581" t="s">
        <v>16</v>
      </c>
      <c r="K7" s="581"/>
      <c r="L7" s="581" t="s">
        <v>13</v>
      </c>
      <c r="M7" s="581"/>
      <c r="N7" s="581"/>
      <c r="O7" s="581"/>
      <c r="P7" s="581"/>
      <c r="Q7" s="581"/>
      <c r="R7" s="581"/>
      <c r="S7" s="581"/>
      <c r="T7" s="577" t="s">
        <v>14</v>
      </c>
      <c r="U7" s="581" t="s">
        <v>18</v>
      </c>
      <c r="V7" s="581" t="s">
        <v>26</v>
      </c>
      <c r="W7" s="581"/>
      <c r="X7" s="581" t="s">
        <v>15</v>
      </c>
      <c r="Y7" s="581" t="s">
        <v>17</v>
      </c>
      <c r="Z7" s="581"/>
      <c r="AA7" s="581" t="s">
        <v>22</v>
      </c>
      <c r="AB7" s="581" t="s">
        <v>32</v>
      </c>
      <c r="AC7" s="583" t="s">
        <v>31</v>
      </c>
      <c r="AD7" s="583"/>
      <c r="AE7" s="583"/>
      <c r="AF7" s="583"/>
      <c r="AG7" s="581" t="s">
        <v>28</v>
      </c>
      <c r="AH7" s="581" t="s">
        <v>29</v>
      </c>
      <c r="AI7" s="581" t="s">
        <v>1</v>
      </c>
      <c r="AJ7" s="581" t="s">
        <v>2</v>
      </c>
    </row>
    <row r="8" spans="2:36" ht="15.75" customHeight="1">
      <c r="B8" s="578"/>
      <c r="C8" s="578"/>
      <c r="D8" s="578"/>
      <c r="E8" s="580"/>
      <c r="F8" s="578"/>
      <c r="G8" s="580"/>
      <c r="H8" s="576"/>
      <c r="I8" s="576"/>
      <c r="J8" s="576" t="s">
        <v>33</v>
      </c>
      <c r="K8" s="576" t="s">
        <v>19</v>
      </c>
      <c r="L8" s="584" t="s">
        <v>3</v>
      </c>
      <c r="M8" s="584"/>
      <c r="N8" s="584" t="s">
        <v>4</v>
      </c>
      <c r="O8" s="584"/>
      <c r="P8" s="584" t="s">
        <v>5</v>
      </c>
      <c r="Q8" s="584"/>
      <c r="R8" s="584" t="s">
        <v>6</v>
      </c>
      <c r="S8" s="584"/>
      <c r="T8" s="578"/>
      <c r="U8" s="576"/>
      <c r="V8" s="576" t="s">
        <v>23</v>
      </c>
      <c r="W8" s="576" t="s">
        <v>21</v>
      </c>
      <c r="X8" s="576"/>
      <c r="Y8" s="576" t="s">
        <v>23</v>
      </c>
      <c r="Z8" s="576" t="s">
        <v>21</v>
      </c>
      <c r="AA8" s="576"/>
      <c r="AB8" s="576"/>
      <c r="AC8" s="14" t="s">
        <v>3</v>
      </c>
      <c r="AD8" s="14" t="s">
        <v>4</v>
      </c>
      <c r="AE8" s="14" t="s">
        <v>5</v>
      </c>
      <c r="AF8" s="14" t="s">
        <v>6</v>
      </c>
      <c r="AG8" s="576"/>
      <c r="AH8" s="576"/>
      <c r="AI8" s="576"/>
      <c r="AJ8" s="576"/>
    </row>
    <row r="9" spans="2:36" ht="78.75">
      <c r="B9" s="578"/>
      <c r="C9" s="578"/>
      <c r="D9" s="578"/>
      <c r="E9" s="580"/>
      <c r="F9" s="578"/>
      <c r="G9" s="580"/>
      <c r="H9" s="576"/>
      <c r="I9" s="576"/>
      <c r="J9" s="576"/>
      <c r="K9" s="576"/>
      <c r="L9" s="32" t="s">
        <v>11</v>
      </c>
      <c r="M9" s="32" t="s">
        <v>12</v>
      </c>
      <c r="N9" s="32" t="s">
        <v>11</v>
      </c>
      <c r="O9" s="32" t="s">
        <v>12</v>
      </c>
      <c r="P9" s="32" t="s">
        <v>11</v>
      </c>
      <c r="Q9" s="32" t="s">
        <v>12</v>
      </c>
      <c r="R9" s="32" t="s">
        <v>11</v>
      </c>
      <c r="S9" s="32" t="s">
        <v>12</v>
      </c>
      <c r="T9" s="578"/>
      <c r="U9" s="576"/>
      <c r="V9" s="576"/>
      <c r="W9" s="576"/>
      <c r="X9" s="576"/>
      <c r="Y9" s="576"/>
      <c r="Z9" s="576"/>
      <c r="AA9" s="576"/>
      <c r="AB9" s="576"/>
      <c r="AC9" s="14" t="s">
        <v>24</v>
      </c>
      <c r="AD9" s="14" t="s">
        <v>24</v>
      </c>
      <c r="AE9" s="14" t="s">
        <v>24</v>
      </c>
      <c r="AF9" s="14" t="s">
        <v>24</v>
      </c>
      <c r="AG9" s="576"/>
      <c r="AH9" s="576"/>
      <c r="AI9" s="576"/>
      <c r="AJ9" s="576"/>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74" t="s">
        <v>10</v>
      </c>
      <c r="K31" s="575"/>
      <c r="L31" s="572"/>
      <c r="M31" s="573"/>
      <c r="N31" s="572"/>
      <c r="O31" s="573"/>
      <c r="P31" s="572"/>
      <c r="Q31" s="573"/>
      <c r="R31" s="572"/>
      <c r="S31" s="573"/>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3" t="str">
        <f>+Presupuesto!D11</f>
        <v>Recurrente</v>
      </c>
      <c r="S2" s="45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8" t="s">
        <v>420</v>
      </c>
      <c r="AI2" s="448" t="s">
        <v>421</v>
      </c>
      <c r="AJ2" s="448" t="s">
        <v>422</v>
      </c>
      <c r="AK2" s="448" t="s">
        <v>423</v>
      </c>
      <c r="AL2" s="448" t="s">
        <v>424</v>
      </c>
      <c r="AM2" s="448" t="s">
        <v>427</v>
      </c>
      <c r="AN2" s="448" t="s">
        <v>425</v>
      </c>
      <c r="AO2" s="448" t="s">
        <v>426</v>
      </c>
      <c r="AP2" s="448" t="s">
        <v>428</v>
      </c>
      <c r="AQ2" s="448" t="s">
        <v>429</v>
      </c>
      <c r="AR2" s="448" t="s">
        <v>430</v>
      </c>
      <c r="AS2" s="448" t="s">
        <v>431</v>
      </c>
      <c r="AT2" s="448" t="s">
        <v>432</v>
      </c>
      <c r="AU2" s="448" t="s">
        <v>433</v>
      </c>
      <c r="AV2" s="448" t="s">
        <v>434</v>
      </c>
      <c r="AW2" s="448" t="s">
        <v>435</v>
      </c>
      <c r="AX2" s="448" t="s">
        <v>436</v>
      </c>
      <c r="AY2" s="448" t="s">
        <v>437</v>
      </c>
      <c r="AZ2" s="448" t="s">
        <v>438</v>
      </c>
      <c r="BA2" s="448" t="s">
        <v>439</v>
      </c>
      <c r="BB2" s="448" t="s">
        <v>440</v>
      </c>
      <c r="BC2" s="448" t="s">
        <v>441</v>
      </c>
      <c r="BD2" s="448" t="s">
        <v>442</v>
      </c>
      <c r="BE2" s="448" t="s">
        <v>443</v>
      </c>
      <c r="BF2" s="448" t="s">
        <v>444</v>
      </c>
      <c r="BG2" s="448" t="s">
        <v>445</v>
      </c>
      <c r="BH2" s="448" t="s">
        <v>446</v>
      </c>
      <c r="BI2" s="448" t="s">
        <v>447</v>
      </c>
      <c r="BJ2" s="448" t="s">
        <v>448</v>
      </c>
      <c r="BK2" s="448" t="s">
        <v>449</v>
      </c>
      <c r="BL2" s="448" t="s">
        <v>450</v>
      </c>
      <c r="BM2" s="448" t="s">
        <v>451</v>
      </c>
      <c r="BN2" s="448" t="s">
        <v>452</v>
      </c>
      <c r="BO2" s="448" t="s">
        <v>453</v>
      </c>
      <c r="BP2" s="448" t="s">
        <v>454</v>
      </c>
      <c r="BQ2" s="448" t="s">
        <v>455</v>
      </c>
      <c r="BR2" s="448" t="s">
        <v>456</v>
      </c>
      <c r="BS2" s="448" t="s">
        <v>457</v>
      </c>
      <c r="BT2" s="448" t="s">
        <v>458</v>
      </c>
      <c r="BU2" s="448" t="s">
        <v>459</v>
      </c>
    </row>
    <row r="3" spans="1:555" hidden="1">
      <c r="AH3" s="449">
        <v>2500</v>
      </c>
      <c r="AI3" s="449">
        <v>1900</v>
      </c>
      <c r="AJ3" s="449">
        <v>1650</v>
      </c>
      <c r="AK3" s="449">
        <v>1580</v>
      </c>
      <c r="AL3" s="449">
        <v>2250</v>
      </c>
      <c r="AM3" s="449">
        <v>1650</v>
      </c>
      <c r="AN3" s="449">
        <v>1400</v>
      </c>
      <c r="AO3" s="450">
        <v>1340</v>
      </c>
      <c r="AP3" s="450">
        <v>2000</v>
      </c>
      <c r="AQ3" s="450">
        <v>1400</v>
      </c>
      <c r="AR3" s="450">
        <v>1150</v>
      </c>
      <c r="AS3" s="450">
        <v>1100</v>
      </c>
      <c r="AT3" s="450">
        <v>1750</v>
      </c>
      <c r="AU3" s="450">
        <v>1150</v>
      </c>
      <c r="AV3" s="450">
        <v>900</v>
      </c>
      <c r="AW3" s="450">
        <v>860</v>
      </c>
      <c r="AX3" s="450">
        <v>1200</v>
      </c>
      <c r="AY3" s="451">
        <v>900</v>
      </c>
      <c r="AZ3" s="451">
        <v>650</v>
      </c>
      <c r="BA3" s="451">
        <v>620</v>
      </c>
      <c r="BB3" s="449">
        <f>+'Cuadro Resumen'!C213</f>
        <v>5605.2314999999999</v>
      </c>
      <c r="BC3" s="449">
        <f>+'Cuadro Resumen'!D213</f>
        <v>5165.6055000000006</v>
      </c>
      <c r="BD3" s="449">
        <f>+'Cuadro Resumen'!E213</f>
        <v>6594.39</v>
      </c>
      <c r="BE3" s="449">
        <f>+'Cuadro Resumen'!F213</f>
        <v>6154.7640000000001</v>
      </c>
      <c r="BF3" s="449">
        <f>+'Cuadro Resumen'!C214</f>
        <v>4945.7925000000005</v>
      </c>
      <c r="BG3" s="449">
        <f>+'Cuadro Resumen'!D214</f>
        <v>4506.1665000000003</v>
      </c>
      <c r="BH3" s="449">
        <f>+'Cuadro Resumen'!E214</f>
        <v>5934.951</v>
      </c>
      <c r="BI3" s="449">
        <f>+'Cuadro Resumen'!F214</f>
        <v>5495.3249999999998</v>
      </c>
      <c r="BJ3" s="450">
        <f>+'Cuadro Resumen'!C215</f>
        <v>4286.3535000000002</v>
      </c>
      <c r="BK3" s="450">
        <f>+'Cuadro Resumen'!D215</f>
        <v>3956.634</v>
      </c>
      <c r="BL3" s="450">
        <f>+'Cuadro Resumen'!E215</f>
        <v>5275.5120000000006</v>
      </c>
      <c r="BM3" s="450">
        <f>+'Cuadro Resumen'!F215</f>
        <v>4835.8860000000004</v>
      </c>
      <c r="BN3" s="450">
        <f>+'Cuadro Resumen'!C216</f>
        <v>3626.9145000000003</v>
      </c>
      <c r="BO3" s="450">
        <f>+'Cuadro Resumen'!D216</f>
        <v>3297.1950000000002</v>
      </c>
      <c r="BP3" s="450">
        <f>+'Cuadro Resumen'!E216</f>
        <v>4616.0730000000003</v>
      </c>
      <c r="BQ3" s="450">
        <f>+'Cuadro Resumen'!F216</f>
        <v>4286.3535000000002</v>
      </c>
      <c r="BR3" s="450">
        <f>+'Cuadro Resumen'!C217</f>
        <v>3187.2885000000001</v>
      </c>
      <c r="BS3" s="450">
        <f>+'Cuadro Resumen'!D217</f>
        <v>2967.4755</v>
      </c>
      <c r="BT3" s="450">
        <f>+'Cuadro Resumen'!E217</f>
        <v>4066.5405000000001</v>
      </c>
      <c r="BU3" s="450">
        <f>+'Cuadro Resumen'!F217</f>
        <v>3736.8210000000004</v>
      </c>
    </row>
    <row r="4" spans="1:555" ht="15.75" thickBot="1"/>
    <row r="5" spans="1:555" ht="27" thickBot="1">
      <c r="C5" s="87" t="s">
        <v>389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65">
        <f>SUM(F17:F37)</f>
        <v>0</v>
      </c>
      <c r="F10" s="70"/>
      <c r="G10" s="79"/>
      <c r="H10" s="70"/>
      <c r="I10" s="70"/>
    </row>
    <row r="11" spans="1:555">
      <c r="C11" s="70"/>
      <c r="D11" s="31"/>
      <c r="E11" s="93"/>
      <c r="F11" s="93"/>
      <c r="G11" s="93"/>
      <c r="H11" s="76"/>
      <c r="I11" s="76"/>
      <c r="J11" s="76"/>
      <c r="K11" s="112"/>
    </row>
    <row r="12" spans="1:555" ht="15.75">
      <c r="B12" s="93"/>
      <c r="C12" s="297" t="s">
        <v>392</v>
      </c>
      <c r="D12" s="361"/>
      <c r="E12" s="93"/>
      <c r="F12" s="93"/>
      <c r="G12" s="93"/>
      <c r="H12" s="76"/>
      <c r="I12" s="76"/>
      <c r="J12" s="76"/>
      <c r="K12" s="112"/>
    </row>
    <row r="13" spans="1:555" ht="18.75">
      <c r="B13" s="93"/>
      <c r="C13" s="206"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121</v>
      </c>
    </row>
    <row r="17" spans="3:12">
      <c r="C17" s="141"/>
      <c r="D17" s="158"/>
      <c r="E17" s="115"/>
      <c r="F17" s="97">
        <f t="shared" ref="F17:F37" si="0">D17*E17</f>
        <v>0</v>
      </c>
      <c r="G17" s="161"/>
      <c r="H17" s="142"/>
      <c r="I17" s="130" t="e">
        <f>VLOOKUP(H17,Presupuesto!$B$11:$C$565,2,0)</f>
        <v>#N/A</v>
      </c>
      <c r="J17" s="214" t="s">
        <v>1454</v>
      </c>
      <c r="K17" s="98" t="s">
        <v>394</v>
      </c>
      <c r="L17" s="98"/>
    </row>
    <row r="18" spans="3:12">
      <c r="C18" s="141"/>
      <c r="D18" s="158"/>
      <c r="E18" s="123"/>
      <c r="F18" s="97">
        <f t="shared" si="0"/>
        <v>0</v>
      </c>
      <c r="G18" s="161"/>
      <c r="H18" s="142"/>
      <c r="I18" s="130" t="e">
        <f>VLOOKUP(H18,Presupuesto!$B$11:$C$565,2,0)</f>
        <v>#N/A</v>
      </c>
      <c r="J18" s="98" t="str">
        <f>$J$17</f>
        <v>Posgrado</v>
      </c>
      <c r="K18" s="98" t="s">
        <v>412</v>
      </c>
      <c r="L18" s="98"/>
    </row>
    <row r="19" spans="3:12">
      <c r="C19" s="141"/>
      <c r="D19" s="158"/>
      <c r="E19" s="123"/>
      <c r="F19" s="97">
        <f t="shared" si="0"/>
        <v>0</v>
      </c>
      <c r="G19" s="161"/>
      <c r="H19" s="142"/>
      <c r="I19" s="130" t="e">
        <f>VLOOKUP(H19,Presupuesto!$B$11:$C$565,2,0)</f>
        <v>#N/A</v>
      </c>
      <c r="J19" s="98" t="str">
        <f t="shared" ref="J19:J36" si="1">$J$17</f>
        <v>Posgrado</v>
      </c>
      <c r="K19" s="98" t="s">
        <v>412</v>
      </c>
      <c r="L19" s="98"/>
    </row>
    <row r="20" spans="3:12">
      <c r="C20" s="141"/>
      <c r="D20" s="158"/>
      <c r="E20" s="123"/>
      <c r="F20" s="97">
        <f t="shared" si="0"/>
        <v>0</v>
      </c>
      <c r="G20" s="161"/>
      <c r="H20" s="142"/>
      <c r="I20" s="130" t="e">
        <f>VLOOKUP(H20,Presupuesto!$B$11:$C$565,2,0)</f>
        <v>#N/A</v>
      </c>
      <c r="J20" s="98" t="str">
        <f t="shared" si="1"/>
        <v>Posgrado</v>
      </c>
      <c r="K20" s="98" t="s">
        <v>412</v>
      </c>
      <c r="L20" s="98"/>
    </row>
    <row r="21" spans="3:12">
      <c r="C21" s="141"/>
      <c r="D21" s="158"/>
      <c r="E21" s="123"/>
      <c r="F21" s="97">
        <f t="shared" si="0"/>
        <v>0</v>
      </c>
      <c r="G21" s="161"/>
      <c r="H21" s="142"/>
      <c r="I21" s="130" t="e">
        <f>VLOOKUP(H21,Presupuesto!$B$11:$C$565,2,0)</f>
        <v>#N/A</v>
      </c>
      <c r="J21" s="98" t="str">
        <f t="shared" si="1"/>
        <v>Posgrado</v>
      </c>
      <c r="K21" s="98" t="s">
        <v>412</v>
      </c>
      <c r="L21" s="98"/>
    </row>
    <row r="22" spans="3:12">
      <c r="C22" s="141"/>
      <c r="D22" s="158"/>
      <c r="E22" s="123"/>
      <c r="F22" s="97">
        <f t="shared" si="0"/>
        <v>0</v>
      </c>
      <c r="G22" s="161"/>
      <c r="H22" s="142"/>
      <c r="I22" s="130" t="e">
        <f>VLOOKUP(H22,Presupuesto!$B$11:$C$565,2,0)</f>
        <v>#N/A</v>
      </c>
      <c r="J22" s="98" t="str">
        <f t="shared" si="1"/>
        <v>Posgrado</v>
      </c>
      <c r="K22" s="98" t="s">
        <v>401</v>
      </c>
      <c r="L22" s="98"/>
    </row>
    <row r="23" spans="3:12">
      <c r="C23" s="141"/>
      <c r="D23" s="158"/>
      <c r="E23" s="123"/>
      <c r="F23" s="97">
        <f t="shared" si="0"/>
        <v>0</v>
      </c>
      <c r="G23" s="161"/>
      <c r="H23" s="142"/>
      <c r="I23" s="130" t="e">
        <f>VLOOKUP(H23,Presupuesto!$B$11:$C$565,2,0)</f>
        <v>#N/A</v>
      </c>
      <c r="J23" s="98" t="str">
        <f t="shared" si="1"/>
        <v>Posgrado</v>
      </c>
      <c r="K23" s="98" t="s">
        <v>412</v>
      </c>
      <c r="L23" s="98"/>
    </row>
    <row r="24" spans="3:12">
      <c r="C24" s="141"/>
      <c r="D24" s="158"/>
      <c r="E24" s="123"/>
      <c r="F24" s="97">
        <f t="shared" si="0"/>
        <v>0</v>
      </c>
      <c r="G24" s="161"/>
      <c r="H24" s="142"/>
      <c r="I24" s="130" t="e">
        <f>VLOOKUP(H24,Presupuesto!$B$11:$C$565,2,0)</f>
        <v>#N/A</v>
      </c>
      <c r="J24" s="98" t="str">
        <f t="shared" si="1"/>
        <v>Posgrado</v>
      </c>
      <c r="K24" s="98" t="s">
        <v>412</v>
      </c>
      <c r="L24" s="98"/>
    </row>
    <row r="25" spans="3:12">
      <c r="C25" s="141"/>
      <c r="D25" s="158"/>
      <c r="E25" s="123"/>
      <c r="F25" s="97">
        <f t="shared" si="0"/>
        <v>0</v>
      </c>
      <c r="G25" s="161"/>
      <c r="H25" s="142"/>
      <c r="I25" s="130" t="e">
        <f>VLOOKUP(H25,Presupuesto!$B$11:$C$565,2,0)</f>
        <v>#N/A</v>
      </c>
      <c r="J25" s="98" t="str">
        <f t="shared" si="1"/>
        <v>Posgrado</v>
      </c>
      <c r="K25" s="98" t="s">
        <v>412</v>
      </c>
      <c r="L25" s="98"/>
    </row>
    <row r="26" spans="3:12">
      <c r="C26" s="141"/>
      <c r="D26" s="158"/>
      <c r="E26" s="123"/>
      <c r="F26" s="97">
        <f t="shared" si="0"/>
        <v>0</v>
      </c>
      <c r="G26" s="161"/>
      <c r="H26" s="142"/>
      <c r="I26" s="130" t="e">
        <f>VLOOKUP(H26,Presupuesto!$B$11:$C$565,2,0)</f>
        <v>#N/A</v>
      </c>
      <c r="J26" s="98" t="str">
        <f t="shared" si="1"/>
        <v>Posgrado</v>
      </c>
      <c r="K26" s="98" t="s">
        <v>412</v>
      </c>
      <c r="L26" s="98"/>
    </row>
    <row r="27" spans="3:12">
      <c r="C27" s="143"/>
      <c r="D27" s="158"/>
      <c r="E27" s="118"/>
      <c r="F27" s="97">
        <f t="shared" si="0"/>
        <v>0</v>
      </c>
      <c r="G27" s="161"/>
      <c r="H27" s="144"/>
      <c r="I27" s="130" t="e">
        <f>VLOOKUP(H27,Presupuesto!$B$11:$C$565,2,0)</f>
        <v>#N/A</v>
      </c>
      <c r="J27" s="98" t="str">
        <f t="shared" si="1"/>
        <v>Posgrado</v>
      </c>
      <c r="K27" s="98" t="s">
        <v>412</v>
      </c>
      <c r="L27" s="98"/>
    </row>
    <row r="28" spans="3:12">
      <c r="C28" s="143"/>
      <c r="D28" s="158"/>
      <c r="E28" s="118"/>
      <c r="F28" s="97">
        <f t="shared" si="0"/>
        <v>0</v>
      </c>
      <c r="G28" s="161"/>
      <c r="H28" s="144"/>
      <c r="I28" s="130" t="e">
        <f>VLOOKUP(H28,Presupuesto!$B$11:$C$565,2,0)</f>
        <v>#N/A</v>
      </c>
      <c r="J28" s="98" t="str">
        <f t="shared" si="1"/>
        <v>Posgrado</v>
      </c>
      <c r="K28" s="98" t="s">
        <v>412</v>
      </c>
      <c r="L28" s="98"/>
    </row>
    <row r="29" spans="3:12">
      <c r="C29" s="143"/>
      <c r="D29" s="158"/>
      <c r="E29" s="118"/>
      <c r="F29" s="97">
        <f t="shared" si="0"/>
        <v>0</v>
      </c>
      <c r="G29" s="161"/>
      <c r="H29" s="144"/>
      <c r="I29" s="130" t="e">
        <f>VLOOKUP(H29,Presupuesto!$B$11:$C$565,2,0)</f>
        <v>#N/A</v>
      </c>
      <c r="J29" s="98" t="str">
        <f t="shared" si="1"/>
        <v>Posgrado</v>
      </c>
      <c r="K29" s="98" t="s">
        <v>412</v>
      </c>
      <c r="L29" s="98"/>
    </row>
    <row r="30" spans="3:12">
      <c r="C30" s="143"/>
      <c r="D30" s="158"/>
      <c r="E30" s="118"/>
      <c r="F30" s="97">
        <f t="shared" si="0"/>
        <v>0</v>
      </c>
      <c r="G30" s="161"/>
      <c r="H30" s="144"/>
      <c r="I30" s="130" t="e">
        <f>VLOOKUP(H30,Presupuesto!$B$11:$C$565,2,0)</f>
        <v>#N/A</v>
      </c>
      <c r="J30" s="98" t="str">
        <f t="shared" si="1"/>
        <v>Posgrado</v>
      </c>
      <c r="K30" s="98" t="s">
        <v>412</v>
      </c>
      <c r="L30" s="98"/>
    </row>
    <row r="31" spans="3:12">
      <c r="C31" s="143"/>
      <c r="D31" s="158"/>
      <c r="E31" s="118"/>
      <c r="F31" s="97">
        <f t="shared" si="0"/>
        <v>0</v>
      </c>
      <c r="G31" s="161"/>
      <c r="H31" s="144"/>
      <c r="I31" s="130" t="e">
        <f>VLOOKUP(H31,Presupuesto!$B$11:$C$565,2,0)</f>
        <v>#N/A</v>
      </c>
      <c r="J31" s="98" t="str">
        <f t="shared" si="1"/>
        <v>Posgrado</v>
      </c>
      <c r="K31" s="98" t="s">
        <v>412</v>
      </c>
      <c r="L31" s="98"/>
    </row>
    <row r="32" spans="3:12">
      <c r="C32" s="143"/>
      <c r="D32" s="158"/>
      <c r="E32" s="118"/>
      <c r="F32" s="97">
        <f t="shared" si="0"/>
        <v>0</v>
      </c>
      <c r="G32" s="161"/>
      <c r="H32" s="144"/>
      <c r="I32" s="130" t="e">
        <f>VLOOKUP(H32,Presupuesto!$B$11:$C$565,2,0)</f>
        <v>#N/A</v>
      </c>
      <c r="J32" s="98" t="str">
        <f t="shared" si="1"/>
        <v>Posgrado</v>
      </c>
      <c r="K32" s="98" t="s">
        <v>412</v>
      </c>
      <c r="L32" s="98"/>
    </row>
    <row r="33" spans="3:12">
      <c r="C33" s="145"/>
      <c r="D33" s="158"/>
      <c r="E33" s="118"/>
      <c r="F33" s="97">
        <f t="shared" si="0"/>
        <v>0</v>
      </c>
      <c r="G33" s="161"/>
      <c r="H33" s="146"/>
      <c r="I33" s="130" t="e">
        <f>VLOOKUP(H33,Presupuesto!$B$11:$C$565,2,0)</f>
        <v>#N/A</v>
      </c>
      <c r="J33" s="98" t="str">
        <f t="shared" si="1"/>
        <v>Posgrado</v>
      </c>
      <c r="K33" s="98" t="s">
        <v>403</v>
      </c>
      <c r="L33" s="98"/>
    </row>
    <row r="34" spans="3:12">
      <c r="C34" s="145"/>
      <c r="D34" s="158"/>
      <c r="E34" s="118"/>
      <c r="F34" s="97">
        <f t="shared" si="0"/>
        <v>0</v>
      </c>
      <c r="G34" s="161"/>
      <c r="H34" s="146"/>
      <c r="I34" s="130" t="e">
        <f>VLOOKUP(H34,Presupuesto!$B$11:$C$565,2,0)</f>
        <v>#N/A</v>
      </c>
      <c r="J34" s="98" t="str">
        <f t="shared" si="1"/>
        <v>Posgrado</v>
      </c>
      <c r="K34" s="98" t="s">
        <v>412</v>
      </c>
      <c r="L34" s="98"/>
    </row>
    <row r="35" spans="3:12">
      <c r="C35" s="145"/>
      <c r="D35" s="158"/>
      <c r="E35" s="118"/>
      <c r="F35" s="97">
        <f t="shared" si="0"/>
        <v>0</v>
      </c>
      <c r="G35" s="161"/>
      <c r="H35" s="146"/>
      <c r="I35" s="130" t="e">
        <f>VLOOKUP(H35,Presupuesto!$B$11:$C$565,2,0)</f>
        <v>#N/A</v>
      </c>
      <c r="J35" s="98" t="str">
        <f t="shared" si="1"/>
        <v>Posgrado</v>
      </c>
      <c r="K35" s="98" t="s">
        <v>412</v>
      </c>
      <c r="L35" s="98"/>
    </row>
    <row r="36" spans="3:12">
      <c r="C36" s="145"/>
      <c r="D36" s="158"/>
      <c r="E36" s="118"/>
      <c r="F36" s="97">
        <f t="shared" si="0"/>
        <v>0</v>
      </c>
      <c r="G36" s="161"/>
      <c r="H36" s="146"/>
      <c r="I36" s="130" t="e">
        <f>VLOOKUP(H36,Presupuesto!$B$11:$C$565,2,0)</f>
        <v>#N/A</v>
      </c>
      <c r="J36" s="98" t="str">
        <f t="shared" si="1"/>
        <v>Posgrado</v>
      </c>
      <c r="K36" s="98" t="s">
        <v>412</v>
      </c>
      <c r="L36" s="98"/>
    </row>
    <row r="37" spans="3:12" ht="15.75" thickBot="1">
      <c r="C37" s="147"/>
      <c r="D37" s="218"/>
      <c r="E37" s="103"/>
      <c r="F37" s="105">
        <f t="shared" si="0"/>
        <v>0</v>
      </c>
      <c r="G37" s="162"/>
      <c r="H37" s="148"/>
      <c r="I37" s="132" t="e">
        <f>VLOOKUP(H37,Presupuesto!$B$11:$C$565,2,0)</f>
        <v>#N/A</v>
      </c>
      <c r="J37" s="106" t="str">
        <f>$J$20</f>
        <v>Posgrado</v>
      </c>
      <c r="K37" s="124" t="s">
        <v>394</v>
      </c>
      <c r="L37" s="106"/>
    </row>
    <row r="38" spans="3:12">
      <c r="F38" s="90"/>
      <c r="G38" s="89"/>
      <c r="H38" s="90"/>
      <c r="I38" s="90"/>
    </row>
    <row r="39" spans="3:12" ht="15.75" thickBot="1"/>
    <row r="40" spans="3:12" ht="15.75" thickBot="1">
      <c r="C40" s="157" t="s">
        <v>53</v>
      </c>
      <c r="D40" s="365">
        <f>SUM(F47:F67)</f>
        <v>0</v>
      </c>
      <c r="F40" s="70"/>
      <c r="G40" s="79"/>
      <c r="H40" s="70"/>
      <c r="I40" s="70"/>
    </row>
    <row r="41" spans="3:12">
      <c r="C41" s="70"/>
      <c r="D41" s="31"/>
      <c r="E41" s="93"/>
      <c r="F41" s="93"/>
      <c r="G41" s="93"/>
      <c r="H41" s="76"/>
      <c r="I41" s="76"/>
      <c r="J41" s="76"/>
      <c r="K41" s="112"/>
    </row>
    <row r="42" spans="3:12" ht="15.75">
      <c r="C42" s="297" t="s">
        <v>392</v>
      </c>
      <c r="D42" s="361"/>
      <c r="E42" s="93"/>
      <c r="F42" s="93"/>
      <c r="G42" s="93"/>
      <c r="H42" s="76"/>
      <c r="I42" s="76"/>
      <c r="J42" s="76"/>
      <c r="K42" s="112"/>
    </row>
    <row r="43" spans="3:12" ht="18.75">
      <c r="C43" s="206"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131</v>
      </c>
      <c r="H46" s="136" t="s">
        <v>46</v>
      </c>
      <c r="I46" s="133" t="s">
        <v>132</v>
      </c>
      <c r="J46" s="133" t="s">
        <v>410</v>
      </c>
      <c r="K46" s="133" t="s">
        <v>411</v>
      </c>
      <c r="L46" s="133" t="s">
        <v>121</v>
      </c>
    </row>
    <row r="47" spans="3:12">
      <c r="C47" s="141"/>
      <c r="D47" s="158"/>
      <c r="E47" s="115"/>
      <c r="F47" s="97">
        <f t="shared" ref="F47:F67" si="2">D47*E47</f>
        <v>0</v>
      </c>
      <c r="G47" s="161"/>
      <c r="H47" s="142"/>
      <c r="I47" s="130" t="e">
        <f>VLOOKUP(H47,Presupuesto!$B$11:$C$565,2,0)</f>
        <v>#N/A</v>
      </c>
      <c r="J47" s="214" t="s">
        <v>1454</v>
      </c>
      <c r="K47" s="98" t="s">
        <v>394</v>
      </c>
      <c r="L47" s="98"/>
    </row>
    <row r="48" spans="3:12">
      <c r="C48" s="141"/>
      <c r="D48" s="158"/>
      <c r="E48" s="123"/>
      <c r="F48" s="97">
        <f t="shared" si="2"/>
        <v>0</v>
      </c>
      <c r="G48" s="161"/>
      <c r="H48" s="142"/>
      <c r="I48" s="130" t="e">
        <f>VLOOKUP(H48,Presupuesto!$B$11:$C$565,2,0)</f>
        <v>#N/A</v>
      </c>
      <c r="J48" s="98" t="str">
        <f>$J$47</f>
        <v>Posgrado</v>
      </c>
      <c r="K48" s="98" t="s">
        <v>412</v>
      </c>
      <c r="L48" s="98"/>
    </row>
    <row r="49" spans="3:12">
      <c r="C49" s="141"/>
      <c r="D49" s="158"/>
      <c r="E49" s="123"/>
      <c r="F49" s="97">
        <f t="shared" si="2"/>
        <v>0</v>
      </c>
      <c r="G49" s="161"/>
      <c r="H49" s="142"/>
      <c r="I49" s="130" t="e">
        <f>VLOOKUP(H49,Presupuesto!$B$11:$C$565,2,0)</f>
        <v>#N/A</v>
      </c>
      <c r="J49" s="98" t="str">
        <f t="shared" ref="J49:J67" si="3">$J$47</f>
        <v>Posgrado</v>
      </c>
      <c r="K49" s="98" t="s">
        <v>412</v>
      </c>
      <c r="L49" s="98"/>
    </row>
    <row r="50" spans="3:12">
      <c r="C50" s="141"/>
      <c r="D50" s="158"/>
      <c r="E50" s="123"/>
      <c r="F50" s="97">
        <f t="shared" si="2"/>
        <v>0</v>
      </c>
      <c r="G50" s="161"/>
      <c r="H50" s="142"/>
      <c r="I50" s="130" t="e">
        <f>VLOOKUP(H50,Presupuesto!$B$11:$C$565,2,0)</f>
        <v>#N/A</v>
      </c>
      <c r="J50" s="98" t="str">
        <f t="shared" si="3"/>
        <v>Posgrado</v>
      </c>
      <c r="K50" s="98" t="s">
        <v>412</v>
      </c>
      <c r="L50" s="98"/>
    </row>
    <row r="51" spans="3:12">
      <c r="C51" s="141"/>
      <c r="D51" s="158"/>
      <c r="E51" s="123"/>
      <c r="F51" s="97">
        <f t="shared" si="2"/>
        <v>0</v>
      </c>
      <c r="G51" s="161"/>
      <c r="H51" s="142"/>
      <c r="I51" s="130" t="e">
        <f>VLOOKUP(H51,Presupuesto!$B$11:$C$565,2,0)</f>
        <v>#N/A</v>
      </c>
      <c r="J51" s="98" t="str">
        <f t="shared" si="3"/>
        <v>Posgrado</v>
      </c>
      <c r="K51" s="98" t="s">
        <v>412</v>
      </c>
      <c r="L51" s="98"/>
    </row>
    <row r="52" spans="3:12">
      <c r="C52" s="141"/>
      <c r="D52" s="158"/>
      <c r="E52" s="123"/>
      <c r="F52" s="97">
        <f t="shared" si="2"/>
        <v>0</v>
      </c>
      <c r="G52" s="161"/>
      <c r="H52" s="142"/>
      <c r="I52" s="130" t="e">
        <f>VLOOKUP(H52,Presupuesto!$B$11:$C$565,2,0)</f>
        <v>#N/A</v>
      </c>
      <c r="J52" s="98" t="str">
        <f t="shared" si="3"/>
        <v>Posgrado</v>
      </c>
      <c r="K52" s="98" t="s">
        <v>401</v>
      </c>
      <c r="L52" s="98"/>
    </row>
    <row r="53" spans="3:12">
      <c r="C53" s="141"/>
      <c r="D53" s="158"/>
      <c r="E53" s="123"/>
      <c r="F53" s="97">
        <f t="shared" si="2"/>
        <v>0</v>
      </c>
      <c r="G53" s="161"/>
      <c r="H53" s="142"/>
      <c r="I53" s="130" t="e">
        <f>VLOOKUP(H53,Presupuesto!$B$11:$C$565,2,0)</f>
        <v>#N/A</v>
      </c>
      <c r="J53" s="98" t="str">
        <f t="shared" si="3"/>
        <v>Posgrado</v>
      </c>
      <c r="K53" s="98" t="s">
        <v>412</v>
      </c>
      <c r="L53" s="98"/>
    </row>
    <row r="54" spans="3:12">
      <c r="C54" s="141"/>
      <c r="D54" s="158"/>
      <c r="E54" s="123"/>
      <c r="F54" s="97">
        <f t="shared" si="2"/>
        <v>0</v>
      </c>
      <c r="G54" s="161"/>
      <c r="H54" s="142"/>
      <c r="I54" s="130" t="e">
        <f>VLOOKUP(H54,Presupuesto!$B$11:$C$565,2,0)</f>
        <v>#N/A</v>
      </c>
      <c r="J54" s="98" t="str">
        <f t="shared" si="3"/>
        <v>Posgrado</v>
      </c>
      <c r="K54" s="98" t="s">
        <v>412</v>
      </c>
      <c r="L54" s="98"/>
    </row>
    <row r="55" spans="3:12">
      <c r="C55" s="141"/>
      <c r="D55" s="158"/>
      <c r="E55" s="123"/>
      <c r="F55" s="97">
        <f t="shared" si="2"/>
        <v>0</v>
      </c>
      <c r="G55" s="161"/>
      <c r="H55" s="142"/>
      <c r="I55" s="130" t="e">
        <f>VLOOKUP(H55,Presupuesto!$B$11:$C$565,2,0)</f>
        <v>#N/A</v>
      </c>
      <c r="J55" s="98" t="str">
        <f t="shared" si="3"/>
        <v>Posgrado</v>
      </c>
      <c r="K55" s="98" t="s">
        <v>412</v>
      </c>
      <c r="L55" s="98"/>
    </row>
    <row r="56" spans="3:12">
      <c r="C56" s="141"/>
      <c r="D56" s="158"/>
      <c r="E56" s="123"/>
      <c r="F56" s="97">
        <f t="shared" si="2"/>
        <v>0</v>
      </c>
      <c r="G56" s="161"/>
      <c r="H56" s="142"/>
      <c r="I56" s="130" t="e">
        <f>VLOOKUP(H56,Presupuesto!$B$11:$C$565,2,0)</f>
        <v>#N/A</v>
      </c>
      <c r="J56" s="98" t="str">
        <f t="shared" si="3"/>
        <v>Posgrado</v>
      </c>
      <c r="K56" s="98" t="s">
        <v>412</v>
      </c>
      <c r="L56" s="98"/>
    </row>
    <row r="57" spans="3:12">
      <c r="C57" s="143"/>
      <c r="D57" s="158"/>
      <c r="E57" s="118"/>
      <c r="F57" s="97">
        <f t="shared" si="2"/>
        <v>0</v>
      </c>
      <c r="G57" s="161"/>
      <c r="H57" s="144"/>
      <c r="I57" s="130" t="e">
        <f>VLOOKUP(H57,Presupuesto!$B$11:$C$565,2,0)</f>
        <v>#N/A</v>
      </c>
      <c r="J57" s="98" t="str">
        <f t="shared" si="3"/>
        <v>Posgrado</v>
      </c>
      <c r="K57" s="98" t="s">
        <v>412</v>
      </c>
      <c r="L57" s="98"/>
    </row>
    <row r="58" spans="3:12">
      <c r="C58" s="143"/>
      <c r="D58" s="158"/>
      <c r="E58" s="118"/>
      <c r="F58" s="97">
        <f t="shared" si="2"/>
        <v>0</v>
      </c>
      <c r="G58" s="161"/>
      <c r="H58" s="144"/>
      <c r="I58" s="130" t="e">
        <f>VLOOKUP(H58,Presupuesto!$B$11:$C$565,2,0)</f>
        <v>#N/A</v>
      </c>
      <c r="J58" s="98" t="str">
        <f t="shared" si="3"/>
        <v>Posgrado</v>
      </c>
      <c r="K58" s="98" t="s">
        <v>412</v>
      </c>
      <c r="L58" s="98"/>
    </row>
    <row r="59" spans="3:12">
      <c r="C59" s="143"/>
      <c r="D59" s="158"/>
      <c r="E59" s="118"/>
      <c r="F59" s="97">
        <f t="shared" si="2"/>
        <v>0</v>
      </c>
      <c r="G59" s="161"/>
      <c r="H59" s="144"/>
      <c r="I59" s="130" t="e">
        <f>VLOOKUP(H59,Presupuesto!$B$11:$C$565,2,0)</f>
        <v>#N/A</v>
      </c>
      <c r="J59" s="98" t="str">
        <f t="shared" si="3"/>
        <v>Posgrado</v>
      </c>
      <c r="K59" s="98" t="s">
        <v>412</v>
      </c>
      <c r="L59" s="98"/>
    </row>
    <row r="60" spans="3:12">
      <c r="C60" s="143"/>
      <c r="D60" s="158"/>
      <c r="E60" s="118"/>
      <c r="F60" s="97">
        <f t="shared" si="2"/>
        <v>0</v>
      </c>
      <c r="G60" s="161"/>
      <c r="H60" s="144"/>
      <c r="I60" s="130" t="e">
        <f>VLOOKUP(H60,Presupuesto!$B$11:$C$565,2,0)</f>
        <v>#N/A</v>
      </c>
      <c r="J60" s="98" t="str">
        <f t="shared" si="3"/>
        <v>Posgrado</v>
      </c>
      <c r="K60" s="98" t="s">
        <v>412</v>
      </c>
      <c r="L60" s="98"/>
    </row>
    <row r="61" spans="3:12">
      <c r="C61" s="143"/>
      <c r="D61" s="158"/>
      <c r="E61" s="118"/>
      <c r="F61" s="97">
        <f t="shared" si="2"/>
        <v>0</v>
      </c>
      <c r="G61" s="161"/>
      <c r="H61" s="144"/>
      <c r="I61" s="130" t="e">
        <f>VLOOKUP(H61,Presupuesto!$B$11:$C$565,2,0)</f>
        <v>#N/A</v>
      </c>
      <c r="J61" s="98" t="str">
        <f t="shared" si="3"/>
        <v>Posgrado</v>
      </c>
      <c r="K61" s="98" t="s">
        <v>412</v>
      </c>
      <c r="L61" s="98"/>
    </row>
    <row r="62" spans="3:12">
      <c r="C62" s="143"/>
      <c r="D62" s="158"/>
      <c r="E62" s="118"/>
      <c r="F62" s="97">
        <f t="shared" si="2"/>
        <v>0</v>
      </c>
      <c r="G62" s="161"/>
      <c r="H62" s="144"/>
      <c r="I62" s="130" t="e">
        <f>VLOOKUP(H62,Presupuesto!$B$11:$C$565,2,0)</f>
        <v>#N/A</v>
      </c>
      <c r="J62" s="98" t="str">
        <f t="shared" si="3"/>
        <v>Posgrado</v>
      </c>
      <c r="K62" s="98" t="s">
        <v>412</v>
      </c>
      <c r="L62" s="98"/>
    </row>
    <row r="63" spans="3:12">
      <c r="C63" s="145"/>
      <c r="D63" s="158"/>
      <c r="E63" s="118"/>
      <c r="F63" s="97">
        <f t="shared" si="2"/>
        <v>0</v>
      </c>
      <c r="G63" s="161"/>
      <c r="H63" s="146"/>
      <c r="I63" s="130" t="e">
        <f>VLOOKUP(H63,Presupuesto!$B$11:$C$565,2,0)</f>
        <v>#N/A</v>
      </c>
      <c r="J63" s="98" t="str">
        <f t="shared" si="3"/>
        <v>Posgrado</v>
      </c>
      <c r="K63" s="98" t="s">
        <v>403</v>
      </c>
      <c r="L63" s="98"/>
    </row>
    <row r="64" spans="3:12">
      <c r="C64" s="145"/>
      <c r="D64" s="158"/>
      <c r="E64" s="118"/>
      <c r="F64" s="97">
        <f t="shared" si="2"/>
        <v>0</v>
      </c>
      <c r="G64" s="161"/>
      <c r="H64" s="146"/>
      <c r="I64" s="130" t="e">
        <f>VLOOKUP(H64,Presupuesto!$B$11:$C$565,2,0)</f>
        <v>#N/A</v>
      </c>
      <c r="J64" s="98" t="str">
        <f t="shared" si="3"/>
        <v>Posgrado</v>
      </c>
      <c r="K64" s="98" t="s">
        <v>412</v>
      </c>
      <c r="L64" s="98"/>
    </row>
    <row r="65" spans="3:12">
      <c r="C65" s="145"/>
      <c r="D65" s="158"/>
      <c r="E65" s="118"/>
      <c r="F65" s="97">
        <f t="shared" si="2"/>
        <v>0</v>
      </c>
      <c r="G65" s="161"/>
      <c r="H65" s="146"/>
      <c r="I65" s="130" t="e">
        <f>VLOOKUP(H65,Presupuesto!$B$11:$C$565,2,0)</f>
        <v>#N/A</v>
      </c>
      <c r="J65" s="98" t="str">
        <f t="shared" si="3"/>
        <v>Posgrado</v>
      </c>
      <c r="K65" s="98" t="s">
        <v>412</v>
      </c>
      <c r="L65" s="98"/>
    </row>
    <row r="66" spans="3:12">
      <c r="C66" s="145"/>
      <c r="D66" s="158"/>
      <c r="E66" s="118"/>
      <c r="F66" s="97">
        <f t="shared" si="2"/>
        <v>0</v>
      </c>
      <c r="G66" s="161"/>
      <c r="H66" s="146"/>
      <c r="I66" s="130" t="e">
        <f>VLOOKUP(H66,Presupuesto!$B$11:$C$565,2,0)</f>
        <v>#N/A</v>
      </c>
      <c r="J66" s="98" t="str">
        <f t="shared" si="3"/>
        <v>Posgrado</v>
      </c>
      <c r="K66" s="98" t="s">
        <v>412</v>
      </c>
      <c r="L66" s="98"/>
    </row>
    <row r="67" spans="3:12" ht="15.75" thickBot="1">
      <c r="C67" s="147"/>
      <c r="D67" s="218"/>
      <c r="E67" s="103"/>
      <c r="F67" s="105">
        <f t="shared" si="2"/>
        <v>0</v>
      </c>
      <c r="G67" s="162"/>
      <c r="H67" s="148"/>
      <c r="I67" s="132" t="e">
        <f>VLOOKUP(H67,Presupuesto!$B$11:$C$565,2,0)</f>
        <v>#N/A</v>
      </c>
      <c r="J67" s="106" t="str">
        <f t="shared" si="3"/>
        <v>Posgrado</v>
      </c>
      <c r="K67" s="124" t="s">
        <v>394</v>
      </c>
      <c r="L67" s="106"/>
    </row>
    <row r="69" spans="3:12" ht="15.75" thickBot="1"/>
    <row r="70" spans="3:12" ht="15.75" thickBot="1">
      <c r="C70" s="157" t="s">
        <v>53</v>
      </c>
      <c r="D70" s="365">
        <f>SUM(F77:F97)</f>
        <v>0</v>
      </c>
      <c r="F70" s="70"/>
      <c r="G70" s="79"/>
      <c r="H70" s="70"/>
      <c r="I70" s="70"/>
    </row>
    <row r="71" spans="3:12">
      <c r="C71" s="70"/>
      <c r="D71" s="31"/>
      <c r="E71" s="93"/>
      <c r="F71" s="93"/>
      <c r="G71" s="93"/>
      <c r="H71" s="76"/>
      <c r="I71" s="76"/>
      <c r="J71" s="76"/>
      <c r="K71" s="112"/>
    </row>
    <row r="72" spans="3:12" ht="15.75">
      <c r="C72" s="297" t="s">
        <v>392</v>
      </c>
      <c r="D72" s="361"/>
      <c r="E72" s="93"/>
      <c r="F72" s="93"/>
      <c r="G72" s="93"/>
      <c r="H72" s="76"/>
      <c r="I72" s="76"/>
      <c r="J72" s="76"/>
      <c r="K72" s="112"/>
    </row>
    <row r="73" spans="3:12" ht="18.75">
      <c r="C73" s="206"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131</v>
      </c>
      <c r="H76" s="136" t="s">
        <v>46</v>
      </c>
      <c r="I76" s="133" t="s">
        <v>132</v>
      </c>
      <c r="J76" s="133" t="s">
        <v>410</v>
      </c>
      <c r="K76" s="133" t="s">
        <v>411</v>
      </c>
      <c r="L76" s="133" t="s">
        <v>121</v>
      </c>
    </row>
    <row r="77" spans="3:12">
      <c r="C77" s="141"/>
      <c r="D77" s="158"/>
      <c r="E77" s="115"/>
      <c r="F77" s="97">
        <f t="shared" ref="F77:F97" si="4">D77*E77</f>
        <v>0</v>
      </c>
      <c r="G77" s="161"/>
      <c r="H77" s="142"/>
      <c r="I77" s="130" t="e">
        <f>VLOOKUP(H77,Presupuesto!$B$11:$C$565,2,0)</f>
        <v>#N/A</v>
      </c>
      <c r="J77" s="214" t="s">
        <v>1454</v>
      </c>
      <c r="K77" s="98" t="s">
        <v>394</v>
      </c>
      <c r="L77" s="98"/>
    </row>
    <row r="78" spans="3:12">
      <c r="C78" s="141"/>
      <c r="D78" s="158"/>
      <c r="E78" s="123"/>
      <c r="F78" s="97">
        <f t="shared" si="4"/>
        <v>0</v>
      </c>
      <c r="G78" s="161"/>
      <c r="H78" s="142"/>
      <c r="I78" s="130" t="e">
        <f>VLOOKUP(H78,Presupuesto!$B$11:$C$565,2,0)</f>
        <v>#N/A</v>
      </c>
      <c r="J78" s="98" t="str">
        <f>$J$77</f>
        <v>Posgrado</v>
      </c>
      <c r="K78" s="98" t="s">
        <v>412</v>
      </c>
      <c r="L78" s="98"/>
    </row>
    <row r="79" spans="3:12">
      <c r="C79" s="141"/>
      <c r="D79" s="158"/>
      <c r="E79" s="123"/>
      <c r="F79" s="97">
        <f t="shared" si="4"/>
        <v>0</v>
      </c>
      <c r="G79" s="161"/>
      <c r="H79" s="142"/>
      <c r="I79" s="130" t="e">
        <f>VLOOKUP(H79,Presupuesto!$B$11:$C$565,2,0)</f>
        <v>#N/A</v>
      </c>
      <c r="J79" s="98" t="str">
        <f t="shared" ref="J79:J97" si="5">$J$77</f>
        <v>Posgrado</v>
      </c>
      <c r="K79" s="98" t="s">
        <v>412</v>
      </c>
      <c r="L79" s="98"/>
    </row>
    <row r="80" spans="3:12">
      <c r="C80" s="141"/>
      <c r="D80" s="158"/>
      <c r="E80" s="123"/>
      <c r="F80" s="97">
        <f t="shared" si="4"/>
        <v>0</v>
      </c>
      <c r="G80" s="161"/>
      <c r="H80" s="142"/>
      <c r="I80" s="130" t="e">
        <f>VLOOKUP(H80,Presupuesto!$B$11:$C$565,2,0)</f>
        <v>#N/A</v>
      </c>
      <c r="J80" s="98" t="str">
        <f t="shared" si="5"/>
        <v>Posgrado</v>
      </c>
      <c r="K80" s="98" t="s">
        <v>412</v>
      </c>
      <c r="L80" s="98"/>
    </row>
    <row r="81" spans="3:12">
      <c r="C81" s="141"/>
      <c r="D81" s="158"/>
      <c r="E81" s="123"/>
      <c r="F81" s="97">
        <f t="shared" si="4"/>
        <v>0</v>
      </c>
      <c r="G81" s="161"/>
      <c r="H81" s="142"/>
      <c r="I81" s="130" t="e">
        <f>VLOOKUP(H81,Presupuesto!$B$11:$C$565,2,0)</f>
        <v>#N/A</v>
      </c>
      <c r="J81" s="98" t="str">
        <f t="shared" si="5"/>
        <v>Posgrado</v>
      </c>
      <c r="K81" s="98" t="s">
        <v>412</v>
      </c>
      <c r="L81" s="98"/>
    </row>
    <row r="82" spans="3:12">
      <c r="C82" s="141"/>
      <c r="D82" s="158"/>
      <c r="E82" s="123"/>
      <c r="F82" s="97">
        <f t="shared" si="4"/>
        <v>0</v>
      </c>
      <c r="G82" s="161"/>
      <c r="H82" s="142"/>
      <c r="I82" s="130" t="e">
        <f>VLOOKUP(H82,Presupuesto!$B$11:$C$565,2,0)</f>
        <v>#N/A</v>
      </c>
      <c r="J82" s="98" t="str">
        <f t="shared" si="5"/>
        <v>Posgrado</v>
      </c>
      <c r="K82" s="98" t="s">
        <v>401</v>
      </c>
      <c r="L82" s="98"/>
    </row>
    <row r="83" spans="3:12">
      <c r="C83" s="141"/>
      <c r="D83" s="158"/>
      <c r="E83" s="123"/>
      <c r="F83" s="97">
        <f t="shared" si="4"/>
        <v>0</v>
      </c>
      <c r="G83" s="161"/>
      <c r="H83" s="142"/>
      <c r="I83" s="130" t="e">
        <f>VLOOKUP(H83,Presupuesto!$B$11:$C$565,2,0)</f>
        <v>#N/A</v>
      </c>
      <c r="J83" s="98" t="str">
        <f t="shared" si="5"/>
        <v>Posgrado</v>
      </c>
      <c r="K83" s="98" t="s">
        <v>412</v>
      </c>
      <c r="L83" s="98"/>
    </row>
    <row r="84" spans="3:12">
      <c r="C84" s="141"/>
      <c r="D84" s="158"/>
      <c r="E84" s="123"/>
      <c r="F84" s="97">
        <f t="shared" si="4"/>
        <v>0</v>
      </c>
      <c r="G84" s="161"/>
      <c r="H84" s="142"/>
      <c r="I84" s="130" t="e">
        <f>VLOOKUP(H84,Presupuesto!$B$11:$C$565,2,0)</f>
        <v>#N/A</v>
      </c>
      <c r="J84" s="98" t="str">
        <f t="shared" si="5"/>
        <v>Posgrado</v>
      </c>
      <c r="K84" s="98" t="s">
        <v>412</v>
      </c>
      <c r="L84" s="98"/>
    </row>
    <row r="85" spans="3:12">
      <c r="C85" s="141"/>
      <c r="D85" s="158"/>
      <c r="E85" s="123"/>
      <c r="F85" s="97">
        <f t="shared" si="4"/>
        <v>0</v>
      </c>
      <c r="G85" s="161"/>
      <c r="H85" s="142"/>
      <c r="I85" s="130" t="e">
        <f>VLOOKUP(H85,Presupuesto!$B$11:$C$565,2,0)</f>
        <v>#N/A</v>
      </c>
      <c r="J85" s="98" t="str">
        <f t="shared" si="5"/>
        <v>Posgrado</v>
      </c>
      <c r="K85" s="98" t="s">
        <v>412</v>
      </c>
      <c r="L85" s="98"/>
    </row>
    <row r="86" spans="3:12">
      <c r="C86" s="141"/>
      <c r="D86" s="158"/>
      <c r="E86" s="123"/>
      <c r="F86" s="97">
        <f t="shared" si="4"/>
        <v>0</v>
      </c>
      <c r="G86" s="161"/>
      <c r="H86" s="142"/>
      <c r="I86" s="130" t="e">
        <f>VLOOKUP(H86,Presupuesto!$B$11:$C$565,2,0)</f>
        <v>#N/A</v>
      </c>
      <c r="J86" s="98" t="str">
        <f t="shared" si="5"/>
        <v>Posgrado</v>
      </c>
      <c r="K86" s="98" t="s">
        <v>412</v>
      </c>
      <c r="L86" s="98"/>
    </row>
    <row r="87" spans="3:12">
      <c r="C87" s="143"/>
      <c r="D87" s="158"/>
      <c r="E87" s="118"/>
      <c r="F87" s="97">
        <f t="shared" si="4"/>
        <v>0</v>
      </c>
      <c r="G87" s="161"/>
      <c r="H87" s="144"/>
      <c r="I87" s="130" t="e">
        <f>VLOOKUP(H87,Presupuesto!$B$11:$C$565,2,0)</f>
        <v>#N/A</v>
      </c>
      <c r="J87" s="98" t="str">
        <f t="shared" si="5"/>
        <v>Posgrado</v>
      </c>
      <c r="K87" s="98" t="s">
        <v>412</v>
      </c>
      <c r="L87" s="98"/>
    </row>
    <row r="88" spans="3:12">
      <c r="C88" s="143"/>
      <c r="D88" s="158"/>
      <c r="E88" s="118"/>
      <c r="F88" s="97">
        <f t="shared" si="4"/>
        <v>0</v>
      </c>
      <c r="G88" s="161"/>
      <c r="H88" s="144"/>
      <c r="I88" s="130" t="e">
        <f>VLOOKUP(H88,Presupuesto!$B$11:$C$565,2,0)</f>
        <v>#N/A</v>
      </c>
      <c r="J88" s="98" t="str">
        <f t="shared" si="5"/>
        <v>Posgrado</v>
      </c>
      <c r="K88" s="98" t="s">
        <v>412</v>
      </c>
      <c r="L88" s="98"/>
    </row>
    <row r="89" spans="3:12">
      <c r="C89" s="143"/>
      <c r="D89" s="158"/>
      <c r="E89" s="118"/>
      <c r="F89" s="97">
        <f t="shared" si="4"/>
        <v>0</v>
      </c>
      <c r="G89" s="161"/>
      <c r="H89" s="144"/>
      <c r="I89" s="130" t="e">
        <f>VLOOKUP(H89,Presupuesto!$B$11:$C$565,2,0)</f>
        <v>#N/A</v>
      </c>
      <c r="J89" s="98" t="str">
        <f t="shared" si="5"/>
        <v>Posgrado</v>
      </c>
      <c r="K89" s="98" t="s">
        <v>412</v>
      </c>
      <c r="L89" s="98"/>
    </row>
    <row r="90" spans="3:12">
      <c r="C90" s="143"/>
      <c r="D90" s="158"/>
      <c r="E90" s="118"/>
      <c r="F90" s="97">
        <f t="shared" si="4"/>
        <v>0</v>
      </c>
      <c r="G90" s="161"/>
      <c r="H90" s="144"/>
      <c r="I90" s="130" t="e">
        <f>VLOOKUP(H90,Presupuesto!$B$11:$C$565,2,0)</f>
        <v>#N/A</v>
      </c>
      <c r="J90" s="98" t="str">
        <f t="shared" si="5"/>
        <v>Posgrado</v>
      </c>
      <c r="K90" s="98" t="s">
        <v>412</v>
      </c>
      <c r="L90" s="98"/>
    </row>
    <row r="91" spans="3:12">
      <c r="C91" s="143"/>
      <c r="D91" s="158"/>
      <c r="E91" s="118"/>
      <c r="F91" s="97">
        <f t="shared" si="4"/>
        <v>0</v>
      </c>
      <c r="G91" s="161"/>
      <c r="H91" s="144"/>
      <c r="I91" s="130" t="e">
        <f>VLOOKUP(H91,Presupuesto!$B$11:$C$565,2,0)</f>
        <v>#N/A</v>
      </c>
      <c r="J91" s="98" t="str">
        <f t="shared" si="5"/>
        <v>Posgrado</v>
      </c>
      <c r="K91" s="98" t="s">
        <v>412</v>
      </c>
      <c r="L91" s="98"/>
    </row>
    <row r="92" spans="3:12">
      <c r="C92" s="143"/>
      <c r="D92" s="158"/>
      <c r="E92" s="118"/>
      <c r="F92" s="97">
        <f t="shared" si="4"/>
        <v>0</v>
      </c>
      <c r="G92" s="161"/>
      <c r="H92" s="144"/>
      <c r="I92" s="130" t="e">
        <f>VLOOKUP(H92,Presupuesto!$B$11:$C$565,2,0)</f>
        <v>#N/A</v>
      </c>
      <c r="J92" s="98" t="str">
        <f t="shared" si="5"/>
        <v>Posgrado</v>
      </c>
      <c r="K92" s="98" t="s">
        <v>412</v>
      </c>
      <c r="L92" s="98"/>
    </row>
    <row r="93" spans="3:12">
      <c r="C93" s="145"/>
      <c r="D93" s="158"/>
      <c r="E93" s="118"/>
      <c r="F93" s="97">
        <f t="shared" si="4"/>
        <v>0</v>
      </c>
      <c r="G93" s="161"/>
      <c r="H93" s="146"/>
      <c r="I93" s="130" t="e">
        <f>VLOOKUP(H93,Presupuesto!$B$11:$C$565,2,0)</f>
        <v>#N/A</v>
      </c>
      <c r="J93" s="98" t="str">
        <f t="shared" si="5"/>
        <v>Posgrado</v>
      </c>
      <c r="K93" s="98" t="s">
        <v>403</v>
      </c>
      <c r="L93" s="98"/>
    </row>
    <row r="94" spans="3:12">
      <c r="C94" s="145"/>
      <c r="D94" s="158"/>
      <c r="E94" s="118"/>
      <c r="F94" s="97">
        <f t="shared" si="4"/>
        <v>0</v>
      </c>
      <c r="G94" s="161"/>
      <c r="H94" s="146"/>
      <c r="I94" s="130" t="e">
        <f>VLOOKUP(H94,Presupuesto!$B$11:$C$565,2,0)</f>
        <v>#N/A</v>
      </c>
      <c r="J94" s="98" t="str">
        <f t="shared" si="5"/>
        <v>Posgrado</v>
      </c>
      <c r="K94" s="98" t="s">
        <v>412</v>
      </c>
      <c r="L94" s="98"/>
    </row>
    <row r="95" spans="3:12">
      <c r="C95" s="145"/>
      <c r="D95" s="158"/>
      <c r="E95" s="118"/>
      <c r="F95" s="97">
        <f t="shared" si="4"/>
        <v>0</v>
      </c>
      <c r="G95" s="161"/>
      <c r="H95" s="146"/>
      <c r="I95" s="130" t="e">
        <f>VLOOKUP(H95,Presupuesto!$B$11:$C$565,2,0)</f>
        <v>#N/A</v>
      </c>
      <c r="J95" s="98" t="str">
        <f t="shared" si="5"/>
        <v>Posgrado</v>
      </c>
      <c r="K95" s="98" t="s">
        <v>412</v>
      </c>
      <c r="L95" s="98"/>
    </row>
    <row r="96" spans="3:12">
      <c r="C96" s="145"/>
      <c r="D96" s="158"/>
      <c r="E96" s="118"/>
      <c r="F96" s="97">
        <f t="shared" si="4"/>
        <v>0</v>
      </c>
      <c r="G96" s="161"/>
      <c r="H96" s="146"/>
      <c r="I96" s="130" t="e">
        <f>VLOOKUP(H96,Presupuesto!$B$11:$C$565,2,0)</f>
        <v>#N/A</v>
      </c>
      <c r="J96" s="98" t="str">
        <f t="shared" si="5"/>
        <v>Posgrado</v>
      </c>
      <c r="K96" s="98" t="s">
        <v>412</v>
      </c>
      <c r="L96" s="98"/>
    </row>
    <row r="97" spans="3:12" ht="15.75" thickBot="1">
      <c r="C97" s="147"/>
      <c r="D97" s="218"/>
      <c r="E97" s="103"/>
      <c r="F97" s="105">
        <f t="shared" si="4"/>
        <v>0</v>
      </c>
      <c r="G97" s="162"/>
      <c r="H97" s="148"/>
      <c r="I97" s="132" t="e">
        <f>VLOOKUP(H97,Presupuesto!$B$11:$C$565,2,0)</f>
        <v>#N/A</v>
      </c>
      <c r="J97" s="106" t="str">
        <f t="shared" si="5"/>
        <v>Posgrado</v>
      </c>
      <c r="K97" s="124" t="s">
        <v>394</v>
      </c>
      <c r="L97" s="106"/>
    </row>
    <row r="98" spans="3:12">
      <c r="F98" s="90"/>
      <c r="G98" s="89"/>
      <c r="H98" s="90"/>
      <c r="I98" s="90"/>
    </row>
    <row r="99" spans="3:12" ht="15.75" thickBot="1"/>
    <row r="100" spans="3:12" ht="15.75" thickBot="1">
      <c r="C100" s="157" t="s">
        <v>53</v>
      </c>
      <c r="D100" s="365">
        <f>SUM(F107:F127)</f>
        <v>0</v>
      </c>
      <c r="F100" s="70"/>
      <c r="G100" s="79"/>
      <c r="H100" s="70"/>
      <c r="I100" s="70"/>
    </row>
    <row r="101" spans="3:12">
      <c r="C101" s="70"/>
      <c r="D101" s="31"/>
      <c r="E101" s="93"/>
      <c r="F101" s="93"/>
      <c r="G101" s="93"/>
      <c r="H101" s="76"/>
      <c r="I101" s="76"/>
      <c r="J101" s="76"/>
      <c r="K101" s="112"/>
    </row>
    <row r="102" spans="3:12" ht="15.75">
      <c r="C102" s="297" t="s">
        <v>392</v>
      </c>
      <c r="D102" s="361"/>
      <c r="E102" s="93"/>
      <c r="F102" s="93"/>
      <c r="G102" s="93"/>
      <c r="H102" s="76"/>
      <c r="I102" s="76"/>
      <c r="J102" s="76"/>
      <c r="K102" s="112"/>
    </row>
    <row r="103" spans="3:12" ht="18.75">
      <c r="C103" s="206"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30.75" thickBot="1">
      <c r="C106" s="129" t="s">
        <v>44</v>
      </c>
      <c r="D106" s="134" t="s">
        <v>55</v>
      </c>
      <c r="E106" s="136" t="s">
        <v>57</v>
      </c>
      <c r="F106" s="135" t="s">
        <v>27</v>
      </c>
      <c r="G106" s="133" t="s">
        <v>131</v>
      </c>
      <c r="H106" s="136" t="s">
        <v>46</v>
      </c>
      <c r="I106" s="133" t="s">
        <v>132</v>
      </c>
      <c r="J106" s="133" t="s">
        <v>410</v>
      </c>
      <c r="K106" s="133" t="s">
        <v>411</v>
      </c>
      <c r="L106" s="133" t="s">
        <v>121</v>
      </c>
    </row>
    <row r="107" spans="3:12">
      <c r="C107" s="141"/>
      <c r="D107" s="158"/>
      <c r="E107" s="115"/>
      <c r="F107" s="97">
        <f t="shared" ref="F107:F127" si="6">D107*E107</f>
        <v>0</v>
      </c>
      <c r="G107" s="161"/>
      <c r="H107" s="142"/>
      <c r="I107" s="130" t="e">
        <f>VLOOKUP(H107,Presupuesto!$B$11:$C$565,2,0)</f>
        <v>#N/A</v>
      </c>
      <c r="J107" s="214" t="s">
        <v>1454</v>
      </c>
      <c r="K107" s="98" t="s">
        <v>394</v>
      </c>
      <c r="L107" s="98"/>
    </row>
    <row r="108" spans="3:12">
      <c r="C108" s="141"/>
      <c r="D108" s="158"/>
      <c r="E108" s="123"/>
      <c r="F108" s="97">
        <f t="shared" si="6"/>
        <v>0</v>
      </c>
      <c r="G108" s="161"/>
      <c r="H108" s="142"/>
      <c r="I108" s="130" t="e">
        <f>VLOOKUP(H108,Presupuesto!$B$11:$C$565,2,0)</f>
        <v>#N/A</v>
      </c>
      <c r="J108" s="98" t="str">
        <f>$J$107</f>
        <v>Posgrado</v>
      </c>
      <c r="K108" s="98" t="s">
        <v>412</v>
      </c>
      <c r="L108" s="98"/>
    </row>
    <row r="109" spans="3:12">
      <c r="C109" s="141"/>
      <c r="D109" s="158"/>
      <c r="E109" s="123"/>
      <c r="F109" s="97">
        <f t="shared" si="6"/>
        <v>0</v>
      </c>
      <c r="G109" s="161"/>
      <c r="H109" s="142"/>
      <c r="I109" s="130" t="e">
        <f>VLOOKUP(H109,Presupuesto!$B$11:$C$565,2,0)</f>
        <v>#N/A</v>
      </c>
      <c r="J109" s="98" t="str">
        <f t="shared" ref="J109:J127" si="7">$J$107</f>
        <v>Posgrado</v>
      </c>
      <c r="K109" s="98" t="s">
        <v>412</v>
      </c>
      <c r="L109" s="98"/>
    </row>
    <row r="110" spans="3:12">
      <c r="C110" s="141"/>
      <c r="D110" s="158"/>
      <c r="E110" s="123"/>
      <c r="F110" s="97">
        <f t="shared" si="6"/>
        <v>0</v>
      </c>
      <c r="G110" s="161"/>
      <c r="H110" s="142"/>
      <c r="I110" s="130" t="e">
        <f>VLOOKUP(H110,Presupuesto!$B$11:$C$565,2,0)</f>
        <v>#N/A</v>
      </c>
      <c r="J110" s="98" t="str">
        <f t="shared" si="7"/>
        <v>Posgrado</v>
      </c>
      <c r="K110" s="98" t="s">
        <v>412</v>
      </c>
      <c r="L110" s="98"/>
    </row>
    <row r="111" spans="3:12">
      <c r="C111" s="141"/>
      <c r="D111" s="158"/>
      <c r="E111" s="123"/>
      <c r="F111" s="97">
        <f t="shared" si="6"/>
        <v>0</v>
      </c>
      <c r="G111" s="161"/>
      <c r="H111" s="142"/>
      <c r="I111" s="130" t="e">
        <f>VLOOKUP(H111,Presupuesto!$B$11:$C$565,2,0)</f>
        <v>#N/A</v>
      </c>
      <c r="J111" s="98" t="str">
        <f t="shared" si="7"/>
        <v>Posgrado</v>
      </c>
      <c r="K111" s="98" t="s">
        <v>412</v>
      </c>
      <c r="L111" s="98"/>
    </row>
    <row r="112" spans="3:12">
      <c r="C112" s="141"/>
      <c r="D112" s="158"/>
      <c r="E112" s="123"/>
      <c r="F112" s="97">
        <f t="shared" si="6"/>
        <v>0</v>
      </c>
      <c r="G112" s="161"/>
      <c r="H112" s="142"/>
      <c r="I112" s="130" t="e">
        <f>VLOOKUP(H112,Presupuesto!$B$11:$C$565,2,0)</f>
        <v>#N/A</v>
      </c>
      <c r="J112" s="98" t="str">
        <f t="shared" si="7"/>
        <v>Posgrado</v>
      </c>
      <c r="K112" s="98" t="s">
        <v>401</v>
      </c>
      <c r="L112" s="98"/>
    </row>
    <row r="113" spans="3:12">
      <c r="C113" s="141"/>
      <c r="D113" s="158"/>
      <c r="E113" s="123"/>
      <c r="F113" s="97">
        <f t="shared" si="6"/>
        <v>0</v>
      </c>
      <c r="G113" s="161"/>
      <c r="H113" s="142"/>
      <c r="I113" s="130" t="e">
        <f>VLOOKUP(H113,Presupuesto!$B$11:$C$565,2,0)</f>
        <v>#N/A</v>
      </c>
      <c r="J113" s="98" t="str">
        <f t="shared" si="7"/>
        <v>Posgrado</v>
      </c>
      <c r="K113" s="98" t="s">
        <v>412</v>
      </c>
      <c r="L113" s="98"/>
    </row>
    <row r="114" spans="3:12">
      <c r="C114" s="141"/>
      <c r="D114" s="158"/>
      <c r="E114" s="123"/>
      <c r="F114" s="97">
        <f t="shared" si="6"/>
        <v>0</v>
      </c>
      <c r="G114" s="161"/>
      <c r="H114" s="142"/>
      <c r="I114" s="130" t="e">
        <f>VLOOKUP(H114,Presupuesto!$B$11:$C$565,2,0)</f>
        <v>#N/A</v>
      </c>
      <c r="J114" s="98" t="str">
        <f t="shared" si="7"/>
        <v>Posgrado</v>
      </c>
      <c r="K114" s="98" t="s">
        <v>412</v>
      </c>
      <c r="L114" s="98"/>
    </row>
    <row r="115" spans="3:12">
      <c r="C115" s="141"/>
      <c r="D115" s="158"/>
      <c r="E115" s="123"/>
      <c r="F115" s="97">
        <f t="shared" si="6"/>
        <v>0</v>
      </c>
      <c r="G115" s="161"/>
      <c r="H115" s="142"/>
      <c r="I115" s="130" t="e">
        <f>VLOOKUP(H115,Presupuesto!$B$11:$C$565,2,0)</f>
        <v>#N/A</v>
      </c>
      <c r="J115" s="98" t="str">
        <f t="shared" si="7"/>
        <v>Posgrado</v>
      </c>
      <c r="K115" s="98" t="s">
        <v>412</v>
      </c>
      <c r="L115" s="98"/>
    </row>
    <row r="116" spans="3:12">
      <c r="C116" s="141"/>
      <c r="D116" s="158"/>
      <c r="E116" s="123"/>
      <c r="F116" s="97">
        <f t="shared" si="6"/>
        <v>0</v>
      </c>
      <c r="G116" s="161"/>
      <c r="H116" s="142"/>
      <c r="I116" s="130" t="e">
        <f>VLOOKUP(H116,Presupuesto!$B$11:$C$565,2,0)</f>
        <v>#N/A</v>
      </c>
      <c r="J116" s="98" t="str">
        <f t="shared" si="7"/>
        <v>Posgrado</v>
      </c>
      <c r="K116" s="98" t="s">
        <v>412</v>
      </c>
      <c r="L116" s="98"/>
    </row>
    <row r="117" spans="3:12">
      <c r="C117" s="143"/>
      <c r="D117" s="158"/>
      <c r="E117" s="118"/>
      <c r="F117" s="97">
        <f t="shared" si="6"/>
        <v>0</v>
      </c>
      <c r="G117" s="161"/>
      <c r="H117" s="144"/>
      <c r="I117" s="130" t="e">
        <f>VLOOKUP(H117,Presupuesto!$B$11:$C$565,2,0)</f>
        <v>#N/A</v>
      </c>
      <c r="J117" s="98" t="str">
        <f t="shared" si="7"/>
        <v>Posgrado</v>
      </c>
      <c r="K117" s="98" t="s">
        <v>412</v>
      </c>
      <c r="L117" s="98"/>
    </row>
    <row r="118" spans="3:12">
      <c r="C118" s="143"/>
      <c r="D118" s="158"/>
      <c r="E118" s="118"/>
      <c r="F118" s="97">
        <f t="shared" si="6"/>
        <v>0</v>
      </c>
      <c r="G118" s="161"/>
      <c r="H118" s="144"/>
      <c r="I118" s="130" t="e">
        <f>VLOOKUP(H118,Presupuesto!$B$11:$C$565,2,0)</f>
        <v>#N/A</v>
      </c>
      <c r="J118" s="98" t="str">
        <f t="shared" si="7"/>
        <v>Posgrado</v>
      </c>
      <c r="K118" s="98" t="s">
        <v>412</v>
      </c>
      <c r="L118" s="98"/>
    </row>
    <row r="119" spans="3:12">
      <c r="C119" s="143"/>
      <c r="D119" s="158"/>
      <c r="E119" s="118"/>
      <c r="F119" s="97">
        <f t="shared" si="6"/>
        <v>0</v>
      </c>
      <c r="G119" s="161"/>
      <c r="H119" s="144"/>
      <c r="I119" s="130" t="e">
        <f>VLOOKUP(H119,Presupuesto!$B$11:$C$565,2,0)</f>
        <v>#N/A</v>
      </c>
      <c r="J119" s="98" t="str">
        <f t="shared" si="7"/>
        <v>Posgrado</v>
      </c>
      <c r="K119" s="98" t="s">
        <v>412</v>
      </c>
      <c r="L119" s="98"/>
    </row>
    <row r="120" spans="3:12">
      <c r="C120" s="143"/>
      <c r="D120" s="158"/>
      <c r="E120" s="118"/>
      <c r="F120" s="97">
        <f t="shared" si="6"/>
        <v>0</v>
      </c>
      <c r="G120" s="161"/>
      <c r="H120" s="144"/>
      <c r="I120" s="130" t="e">
        <f>VLOOKUP(H120,Presupuesto!$B$11:$C$565,2,0)</f>
        <v>#N/A</v>
      </c>
      <c r="J120" s="98" t="str">
        <f t="shared" si="7"/>
        <v>Posgrado</v>
      </c>
      <c r="K120" s="98" t="s">
        <v>412</v>
      </c>
      <c r="L120" s="98"/>
    </row>
    <row r="121" spans="3:12">
      <c r="C121" s="143"/>
      <c r="D121" s="158"/>
      <c r="E121" s="118"/>
      <c r="F121" s="97">
        <f t="shared" si="6"/>
        <v>0</v>
      </c>
      <c r="G121" s="161"/>
      <c r="H121" s="144"/>
      <c r="I121" s="130" t="e">
        <f>VLOOKUP(H121,Presupuesto!$B$11:$C$565,2,0)</f>
        <v>#N/A</v>
      </c>
      <c r="J121" s="98" t="str">
        <f t="shared" si="7"/>
        <v>Posgrado</v>
      </c>
      <c r="K121" s="98" t="s">
        <v>412</v>
      </c>
      <c r="L121" s="98"/>
    </row>
    <row r="122" spans="3:12">
      <c r="C122" s="143"/>
      <c r="D122" s="158"/>
      <c r="E122" s="118"/>
      <c r="F122" s="97">
        <f t="shared" si="6"/>
        <v>0</v>
      </c>
      <c r="G122" s="161"/>
      <c r="H122" s="144"/>
      <c r="I122" s="130" t="e">
        <f>VLOOKUP(H122,Presupuesto!$B$11:$C$565,2,0)</f>
        <v>#N/A</v>
      </c>
      <c r="J122" s="98" t="str">
        <f t="shared" si="7"/>
        <v>Posgrado</v>
      </c>
      <c r="K122" s="98" t="s">
        <v>412</v>
      </c>
      <c r="L122" s="98"/>
    </row>
    <row r="123" spans="3:12">
      <c r="C123" s="145"/>
      <c r="D123" s="158"/>
      <c r="E123" s="118"/>
      <c r="F123" s="97">
        <f t="shared" si="6"/>
        <v>0</v>
      </c>
      <c r="G123" s="161"/>
      <c r="H123" s="146"/>
      <c r="I123" s="130" t="e">
        <f>VLOOKUP(H123,Presupuesto!$B$11:$C$565,2,0)</f>
        <v>#N/A</v>
      </c>
      <c r="J123" s="98" t="str">
        <f t="shared" si="7"/>
        <v>Posgrado</v>
      </c>
      <c r="K123" s="98" t="s">
        <v>403</v>
      </c>
      <c r="L123" s="98"/>
    </row>
    <row r="124" spans="3:12">
      <c r="C124" s="145"/>
      <c r="D124" s="158"/>
      <c r="E124" s="118"/>
      <c r="F124" s="97">
        <f t="shared" si="6"/>
        <v>0</v>
      </c>
      <c r="G124" s="161"/>
      <c r="H124" s="146"/>
      <c r="I124" s="130" t="e">
        <f>VLOOKUP(H124,Presupuesto!$B$11:$C$565,2,0)</f>
        <v>#N/A</v>
      </c>
      <c r="J124" s="98" t="str">
        <f t="shared" si="7"/>
        <v>Posgrado</v>
      </c>
      <c r="K124" s="98" t="s">
        <v>412</v>
      </c>
      <c r="L124" s="98"/>
    </row>
    <row r="125" spans="3:12">
      <c r="C125" s="145"/>
      <c r="D125" s="158"/>
      <c r="E125" s="118"/>
      <c r="F125" s="97">
        <f t="shared" si="6"/>
        <v>0</v>
      </c>
      <c r="G125" s="161"/>
      <c r="H125" s="146"/>
      <c r="I125" s="130" t="e">
        <f>VLOOKUP(H125,Presupuesto!$B$11:$C$565,2,0)</f>
        <v>#N/A</v>
      </c>
      <c r="J125" s="98" t="str">
        <f t="shared" si="7"/>
        <v>Posgrado</v>
      </c>
      <c r="K125" s="98" t="s">
        <v>412</v>
      </c>
      <c r="L125" s="98"/>
    </row>
    <row r="126" spans="3:12">
      <c r="C126" s="145"/>
      <c r="D126" s="158"/>
      <c r="E126" s="118"/>
      <c r="F126" s="97">
        <f t="shared" si="6"/>
        <v>0</v>
      </c>
      <c r="G126" s="161"/>
      <c r="H126" s="146"/>
      <c r="I126" s="130" t="e">
        <f>VLOOKUP(H126,Presupuesto!$B$11:$C$565,2,0)</f>
        <v>#N/A</v>
      </c>
      <c r="J126" s="98" t="str">
        <f t="shared" si="7"/>
        <v>Posgrado</v>
      </c>
      <c r="K126" s="98" t="s">
        <v>412</v>
      </c>
      <c r="L126" s="98"/>
    </row>
    <row r="127" spans="3:12" ht="15.75" thickBot="1">
      <c r="C127" s="147"/>
      <c r="D127" s="218"/>
      <c r="E127" s="103"/>
      <c r="F127" s="105">
        <f t="shared" si="6"/>
        <v>0</v>
      </c>
      <c r="G127" s="162"/>
      <c r="H127" s="148"/>
      <c r="I127" s="132" t="e">
        <f>VLOOKUP(H127,Presupuesto!$B$11:$C$565,2,0)</f>
        <v>#N/A</v>
      </c>
      <c r="J127" s="106" t="str">
        <f t="shared" si="7"/>
        <v>Posgrado</v>
      </c>
      <c r="K127" s="124" t="s">
        <v>394</v>
      </c>
      <c r="L127" s="106"/>
    </row>
    <row r="129" spans="3:12" ht="15.75" thickBot="1"/>
    <row r="130" spans="3:12" ht="15.75" thickBot="1">
      <c r="C130" s="157" t="s">
        <v>53</v>
      </c>
      <c r="D130" s="365">
        <f>SUM(F137:F157)</f>
        <v>0</v>
      </c>
      <c r="F130" s="70"/>
      <c r="G130" s="79"/>
      <c r="H130" s="70"/>
      <c r="I130" s="70"/>
    </row>
    <row r="131" spans="3:12">
      <c r="C131" s="70"/>
      <c r="D131" s="31"/>
      <c r="E131" s="93"/>
      <c r="F131" s="93"/>
      <c r="G131" s="93"/>
      <c r="H131" s="76"/>
      <c r="I131" s="76"/>
      <c r="J131" s="76"/>
      <c r="K131" s="112"/>
    </row>
    <row r="132" spans="3:12" ht="15.75">
      <c r="C132" s="297" t="s">
        <v>392</v>
      </c>
      <c r="D132" s="361"/>
      <c r="E132" s="93"/>
      <c r="F132" s="93"/>
      <c r="G132" s="93"/>
      <c r="H132" s="76"/>
      <c r="I132" s="76"/>
      <c r="J132" s="76"/>
      <c r="K132" s="112"/>
    </row>
    <row r="133" spans="3:12" ht="18.75">
      <c r="C133" s="206"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30.75" thickBot="1">
      <c r="C136" s="129" t="s">
        <v>44</v>
      </c>
      <c r="D136" s="134" t="s">
        <v>55</v>
      </c>
      <c r="E136" s="136" t="s">
        <v>57</v>
      </c>
      <c r="F136" s="135" t="s">
        <v>27</v>
      </c>
      <c r="G136" s="133" t="s">
        <v>131</v>
      </c>
      <c r="H136" s="136" t="s">
        <v>46</v>
      </c>
      <c r="I136" s="133" t="s">
        <v>132</v>
      </c>
      <c r="J136" s="133" t="s">
        <v>410</v>
      </c>
      <c r="K136" s="133" t="s">
        <v>411</v>
      </c>
      <c r="L136" s="133" t="s">
        <v>121</v>
      </c>
    </row>
    <row r="137" spans="3:12">
      <c r="C137" s="141"/>
      <c r="D137" s="158"/>
      <c r="E137" s="115"/>
      <c r="F137" s="97">
        <f t="shared" ref="F137:F157" si="8">D137*E137</f>
        <v>0</v>
      </c>
      <c r="G137" s="161"/>
      <c r="H137" s="142"/>
      <c r="I137" s="130" t="e">
        <f>VLOOKUP(H137,Presupuesto!$B$11:$C$565,2,0)</f>
        <v>#N/A</v>
      </c>
      <c r="J137" s="214" t="s">
        <v>1454</v>
      </c>
      <c r="K137" s="98" t="s">
        <v>394</v>
      </c>
      <c r="L137" s="98"/>
    </row>
    <row r="138" spans="3:12">
      <c r="C138" s="141"/>
      <c r="D138" s="158"/>
      <c r="E138" s="123"/>
      <c r="F138" s="97">
        <f t="shared" si="8"/>
        <v>0</v>
      </c>
      <c r="G138" s="161"/>
      <c r="H138" s="142"/>
      <c r="I138" s="130" t="e">
        <f>VLOOKUP(H138,Presupuesto!$B$11:$C$565,2,0)</f>
        <v>#N/A</v>
      </c>
      <c r="J138" s="98" t="str">
        <f>$J$137</f>
        <v>Posgrado</v>
      </c>
      <c r="K138" s="98" t="s">
        <v>412</v>
      </c>
      <c r="L138" s="98"/>
    </row>
    <row r="139" spans="3:12">
      <c r="C139" s="141"/>
      <c r="D139" s="158"/>
      <c r="E139" s="123"/>
      <c r="F139" s="97">
        <f t="shared" si="8"/>
        <v>0</v>
      </c>
      <c r="G139" s="161"/>
      <c r="H139" s="142"/>
      <c r="I139" s="130" t="e">
        <f>VLOOKUP(H139,Presupuesto!$B$11:$C$565,2,0)</f>
        <v>#N/A</v>
      </c>
      <c r="J139" s="98" t="str">
        <f t="shared" ref="J139:J157" si="9">$J$137</f>
        <v>Posgrado</v>
      </c>
      <c r="K139" s="98" t="s">
        <v>412</v>
      </c>
      <c r="L139" s="98"/>
    </row>
    <row r="140" spans="3:12">
      <c r="C140" s="141"/>
      <c r="D140" s="158"/>
      <c r="E140" s="123"/>
      <c r="F140" s="97">
        <f t="shared" si="8"/>
        <v>0</v>
      </c>
      <c r="G140" s="161"/>
      <c r="H140" s="142"/>
      <c r="I140" s="130" t="e">
        <f>VLOOKUP(H140,Presupuesto!$B$11:$C$565,2,0)</f>
        <v>#N/A</v>
      </c>
      <c r="J140" s="98" t="str">
        <f t="shared" si="9"/>
        <v>Posgrado</v>
      </c>
      <c r="K140" s="98" t="s">
        <v>412</v>
      </c>
      <c r="L140" s="98"/>
    </row>
    <row r="141" spans="3:12">
      <c r="C141" s="141"/>
      <c r="D141" s="158"/>
      <c r="E141" s="123"/>
      <c r="F141" s="97">
        <f t="shared" si="8"/>
        <v>0</v>
      </c>
      <c r="G141" s="161"/>
      <c r="H141" s="142"/>
      <c r="I141" s="130" t="e">
        <f>VLOOKUP(H141,Presupuesto!$B$11:$C$565,2,0)</f>
        <v>#N/A</v>
      </c>
      <c r="J141" s="98" t="str">
        <f t="shared" si="9"/>
        <v>Posgrado</v>
      </c>
      <c r="K141" s="98" t="s">
        <v>412</v>
      </c>
      <c r="L141" s="98"/>
    </row>
    <row r="142" spans="3:12">
      <c r="C142" s="141"/>
      <c r="D142" s="158"/>
      <c r="E142" s="123"/>
      <c r="F142" s="97">
        <f t="shared" si="8"/>
        <v>0</v>
      </c>
      <c r="G142" s="161"/>
      <c r="H142" s="142"/>
      <c r="I142" s="130" t="e">
        <f>VLOOKUP(H142,Presupuesto!$B$11:$C$565,2,0)</f>
        <v>#N/A</v>
      </c>
      <c r="J142" s="98" t="str">
        <f t="shared" si="9"/>
        <v>Posgrado</v>
      </c>
      <c r="K142" s="98" t="s">
        <v>401</v>
      </c>
      <c r="L142" s="98"/>
    </row>
    <row r="143" spans="3:12">
      <c r="C143" s="141"/>
      <c r="D143" s="158"/>
      <c r="E143" s="123"/>
      <c r="F143" s="97">
        <f t="shared" si="8"/>
        <v>0</v>
      </c>
      <c r="G143" s="161"/>
      <c r="H143" s="142"/>
      <c r="I143" s="130" t="e">
        <f>VLOOKUP(H143,Presupuesto!$B$11:$C$565,2,0)</f>
        <v>#N/A</v>
      </c>
      <c r="J143" s="98" t="str">
        <f t="shared" si="9"/>
        <v>Posgrado</v>
      </c>
      <c r="K143" s="98" t="s">
        <v>412</v>
      </c>
      <c r="L143" s="98"/>
    </row>
    <row r="144" spans="3:12">
      <c r="C144" s="141"/>
      <c r="D144" s="158"/>
      <c r="E144" s="123"/>
      <c r="F144" s="97">
        <f t="shared" si="8"/>
        <v>0</v>
      </c>
      <c r="G144" s="161"/>
      <c r="H144" s="142"/>
      <c r="I144" s="130" t="e">
        <f>VLOOKUP(H144,Presupuesto!$B$11:$C$565,2,0)</f>
        <v>#N/A</v>
      </c>
      <c r="J144" s="98" t="str">
        <f t="shared" si="9"/>
        <v>Posgrado</v>
      </c>
      <c r="K144" s="98" t="s">
        <v>412</v>
      </c>
      <c r="L144" s="98"/>
    </row>
    <row r="145" spans="3:12">
      <c r="C145" s="141"/>
      <c r="D145" s="158"/>
      <c r="E145" s="123"/>
      <c r="F145" s="97">
        <f t="shared" si="8"/>
        <v>0</v>
      </c>
      <c r="G145" s="161"/>
      <c r="H145" s="142"/>
      <c r="I145" s="130" t="e">
        <f>VLOOKUP(H145,Presupuesto!$B$11:$C$565,2,0)</f>
        <v>#N/A</v>
      </c>
      <c r="J145" s="98" t="str">
        <f t="shared" si="9"/>
        <v>Posgrado</v>
      </c>
      <c r="K145" s="98" t="s">
        <v>412</v>
      </c>
      <c r="L145" s="98"/>
    </row>
    <row r="146" spans="3:12">
      <c r="C146" s="141"/>
      <c r="D146" s="158"/>
      <c r="E146" s="123"/>
      <c r="F146" s="97">
        <f t="shared" si="8"/>
        <v>0</v>
      </c>
      <c r="G146" s="161"/>
      <c r="H146" s="142"/>
      <c r="I146" s="130" t="e">
        <f>VLOOKUP(H146,Presupuesto!$B$11:$C$565,2,0)</f>
        <v>#N/A</v>
      </c>
      <c r="J146" s="98" t="str">
        <f t="shared" si="9"/>
        <v>Posgrado</v>
      </c>
      <c r="K146" s="98" t="s">
        <v>412</v>
      </c>
      <c r="L146" s="98"/>
    </row>
    <row r="147" spans="3:12">
      <c r="C147" s="143"/>
      <c r="D147" s="158"/>
      <c r="E147" s="118"/>
      <c r="F147" s="97">
        <f t="shared" si="8"/>
        <v>0</v>
      </c>
      <c r="G147" s="161"/>
      <c r="H147" s="144"/>
      <c r="I147" s="130" t="e">
        <f>VLOOKUP(H147,Presupuesto!$B$11:$C$565,2,0)</f>
        <v>#N/A</v>
      </c>
      <c r="J147" s="98" t="str">
        <f t="shared" si="9"/>
        <v>Posgrado</v>
      </c>
      <c r="K147" s="98" t="s">
        <v>412</v>
      </c>
      <c r="L147" s="98"/>
    </row>
    <row r="148" spans="3:12">
      <c r="C148" s="143"/>
      <c r="D148" s="158"/>
      <c r="E148" s="118"/>
      <c r="F148" s="97">
        <f t="shared" si="8"/>
        <v>0</v>
      </c>
      <c r="G148" s="161"/>
      <c r="H148" s="144"/>
      <c r="I148" s="130" t="e">
        <f>VLOOKUP(H148,Presupuesto!$B$11:$C$565,2,0)</f>
        <v>#N/A</v>
      </c>
      <c r="J148" s="98" t="str">
        <f t="shared" si="9"/>
        <v>Posgrado</v>
      </c>
      <c r="K148" s="98" t="s">
        <v>412</v>
      </c>
      <c r="L148" s="98"/>
    </row>
    <row r="149" spans="3:12">
      <c r="C149" s="143"/>
      <c r="D149" s="158"/>
      <c r="E149" s="118"/>
      <c r="F149" s="97">
        <f t="shared" si="8"/>
        <v>0</v>
      </c>
      <c r="G149" s="161"/>
      <c r="H149" s="144"/>
      <c r="I149" s="130" t="e">
        <f>VLOOKUP(H149,Presupuesto!$B$11:$C$565,2,0)</f>
        <v>#N/A</v>
      </c>
      <c r="J149" s="98" t="str">
        <f t="shared" si="9"/>
        <v>Posgrado</v>
      </c>
      <c r="K149" s="98" t="s">
        <v>412</v>
      </c>
      <c r="L149" s="98"/>
    </row>
    <row r="150" spans="3:12">
      <c r="C150" s="143"/>
      <c r="D150" s="158"/>
      <c r="E150" s="118"/>
      <c r="F150" s="97">
        <f t="shared" si="8"/>
        <v>0</v>
      </c>
      <c r="G150" s="161"/>
      <c r="H150" s="144"/>
      <c r="I150" s="130" t="e">
        <f>VLOOKUP(H150,Presupuesto!$B$11:$C$565,2,0)</f>
        <v>#N/A</v>
      </c>
      <c r="J150" s="98" t="str">
        <f t="shared" si="9"/>
        <v>Posgrado</v>
      </c>
      <c r="K150" s="98" t="s">
        <v>412</v>
      </c>
      <c r="L150" s="98"/>
    </row>
    <row r="151" spans="3:12">
      <c r="C151" s="143"/>
      <c r="D151" s="158"/>
      <c r="E151" s="118"/>
      <c r="F151" s="97">
        <f t="shared" si="8"/>
        <v>0</v>
      </c>
      <c r="G151" s="161"/>
      <c r="H151" s="144"/>
      <c r="I151" s="130" t="e">
        <f>VLOOKUP(H151,Presupuesto!$B$11:$C$565,2,0)</f>
        <v>#N/A</v>
      </c>
      <c r="J151" s="98" t="str">
        <f t="shared" si="9"/>
        <v>Posgrado</v>
      </c>
      <c r="K151" s="98" t="s">
        <v>412</v>
      </c>
      <c r="L151" s="98"/>
    </row>
    <row r="152" spans="3:12">
      <c r="C152" s="143"/>
      <c r="D152" s="158"/>
      <c r="E152" s="118"/>
      <c r="F152" s="97">
        <f t="shared" si="8"/>
        <v>0</v>
      </c>
      <c r="G152" s="161"/>
      <c r="H152" s="144"/>
      <c r="I152" s="130" t="e">
        <f>VLOOKUP(H152,Presupuesto!$B$11:$C$565,2,0)</f>
        <v>#N/A</v>
      </c>
      <c r="J152" s="98" t="str">
        <f t="shared" si="9"/>
        <v>Posgrado</v>
      </c>
      <c r="K152" s="98" t="s">
        <v>412</v>
      </c>
      <c r="L152" s="98"/>
    </row>
    <row r="153" spans="3:12">
      <c r="C153" s="145"/>
      <c r="D153" s="158"/>
      <c r="E153" s="118"/>
      <c r="F153" s="97">
        <f t="shared" si="8"/>
        <v>0</v>
      </c>
      <c r="G153" s="161"/>
      <c r="H153" s="146"/>
      <c r="I153" s="130" t="e">
        <f>VLOOKUP(H153,Presupuesto!$B$11:$C$565,2,0)</f>
        <v>#N/A</v>
      </c>
      <c r="J153" s="98" t="str">
        <f t="shared" si="9"/>
        <v>Posgrado</v>
      </c>
      <c r="K153" s="98" t="s">
        <v>403</v>
      </c>
      <c r="L153" s="98"/>
    </row>
    <row r="154" spans="3:12">
      <c r="C154" s="145"/>
      <c r="D154" s="158"/>
      <c r="E154" s="118"/>
      <c r="F154" s="97">
        <f t="shared" si="8"/>
        <v>0</v>
      </c>
      <c r="G154" s="161"/>
      <c r="H154" s="146"/>
      <c r="I154" s="130" t="e">
        <f>VLOOKUP(H154,Presupuesto!$B$11:$C$565,2,0)</f>
        <v>#N/A</v>
      </c>
      <c r="J154" s="98" t="str">
        <f t="shared" si="9"/>
        <v>Posgrado</v>
      </c>
      <c r="K154" s="98" t="s">
        <v>412</v>
      </c>
      <c r="L154" s="98"/>
    </row>
    <row r="155" spans="3:12">
      <c r="C155" s="145"/>
      <c r="D155" s="158"/>
      <c r="E155" s="118"/>
      <c r="F155" s="97">
        <f t="shared" si="8"/>
        <v>0</v>
      </c>
      <c r="G155" s="161"/>
      <c r="H155" s="146"/>
      <c r="I155" s="130" t="e">
        <f>VLOOKUP(H155,Presupuesto!$B$11:$C$565,2,0)</f>
        <v>#N/A</v>
      </c>
      <c r="J155" s="98" t="str">
        <f t="shared" si="9"/>
        <v>Posgrado</v>
      </c>
      <c r="K155" s="98" t="s">
        <v>412</v>
      </c>
      <c r="L155" s="98"/>
    </row>
    <row r="156" spans="3:12">
      <c r="C156" s="145"/>
      <c r="D156" s="158"/>
      <c r="E156" s="118"/>
      <c r="F156" s="97">
        <f t="shared" si="8"/>
        <v>0</v>
      </c>
      <c r="G156" s="161"/>
      <c r="H156" s="146"/>
      <c r="I156" s="130" t="e">
        <f>VLOOKUP(H156,Presupuesto!$B$11:$C$565,2,0)</f>
        <v>#N/A</v>
      </c>
      <c r="J156" s="98" t="str">
        <f t="shared" si="9"/>
        <v>Posgrado</v>
      </c>
      <c r="K156" s="98" t="s">
        <v>412</v>
      </c>
      <c r="L156" s="98"/>
    </row>
    <row r="157" spans="3:12" ht="15.75" thickBot="1">
      <c r="C157" s="147"/>
      <c r="D157" s="218"/>
      <c r="E157" s="103"/>
      <c r="F157" s="105">
        <f t="shared" si="8"/>
        <v>0</v>
      </c>
      <c r="G157" s="162"/>
      <c r="H157" s="148"/>
      <c r="I157" s="132" t="e">
        <f>VLOOKUP(H157,Presupuesto!$B$11:$C$565,2,0)</f>
        <v>#N/A</v>
      </c>
      <c r="J157" s="106" t="str">
        <f t="shared" si="9"/>
        <v>Posgrado</v>
      </c>
      <c r="K157" s="124" t="s">
        <v>394</v>
      </c>
      <c r="L157" s="106"/>
    </row>
    <row r="158" spans="3:12">
      <c r="F158" s="90"/>
      <c r="G158" s="89"/>
      <c r="H158" s="90"/>
      <c r="I158" s="90"/>
    </row>
    <row r="159" spans="3:12" ht="15.75" thickBot="1"/>
    <row r="160" spans="3:12" ht="15.75" thickBot="1">
      <c r="C160" s="157" t="s">
        <v>53</v>
      </c>
      <c r="D160" s="365">
        <f>SUM(F167:F187)</f>
        <v>0</v>
      </c>
      <c r="F160" s="70"/>
      <c r="G160" s="79"/>
      <c r="H160" s="70"/>
      <c r="I160" s="70"/>
    </row>
    <row r="161" spans="3:12">
      <c r="C161" s="70"/>
      <c r="D161" s="31"/>
      <c r="E161" s="93"/>
      <c r="F161" s="93"/>
      <c r="G161" s="93"/>
      <c r="H161" s="76"/>
      <c r="I161" s="76"/>
      <c r="J161" s="76"/>
      <c r="K161" s="112"/>
    </row>
    <row r="162" spans="3:12" ht="15.75">
      <c r="C162" s="297" t="s">
        <v>392</v>
      </c>
      <c r="D162" s="361"/>
      <c r="E162" s="93"/>
      <c r="F162" s="93"/>
      <c r="G162" s="93"/>
      <c r="H162" s="76"/>
      <c r="I162" s="76"/>
      <c r="J162" s="76"/>
      <c r="K162" s="112"/>
    </row>
    <row r="163" spans="3:12" ht="18.75">
      <c r="C163" s="206"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30.75" thickBot="1">
      <c r="C166" s="129" t="s">
        <v>44</v>
      </c>
      <c r="D166" s="134" t="s">
        <v>55</v>
      </c>
      <c r="E166" s="136" t="s">
        <v>57</v>
      </c>
      <c r="F166" s="135" t="s">
        <v>27</v>
      </c>
      <c r="G166" s="133" t="s">
        <v>131</v>
      </c>
      <c r="H166" s="136" t="s">
        <v>46</v>
      </c>
      <c r="I166" s="133" t="s">
        <v>132</v>
      </c>
      <c r="J166" s="133" t="s">
        <v>410</v>
      </c>
      <c r="K166" s="133" t="s">
        <v>411</v>
      </c>
      <c r="L166" s="133" t="s">
        <v>121</v>
      </c>
    </row>
    <row r="167" spans="3:12">
      <c r="C167" s="141"/>
      <c r="D167" s="158"/>
      <c r="E167" s="115"/>
      <c r="F167" s="97">
        <f t="shared" ref="F167:F187" si="10">D167*E167</f>
        <v>0</v>
      </c>
      <c r="G167" s="161"/>
      <c r="H167" s="142"/>
      <c r="I167" s="130" t="e">
        <f>VLOOKUP(H167,Presupuesto!$B$11:$C$565,2,0)</f>
        <v>#N/A</v>
      </c>
      <c r="J167" s="214" t="s">
        <v>1454</v>
      </c>
      <c r="K167" s="98" t="s">
        <v>394</v>
      </c>
      <c r="L167" s="98"/>
    </row>
    <row r="168" spans="3:12">
      <c r="C168" s="141"/>
      <c r="D168" s="158"/>
      <c r="E168" s="123"/>
      <c r="F168" s="97">
        <f t="shared" si="10"/>
        <v>0</v>
      </c>
      <c r="G168" s="161"/>
      <c r="H168" s="142"/>
      <c r="I168" s="130" t="e">
        <f>VLOOKUP(H168,Presupuesto!$B$11:$C$565,2,0)</f>
        <v>#N/A</v>
      </c>
      <c r="J168" s="98" t="str">
        <f>$J$167</f>
        <v>Posgrado</v>
      </c>
      <c r="K168" s="98" t="s">
        <v>412</v>
      </c>
      <c r="L168" s="98"/>
    </row>
    <row r="169" spans="3:12">
      <c r="C169" s="141"/>
      <c r="D169" s="158"/>
      <c r="E169" s="123"/>
      <c r="F169" s="97">
        <f t="shared" si="10"/>
        <v>0</v>
      </c>
      <c r="G169" s="161"/>
      <c r="H169" s="142"/>
      <c r="I169" s="130" t="e">
        <f>VLOOKUP(H169,Presupuesto!$B$11:$C$565,2,0)</f>
        <v>#N/A</v>
      </c>
      <c r="J169" s="98" t="str">
        <f t="shared" ref="J169:J187" si="11">$J$167</f>
        <v>Posgrado</v>
      </c>
      <c r="K169" s="98" t="s">
        <v>412</v>
      </c>
      <c r="L169" s="98"/>
    </row>
    <row r="170" spans="3:12">
      <c r="C170" s="141"/>
      <c r="D170" s="158"/>
      <c r="E170" s="123"/>
      <c r="F170" s="97">
        <f t="shared" si="10"/>
        <v>0</v>
      </c>
      <c r="G170" s="161"/>
      <c r="H170" s="142"/>
      <c r="I170" s="130" t="e">
        <f>VLOOKUP(H170,Presupuesto!$B$11:$C$565,2,0)</f>
        <v>#N/A</v>
      </c>
      <c r="J170" s="98" t="str">
        <f t="shared" si="11"/>
        <v>Posgrado</v>
      </c>
      <c r="K170" s="98" t="s">
        <v>412</v>
      </c>
      <c r="L170" s="98"/>
    </row>
    <row r="171" spans="3:12">
      <c r="C171" s="141"/>
      <c r="D171" s="158"/>
      <c r="E171" s="123"/>
      <c r="F171" s="97">
        <f t="shared" si="10"/>
        <v>0</v>
      </c>
      <c r="G171" s="161"/>
      <c r="H171" s="142"/>
      <c r="I171" s="130" t="e">
        <f>VLOOKUP(H171,Presupuesto!$B$11:$C$565,2,0)</f>
        <v>#N/A</v>
      </c>
      <c r="J171" s="98" t="str">
        <f t="shared" si="11"/>
        <v>Posgrado</v>
      </c>
      <c r="K171" s="98" t="s">
        <v>412</v>
      </c>
      <c r="L171" s="98"/>
    </row>
    <row r="172" spans="3:12">
      <c r="C172" s="141"/>
      <c r="D172" s="158"/>
      <c r="E172" s="123"/>
      <c r="F172" s="97">
        <f t="shared" si="10"/>
        <v>0</v>
      </c>
      <c r="G172" s="161"/>
      <c r="H172" s="142"/>
      <c r="I172" s="130" t="e">
        <f>VLOOKUP(H172,Presupuesto!$B$11:$C$565,2,0)</f>
        <v>#N/A</v>
      </c>
      <c r="J172" s="98" t="str">
        <f t="shared" si="11"/>
        <v>Posgrado</v>
      </c>
      <c r="K172" s="98" t="s">
        <v>401</v>
      </c>
      <c r="L172" s="98"/>
    </row>
    <row r="173" spans="3:12">
      <c r="C173" s="141"/>
      <c r="D173" s="158"/>
      <c r="E173" s="123"/>
      <c r="F173" s="97">
        <f t="shared" si="10"/>
        <v>0</v>
      </c>
      <c r="G173" s="161"/>
      <c r="H173" s="142"/>
      <c r="I173" s="130" t="e">
        <f>VLOOKUP(H173,Presupuesto!$B$11:$C$565,2,0)</f>
        <v>#N/A</v>
      </c>
      <c r="J173" s="98" t="str">
        <f t="shared" si="11"/>
        <v>Posgrado</v>
      </c>
      <c r="K173" s="98" t="s">
        <v>412</v>
      </c>
      <c r="L173" s="98"/>
    </row>
    <row r="174" spans="3:12">
      <c r="C174" s="141"/>
      <c r="D174" s="158"/>
      <c r="E174" s="123"/>
      <c r="F174" s="97">
        <f t="shared" si="10"/>
        <v>0</v>
      </c>
      <c r="G174" s="161"/>
      <c r="H174" s="142"/>
      <c r="I174" s="130" t="e">
        <f>VLOOKUP(H174,Presupuesto!$B$11:$C$565,2,0)</f>
        <v>#N/A</v>
      </c>
      <c r="J174" s="98" t="str">
        <f t="shared" si="11"/>
        <v>Posgrado</v>
      </c>
      <c r="K174" s="98" t="s">
        <v>412</v>
      </c>
      <c r="L174" s="98"/>
    </row>
    <row r="175" spans="3:12">
      <c r="C175" s="141"/>
      <c r="D175" s="158"/>
      <c r="E175" s="123"/>
      <c r="F175" s="97">
        <f t="shared" si="10"/>
        <v>0</v>
      </c>
      <c r="G175" s="161"/>
      <c r="H175" s="142"/>
      <c r="I175" s="130" t="e">
        <f>VLOOKUP(H175,Presupuesto!$B$11:$C$565,2,0)</f>
        <v>#N/A</v>
      </c>
      <c r="J175" s="98" t="str">
        <f t="shared" si="11"/>
        <v>Posgrado</v>
      </c>
      <c r="K175" s="98" t="s">
        <v>412</v>
      </c>
      <c r="L175" s="98"/>
    </row>
    <row r="176" spans="3:12">
      <c r="C176" s="141"/>
      <c r="D176" s="158"/>
      <c r="E176" s="123"/>
      <c r="F176" s="97">
        <f t="shared" si="10"/>
        <v>0</v>
      </c>
      <c r="G176" s="161"/>
      <c r="H176" s="142"/>
      <c r="I176" s="130" t="e">
        <f>VLOOKUP(H176,Presupuesto!$B$11:$C$565,2,0)</f>
        <v>#N/A</v>
      </c>
      <c r="J176" s="98" t="str">
        <f t="shared" si="11"/>
        <v>Posgrado</v>
      </c>
      <c r="K176" s="98" t="s">
        <v>412</v>
      </c>
      <c r="L176" s="98"/>
    </row>
    <row r="177" spans="3:12">
      <c r="C177" s="143"/>
      <c r="D177" s="158"/>
      <c r="E177" s="118"/>
      <c r="F177" s="97">
        <f t="shared" si="10"/>
        <v>0</v>
      </c>
      <c r="G177" s="161"/>
      <c r="H177" s="144"/>
      <c r="I177" s="130" t="e">
        <f>VLOOKUP(H177,Presupuesto!$B$11:$C$565,2,0)</f>
        <v>#N/A</v>
      </c>
      <c r="J177" s="98" t="str">
        <f t="shared" si="11"/>
        <v>Posgrado</v>
      </c>
      <c r="K177" s="98" t="s">
        <v>412</v>
      </c>
      <c r="L177" s="98"/>
    </row>
    <row r="178" spans="3:12">
      <c r="C178" s="143"/>
      <c r="D178" s="158"/>
      <c r="E178" s="118"/>
      <c r="F178" s="97">
        <f t="shared" si="10"/>
        <v>0</v>
      </c>
      <c r="G178" s="161"/>
      <c r="H178" s="144"/>
      <c r="I178" s="130" t="e">
        <f>VLOOKUP(H178,Presupuesto!$B$11:$C$565,2,0)</f>
        <v>#N/A</v>
      </c>
      <c r="J178" s="98" t="str">
        <f t="shared" si="11"/>
        <v>Posgrado</v>
      </c>
      <c r="K178" s="98" t="s">
        <v>412</v>
      </c>
      <c r="L178" s="98"/>
    </row>
    <row r="179" spans="3:12">
      <c r="C179" s="143"/>
      <c r="D179" s="158"/>
      <c r="E179" s="118"/>
      <c r="F179" s="97">
        <f t="shared" si="10"/>
        <v>0</v>
      </c>
      <c r="G179" s="161"/>
      <c r="H179" s="144"/>
      <c r="I179" s="130" t="e">
        <f>VLOOKUP(H179,Presupuesto!$B$11:$C$565,2,0)</f>
        <v>#N/A</v>
      </c>
      <c r="J179" s="98" t="str">
        <f t="shared" si="11"/>
        <v>Posgrado</v>
      </c>
      <c r="K179" s="98" t="s">
        <v>412</v>
      </c>
      <c r="L179" s="98"/>
    </row>
    <row r="180" spans="3:12">
      <c r="C180" s="143"/>
      <c r="D180" s="158"/>
      <c r="E180" s="118"/>
      <c r="F180" s="97">
        <f t="shared" si="10"/>
        <v>0</v>
      </c>
      <c r="G180" s="161"/>
      <c r="H180" s="144"/>
      <c r="I180" s="130" t="e">
        <f>VLOOKUP(H180,Presupuesto!$B$11:$C$565,2,0)</f>
        <v>#N/A</v>
      </c>
      <c r="J180" s="98" t="str">
        <f t="shared" si="11"/>
        <v>Posgrado</v>
      </c>
      <c r="K180" s="98" t="s">
        <v>412</v>
      </c>
      <c r="L180" s="98"/>
    </row>
    <row r="181" spans="3:12">
      <c r="C181" s="143"/>
      <c r="D181" s="158"/>
      <c r="E181" s="118"/>
      <c r="F181" s="97">
        <f t="shared" si="10"/>
        <v>0</v>
      </c>
      <c r="G181" s="161"/>
      <c r="H181" s="144"/>
      <c r="I181" s="130" t="e">
        <f>VLOOKUP(H181,Presupuesto!$B$11:$C$565,2,0)</f>
        <v>#N/A</v>
      </c>
      <c r="J181" s="98" t="str">
        <f t="shared" si="11"/>
        <v>Posgrado</v>
      </c>
      <c r="K181" s="98" t="s">
        <v>412</v>
      </c>
      <c r="L181" s="98"/>
    </row>
    <row r="182" spans="3:12">
      <c r="C182" s="143"/>
      <c r="D182" s="158"/>
      <c r="E182" s="118"/>
      <c r="F182" s="97">
        <f t="shared" si="10"/>
        <v>0</v>
      </c>
      <c r="G182" s="161"/>
      <c r="H182" s="144"/>
      <c r="I182" s="130" t="e">
        <f>VLOOKUP(H182,Presupuesto!$B$11:$C$565,2,0)</f>
        <v>#N/A</v>
      </c>
      <c r="J182" s="98" t="str">
        <f t="shared" si="11"/>
        <v>Posgrado</v>
      </c>
      <c r="K182" s="98" t="s">
        <v>412</v>
      </c>
      <c r="L182" s="98"/>
    </row>
    <row r="183" spans="3:12">
      <c r="C183" s="145"/>
      <c r="D183" s="158"/>
      <c r="E183" s="118"/>
      <c r="F183" s="97">
        <f t="shared" si="10"/>
        <v>0</v>
      </c>
      <c r="G183" s="161"/>
      <c r="H183" s="146"/>
      <c r="I183" s="130" t="e">
        <f>VLOOKUP(H183,Presupuesto!$B$11:$C$565,2,0)</f>
        <v>#N/A</v>
      </c>
      <c r="J183" s="98" t="str">
        <f t="shared" si="11"/>
        <v>Posgrado</v>
      </c>
      <c r="K183" s="98" t="s">
        <v>403</v>
      </c>
      <c r="L183" s="98"/>
    </row>
    <row r="184" spans="3:12">
      <c r="C184" s="145"/>
      <c r="D184" s="158"/>
      <c r="E184" s="118"/>
      <c r="F184" s="97">
        <f t="shared" si="10"/>
        <v>0</v>
      </c>
      <c r="G184" s="161"/>
      <c r="H184" s="146"/>
      <c r="I184" s="130" t="e">
        <f>VLOOKUP(H184,Presupuesto!$B$11:$C$565,2,0)</f>
        <v>#N/A</v>
      </c>
      <c r="J184" s="98" t="str">
        <f t="shared" si="11"/>
        <v>Posgrado</v>
      </c>
      <c r="K184" s="98" t="s">
        <v>412</v>
      </c>
      <c r="L184" s="98"/>
    </row>
    <row r="185" spans="3:12">
      <c r="C185" s="145"/>
      <c r="D185" s="158"/>
      <c r="E185" s="118"/>
      <c r="F185" s="97">
        <f t="shared" si="10"/>
        <v>0</v>
      </c>
      <c r="G185" s="161"/>
      <c r="H185" s="146"/>
      <c r="I185" s="130" t="e">
        <f>VLOOKUP(H185,Presupuesto!$B$11:$C$565,2,0)</f>
        <v>#N/A</v>
      </c>
      <c r="J185" s="98" t="str">
        <f t="shared" si="11"/>
        <v>Posgrado</v>
      </c>
      <c r="K185" s="98" t="s">
        <v>412</v>
      </c>
      <c r="L185" s="98"/>
    </row>
    <row r="186" spans="3:12">
      <c r="C186" s="145"/>
      <c r="D186" s="158"/>
      <c r="E186" s="118"/>
      <c r="F186" s="97">
        <f t="shared" si="10"/>
        <v>0</v>
      </c>
      <c r="G186" s="161"/>
      <c r="H186" s="146"/>
      <c r="I186" s="130" t="e">
        <f>VLOOKUP(H186,Presupuesto!$B$11:$C$565,2,0)</f>
        <v>#N/A</v>
      </c>
      <c r="J186" s="98" t="str">
        <f t="shared" si="11"/>
        <v>Posgrado</v>
      </c>
      <c r="K186" s="98" t="s">
        <v>412</v>
      </c>
      <c r="L186" s="98"/>
    </row>
    <row r="187" spans="3:12" ht="15.75" thickBot="1">
      <c r="C187" s="147"/>
      <c r="D187" s="218"/>
      <c r="E187" s="103"/>
      <c r="F187" s="105">
        <f t="shared" si="10"/>
        <v>0</v>
      </c>
      <c r="G187" s="162"/>
      <c r="H187" s="148"/>
      <c r="I187" s="132" t="e">
        <f>VLOOKUP(H187,Presupuesto!$B$11:$C$565,2,0)</f>
        <v>#N/A</v>
      </c>
      <c r="J187" s="106" t="str">
        <f t="shared" si="11"/>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3" t="str">
        <f>+Presupuesto!D11</f>
        <v>Recurrente</v>
      </c>
      <c r="S2" s="45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8" t="s">
        <v>420</v>
      </c>
      <c r="AI2" s="448" t="s">
        <v>421</v>
      </c>
      <c r="AJ2" s="448" t="s">
        <v>422</v>
      </c>
      <c r="AK2" s="448" t="s">
        <v>423</v>
      </c>
      <c r="AL2" s="448" t="s">
        <v>424</v>
      </c>
      <c r="AM2" s="448" t="s">
        <v>427</v>
      </c>
      <c r="AN2" s="448" t="s">
        <v>425</v>
      </c>
      <c r="AO2" s="448" t="s">
        <v>426</v>
      </c>
      <c r="AP2" s="448" t="s">
        <v>428</v>
      </c>
      <c r="AQ2" s="448" t="s">
        <v>429</v>
      </c>
      <c r="AR2" s="448" t="s">
        <v>430</v>
      </c>
      <c r="AS2" s="448" t="s">
        <v>431</v>
      </c>
      <c r="AT2" s="448" t="s">
        <v>432</v>
      </c>
      <c r="AU2" s="448" t="s">
        <v>433</v>
      </c>
      <c r="AV2" s="448" t="s">
        <v>434</v>
      </c>
      <c r="AW2" s="448" t="s">
        <v>435</v>
      </c>
      <c r="AX2" s="448" t="s">
        <v>436</v>
      </c>
      <c r="AY2" s="448" t="s">
        <v>437</v>
      </c>
      <c r="AZ2" s="448" t="s">
        <v>438</v>
      </c>
      <c r="BA2" s="448" t="s">
        <v>439</v>
      </c>
      <c r="BB2" s="448" t="s">
        <v>440</v>
      </c>
      <c r="BC2" s="448" t="s">
        <v>441</v>
      </c>
      <c r="BD2" s="448" t="s">
        <v>442</v>
      </c>
      <c r="BE2" s="448" t="s">
        <v>443</v>
      </c>
      <c r="BF2" s="448" t="s">
        <v>444</v>
      </c>
      <c r="BG2" s="448" t="s">
        <v>445</v>
      </c>
      <c r="BH2" s="448" t="s">
        <v>446</v>
      </c>
      <c r="BI2" s="448" t="s">
        <v>447</v>
      </c>
      <c r="BJ2" s="448" t="s">
        <v>448</v>
      </c>
      <c r="BK2" s="448" t="s">
        <v>449</v>
      </c>
      <c r="BL2" s="448" t="s">
        <v>450</v>
      </c>
      <c r="BM2" s="448" t="s">
        <v>451</v>
      </c>
      <c r="BN2" s="448" t="s">
        <v>452</v>
      </c>
      <c r="BO2" s="448" t="s">
        <v>453</v>
      </c>
      <c r="BP2" s="448" t="s">
        <v>454</v>
      </c>
      <c r="BQ2" s="448" t="s">
        <v>455</v>
      </c>
      <c r="BR2" s="448" t="s">
        <v>456</v>
      </c>
      <c r="BS2" s="448" t="s">
        <v>457</v>
      </c>
      <c r="BT2" s="448" t="s">
        <v>458</v>
      </c>
      <c r="BU2" s="448" t="s">
        <v>459</v>
      </c>
    </row>
    <row r="3" spans="1:555" hidden="1">
      <c r="AH3" s="449">
        <v>2500</v>
      </c>
      <c r="AI3" s="449">
        <v>1900</v>
      </c>
      <c r="AJ3" s="449">
        <v>1650</v>
      </c>
      <c r="AK3" s="449">
        <v>1580</v>
      </c>
      <c r="AL3" s="449">
        <v>2250</v>
      </c>
      <c r="AM3" s="449">
        <v>1650</v>
      </c>
      <c r="AN3" s="449">
        <v>1400</v>
      </c>
      <c r="AO3" s="450">
        <v>1340</v>
      </c>
      <c r="AP3" s="450">
        <v>2000</v>
      </c>
      <c r="AQ3" s="450">
        <v>1400</v>
      </c>
      <c r="AR3" s="450">
        <v>1150</v>
      </c>
      <c r="AS3" s="450">
        <v>1100</v>
      </c>
      <c r="AT3" s="450">
        <v>1750</v>
      </c>
      <c r="AU3" s="450">
        <v>1150</v>
      </c>
      <c r="AV3" s="450">
        <v>900</v>
      </c>
      <c r="AW3" s="450">
        <v>860</v>
      </c>
      <c r="AX3" s="450">
        <v>1200</v>
      </c>
      <c r="AY3" s="451">
        <v>900</v>
      </c>
      <c r="AZ3" s="451">
        <v>650</v>
      </c>
      <c r="BA3" s="451">
        <v>620</v>
      </c>
      <c r="BB3" s="449">
        <f>+'Cuadro Resumen'!C213</f>
        <v>5605.2314999999999</v>
      </c>
      <c r="BC3" s="449">
        <f>+'Cuadro Resumen'!D213</f>
        <v>5165.6055000000006</v>
      </c>
      <c r="BD3" s="449">
        <f>+'Cuadro Resumen'!E213</f>
        <v>6594.39</v>
      </c>
      <c r="BE3" s="449">
        <f>+'Cuadro Resumen'!F213</f>
        <v>6154.7640000000001</v>
      </c>
      <c r="BF3" s="449">
        <f>+'Cuadro Resumen'!C214</f>
        <v>4945.7925000000005</v>
      </c>
      <c r="BG3" s="449">
        <f>+'Cuadro Resumen'!D214</f>
        <v>4506.1665000000003</v>
      </c>
      <c r="BH3" s="449">
        <f>+'Cuadro Resumen'!E214</f>
        <v>5934.951</v>
      </c>
      <c r="BI3" s="449">
        <f>+'Cuadro Resumen'!F214</f>
        <v>5495.3249999999998</v>
      </c>
      <c r="BJ3" s="450">
        <f>+'Cuadro Resumen'!C215</f>
        <v>4286.3535000000002</v>
      </c>
      <c r="BK3" s="450">
        <f>+'Cuadro Resumen'!D215</f>
        <v>3956.634</v>
      </c>
      <c r="BL3" s="450">
        <f>+'Cuadro Resumen'!E215</f>
        <v>5275.5120000000006</v>
      </c>
      <c r="BM3" s="450">
        <f>+'Cuadro Resumen'!F215</f>
        <v>4835.8860000000004</v>
      </c>
      <c r="BN3" s="450">
        <f>+'Cuadro Resumen'!C216</f>
        <v>3626.9145000000003</v>
      </c>
      <c r="BO3" s="450">
        <f>+'Cuadro Resumen'!D216</f>
        <v>3297.1950000000002</v>
      </c>
      <c r="BP3" s="450">
        <f>+'Cuadro Resumen'!E216</f>
        <v>4616.0730000000003</v>
      </c>
      <c r="BQ3" s="450">
        <f>+'Cuadro Resumen'!F216</f>
        <v>4286.3535000000002</v>
      </c>
      <c r="BR3" s="450">
        <f>+'Cuadro Resumen'!C217</f>
        <v>3187.2885000000001</v>
      </c>
      <c r="BS3" s="450">
        <f>+'Cuadro Resumen'!D217</f>
        <v>2967.4755</v>
      </c>
      <c r="BT3" s="450">
        <f>+'Cuadro Resumen'!E217</f>
        <v>4066.5405000000001</v>
      </c>
      <c r="BU3" s="450">
        <f>+'Cuadro Resumen'!F217</f>
        <v>3736.8210000000004</v>
      </c>
    </row>
    <row r="4" spans="1:555" ht="15.75" thickBot="1"/>
    <row r="5" spans="1:555" ht="53.25" thickBot="1">
      <c r="C5" s="87" t="s">
        <v>419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65">
        <f>SUM(F17:F50)</f>
        <v>0</v>
      </c>
      <c r="G10" s="79"/>
      <c r="H10" s="70"/>
      <c r="I10" s="70"/>
    </row>
    <row r="11" spans="1:555">
      <c r="G11" s="79"/>
      <c r="H11" s="70"/>
      <c r="I11" s="70"/>
    </row>
    <row r="12" spans="1:555">
      <c r="F12" s="70"/>
      <c r="G12" s="79"/>
      <c r="H12" s="70"/>
      <c r="I12" s="70"/>
    </row>
    <row r="13" spans="1:555" ht="15.75">
      <c r="C13" s="297" t="s">
        <v>392</v>
      </c>
      <c r="D13" s="361"/>
      <c r="F13" s="70"/>
      <c r="G13" s="79"/>
      <c r="H13" s="70"/>
      <c r="I13" s="70"/>
    </row>
    <row r="14" spans="1:555" ht="18.75">
      <c r="C14" s="206"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c r="F15" s="93"/>
      <c r="G15" s="76"/>
      <c r="H15" s="76"/>
      <c r="I15" s="76"/>
      <c r="L15" s="222"/>
      <c r="M15" s="223"/>
      <c r="N15" s="222"/>
      <c r="O15" s="222"/>
      <c r="P15" s="225" t="s">
        <v>469</v>
      </c>
      <c r="Q15" s="225" t="s">
        <v>470</v>
      </c>
    </row>
    <row r="16" spans="1:555" ht="30.75" thickBot="1">
      <c r="C16" s="129" t="s">
        <v>44</v>
      </c>
      <c r="D16" s="129" t="s">
        <v>55</v>
      </c>
      <c r="E16" s="136" t="s">
        <v>57</v>
      </c>
      <c r="F16" s="135" t="s">
        <v>27</v>
      </c>
      <c r="G16" s="133" t="s">
        <v>131</v>
      </c>
      <c r="H16" s="136" t="s">
        <v>46</v>
      </c>
      <c r="I16" s="133" t="s">
        <v>132</v>
      </c>
      <c r="J16" s="133" t="s">
        <v>410</v>
      </c>
      <c r="K16" s="133" t="s">
        <v>411</v>
      </c>
      <c r="L16" s="219" t="s">
        <v>21</v>
      </c>
      <c r="M16" s="219" t="s">
        <v>55</v>
      </c>
      <c r="N16" s="220" t="s">
        <v>467</v>
      </c>
      <c r="O16" s="221" t="s">
        <v>468</v>
      </c>
      <c r="P16" s="224">
        <v>0.7</v>
      </c>
      <c r="Q16" s="224">
        <v>0.3</v>
      </c>
    </row>
    <row r="17" spans="3:17">
      <c r="C17" s="141"/>
      <c r="D17" s="158"/>
      <c r="E17" s="123"/>
      <c r="F17" s="97">
        <f t="shared" ref="F17:F50" si="0">D17*E17</f>
        <v>0</v>
      </c>
      <c r="G17" s="161"/>
      <c r="H17" s="142"/>
      <c r="I17" s="130" t="e">
        <f>VLOOKUP(H17,Presupuesto!$B$11:$C$565,2,0)</f>
        <v>#N/A</v>
      </c>
      <c r="J17" s="214" t="s">
        <v>1359</v>
      </c>
      <c r="K17" s="98" t="s">
        <v>412</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65">
        <f>SUM(F60:F93)</f>
        <v>0</v>
      </c>
      <c r="G53" s="79"/>
      <c r="H53" s="70"/>
      <c r="I53" s="70"/>
    </row>
    <row r="54" spans="3:17">
      <c r="G54" s="79"/>
      <c r="H54" s="70"/>
      <c r="I54" s="70"/>
    </row>
    <row r="55" spans="3:17">
      <c r="F55" s="70"/>
      <c r="G55" s="79"/>
      <c r="H55" s="70"/>
      <c r="I55" s="70"/>
    </row>
    <row r="56" spans="3:17" ht="15.75">
      <c r="C56" s="297" t="s">
        <v>392</v>
      </c>
      <c r="D56" s="361"/>
      <c r="F56" s="70"/>
      <c r="G56" s="79"/>
      <c r="H56" s="70"/>
      <c r="I56" s="70"/>
    </row>
    <row r="57" spans="3:17" ht="18.75">
      <c r="C57" s="206"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c r="F58" s="93"/>
      <c r="G58" s="76"/>
      <c r="H58" s="76"/>
      <c r="I58" s="76"/>
      <c r="L58" s="222"/>
      <c r="M58" s="223"/>
      <c r="N58" s="222"/>
      <c r="O58" s="222"/>
      <c r="P58" s="225" t="s">
        <v>469</v>
      </c>
      <c r="Q58" s="225" t="s">
        <v>470</v>
      </c>
    </row>
    <row r="59" spans="3:17" ht="30.75" thickBot="1">
      <c r="C59" s="129" t="s">
        <v>44</v>
      </c>
      <c r="D59" s="129" t="s">
        <v>55</v>
      </c>
      <c r="E59" s="136" t="s">
        <v>57</v>
      </c>
      <c r="F59" s="135" t="s">
        <v>27</v>
      </c>
      <c r="G59" s="133" t="s">
        <v>131</v>
      </c>
      <c r="H59" s="136" t="s">
        <v>46</v>
      </c>
      <c r="I59" s="133" t="s">
        <v>132</v>
      </c>
      <c r="J59" s="133" t="s">
        <v>410</v>
      </c>
      <c r="K59" s="133" t="s">
        <v>411</v>
      </c>
      <c r="L59" s="219" t="s">
        <v>21</v>
      </c>
      <c r="M59" s="219" t="s">
        <v>55</v>
      </c>
      <c r="N59" s="220" t="s">
        <v>467</v>
      </c>
      <c r="O59" s="221" t="s">
        <v>468</v>
      </c>
      <c r="P59" s="224">
        <v>0.7</v>
      </c>
      <c r="Q59" s="224">
        <v>0.3</v>
      </c>
    </row>
    <row r="60" spans="3:17">
      <c r="C60" s="141"/>
      <c r="D60" s="158"/>
      <c r="E60" s="123"/>
      <c r="F60" s="97">
        <f t="shared" ref="F60:F93" si="5">D60*E60</f>
        <v>0</v>
      </c>
      <c r="G60" s="161"/>
      <c r="H60" s="142"/>
      <c r="I60" s="130" t="e">
        <f>VLOOKUP(H60,Presupuesto!$B$11:$C$565,2,0)</f>
        <v>#N/A</v>
      </c>
      <c r="J60" s="214" t="s">
        <v>1359</v>
      </c>
      <c r="K60" s="98" t="s">
        <v>412</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65">
        <f>SUM(F103:F136)</f>
        <v>0</v>
      </c>
      <c r="G96" s="79"/>
      <c r="H96" s="70"/>
      <c r="I96" s="70"/>
    </row>
    <row r="97" spans="3:17">
      <c r="G97" s="79"/>
      <c r="H97" s="70"/>
      <c r="I97" s="70"/>
    </row>
    <row r="98" spans="3:17">
      <c r="F98" s="70"/>
      <c r="G98" s="79"/>
      <c r="H98" s="70"/>
      <c r="I98" s="70"/>
    </row>
    <row r="99" spans="3:17" ht="15.75">
      <c r="C99" s="297" t="s">
        <v>392</v>
      </c>
      <c r="D99" s="361"/>
      <c r="F99" s="70"/>
      <c r="G99" s="79"/>
      <c r="H99" s="70"/>
      <c r="I99" s="70"/>
    </row>
    <row r="100" spans="3:17" ht="18.75">
      <c r="C100" s="206"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c r="F101" s="93"/>
      <c r="G101" s="76"/>
      <c r="H101" s="76"/>
      <c r="I101" s="76"/>
      <c r="L101" s="222"/>
      <c r="M101" s="223"/>
      <c r="N101" s="222"/>
      <c r="O101" s="222"/>
      <c r="P101" s="225" t="s">
        <v>469</v>
      </c>
      <c r="Q101" s="225" t="s">
        <v>470</v>
      </c>
    </row>
    <row r="102" spans="3:17" ht="30.75" thickBot="1">
      <c r="C102" s="129" t="s">
        <v>44</v>
      </c>
      <c r="D102" s="129" t="s">
        <v>55</v>
      </c>
      <c r="E102" s="136" t="s">
        <v>57</v>
      </c>
      <c r="F102" s="135" t="s">
        <v>27</v>
      </c>
      <c r="G102" s="133" t="s">
        <v>131</v>
      </c>
      <c r="H102" s="136" t="s">
        <v>46</v>
      </c>
      <c r="I102" s="133" t="s">
        <v>132</v>
      </c>
      <c r="J102" s="133" t="s">
        <v>410</v>
      </c>
      <c r="K102" s="133" t="s">
        <v>411</v>
      </c>
      <c r="L102" s="219" t="s">
        <v>21</v>
      </c>
      <c r="M102" s="219" t="s">
        <v>55</v>
      </c>
      <c r="N102" s="220" t="s">
        <v>467</v>
      </c>
      <c r="O102" s="221" t="s">
        <v>468</v>
      </c>
      <c r="P102" s="224">
        <v>0.7</v>
      </c>
      <c r="Q102" s="224">
        <v>0.3</v>
      </c>
    </row>
    <row r="103" spans="3:17">
      <c r="C103" s="141"/>
      <c r="D103" s="158"/>
      <c r="E103" s="123"/>
      <c r="F103" s="97">
        <f t="shared" ref="F103:F136" si="10">D103*E103</f>
        <v>0</v>
      </c>
      <c r="G103" s="161"/>
      <c r="H103" s="142"/>
      <c r="I103" s="130" t="e">
        <f>VLOOKUP(H103,Presupuesto!$B$11:$C$565,2,0)</f>
        <v>#N/A</v>
      </c>
      <c r="J103" s="214" t="s">
        <v>1359</v>
      </c>
      <c r="K103" s="98" t="s">
        <v>412</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row r="139" spans="3:17" ht="15.75" thickBot="1">
      <c r="C139" s="157" t="s">
        <v>53</v>
      </c>
      <c r="D139" s="365">
        <f>SUM(F146:F179)</f>
        <v>0</v>
      </c>
      <c r="G139" s="79"/>
      <c r="H139" s="70"/>
      <c r="I139" s="70"/>
    </row>
    <row r="140" spans="3:17">
      <c r="G140" s="79"/>
      <c r="H140" s="70"/>
      <c r="I140" s="70"/>
    </row>
    <row r="141" spans="3:17">
      <c r="F141" s="70"/>
      <c r="G141" s="79"/>
      <c r="H141" s="70"/>
      <c r="I141" s="70"/>
    </row>
    <row r="142" spans="3:17" ht="15.75">
      <c r="C142" s="297" t="s">
        <v>392</v>
      </c>
      <c r="D142" s="361"/>
      <c r="F142" s="70"/>
      <c r="G142" s="79"/>
      <c r="H142" s="70"/>
      <c r="I142" s="70"/>
    </row>
    <row r="143" spans="3:17" ht="18.75">
      <c r="C143" s="206"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c r="F144" s="93"/>
      <c r="G144" s="76"/>
      <c r="H144" s="76"/>
      <c r="I144" s="76"/>
      <c r="L144" s="222"/>
      <c r="M144" s="223"/>
      <c r="N144" s="222"/>
      <c r="O144" s="222"/>
      <c r="P144" s="225" t="s">
        <v>469</v>
      </c>
      <c r="Q144" s="225" t="s">
        <v>470</v>
      </c>
    </row>
    <row r="145" spans="3:17" ht="30.75" thickBot="1">
      <c r="C145" s="129" t="s">
        <v>44</v>
      </c>
      <c r="D145" s="129" t="s">
        <v>55</v>
      </c>
      <c r="E145" s="136" t="s">
        <v>57</v>
      </c>
      <c r="F145" s="135" t="s">
        <v>27</v>
      </c>
      <c r="G145" s="133" t="s">
        <v>131</v>
      </c>
      <c r="H145" s="136" t="s">
        <v>46</v>
      </c>
      <c r="I145" s="133" t="s">
        <v>132</v>
      </c>
      <c r="J145" s="133" t="s">
        <v>410</v>
      </c>
      <c r="K145" s="133" t="s">
        <v>411</v>
      </c>
      <c r="L145" s="219" t="s">
        <v>21</v>
      </c>
      <c r="M145" s="219" t="s">
        <v>55</v>
      </c>
      <c r="N145" s="220" t="s">
        <v>467</v>
      </c>
      <c r="O145" s="221" t="s">
        <v>468</v>
      </c>
      <c r="P145" s="224">
        <v>0.7</v>
      </c>
      <c r="Q145" s="224">
        <v>0.3</v>
      </c>
    </row>
    <row r="146" spans="3:17">
      <c r="C146" s="141"/>
      <c r="D146" s="158"/>
      <c r="E146" s="123"/>
      <c r="F146" s="97">
        <f t="shared" ref="F146:F179" si="15">D146*E146</f>
        <v>0</v>
      </c>
      <c r="G146" s="161"/>
      <c r="H146" s="142"/>
      <c r="I146" s="130" t="e">
        <f>VLOOKUP(H146,Presupuesto!$B$11:$C$565,2,0)</f>
        <v>#N/A</v>
      </c>
      <c r="J146" s="214" t="s">
        <v>1359</v>
      </c>
      <c r="K146" s="98" t="s">
        <v>412</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35"/>
  <sheetViews>
    <sheetView tabSelected="1" topLeftCell="C1" zoomScale="50" zoomScaleNormal="50" workbookViewId="0">
      <pane ySplit="7" topLeftCell="A23" activePane="bottomLeft" state="frozen"/>
      <selection activeCell="M8" sqref="M8"/>
      <selection pane="bottomLeft" activeCell="F26" sqref="F26"/>
    </sheetView>
  </sheetViews>
  <sheetFormatPr baseColWidth="10" defaultColWidth="11.5703125" defaultRowHeight="15"/>
  <cols>
    <col min="1" max="1" width="34.7109375" style="86" customWidth="1"/>
    <col min="2" max="2" width="36" style="86" customWidth="1"/>
    <col min="3" max="3" width="35.7109375" style="86" customWidth="1"/>
    <col min="4" max="4" width="25" style="86" customWidth="1"/>
    <col min="5" max="5" width="16.85546875" style="444" customWidth="1"/>
    <col min="6" max="6" width="24.140625" style="86" customWidth="1"/>
    <col min="7" max="7" width="15.5703125" style="86" customWidth="1"/>
    <col min="8" max="8" width="26.85546875" style="196" customWidth="1"/>
    <col min="9" max="9" width="20.140625" style="86" customWidth="1"/>
    <col min="10" max="10" width="19.28515625" style="568" customWidth="1"/>
    <col min="11" max="11" width="23.5703125" style="86" customWidth="1"/>
    <col min="12" max="12" width="17.7109375" style="196" customWidth="1"/>
    <col min="13" max="13" width="17" style="86" customWidth="1"/>
    <col min="14" max="14" width="24.7109375" style="196" customWidth="1"/>
    <col min="15" max="15" width="15.28515625" style="86" customWidth="1"/>
    <col min="16" max="16" width="25.140625" style="196" customWidth="1"/>
    <col min="17" max="17" width="14.140625" style="86" hidden="1" customWidth="1"/>
    <col min="18" max="18" width="33.5703125" style="86" customWidth="1"/>
    <col min="19" max="19" width="16" style="86" customWidth="1"/>
    <col min="20" max="20" width="15.5703125" style="86" customWidth="1"/>
    <col min="21" max="21" width="19.140625" style="86" customWidth="1"/>
    <col min="22" max="16384" width="11.5703125" style="86"/>
  </cols>
  <sheetData>
    <row r="1" spans="1:21" ht="18" customHeight="1">
      <c r="B1" s="204"/>
      <c r="C1" s="204"/>
      <c r="D1" s="204"/>
      <c r="E1" s="235"/>
      <c r="G1" s="205" t="s">
        <v>1343</v>
      </c>
      <c r="H1" s="557"/>
      <c r="I1" s="204"/>
      <c r="J1" s="563"/>
      <c r="K1" s="204"/>
      <c r="L1" s="557"/>
      <c r="M1" s="204"/>
      <c r="N1" s="557"/>
      <c r="O1" s="204"/>
      <c r="P1" s="557"/>
      <c r="Q1" s="204"/>
      <c r="R1" s="204"/>
      <c r="S1" s="204"/>
      <c r="T1" s="204"/>
      <c r="U1" s="204"/>
    </row>
    <row r="2" spans="1:21" ht="18" customHeight="1">
      <c r="A2" s="305" t="s">
        <v>1342</v>
      </c>
      <c r="B2" s="204"/>
      <c r="C2" s="204"/>
      <c r="D2" s="204"/>
      <c r="E2" s="235"/>
      <c r="G2" s="205"/>
      <c r="H2" s="557"/>
      <c r="I2" s="204"/>
      <c r="J2" s="563"/>
      <c r="K2" s="204"/>
      <c r="L2" s="557"/>
      <c r="M2" s="204"/>
      <c r="N2" s="557"/>
      <c r="O2" s="204"/>
      <c r="P2" s="557"/>
      <c r="Q2" s="204"/>
      <c r="R2" s="204"/>
      <c r="S2" s="204"/>
      <c r="T2" s="204"/>
      <c r="U2" s="204"/>
    </row>
    <row r="3" spans="1:21" ht="18" customHeight="1">
      <c r="A3" s="305" t="s">
        <v>1344</v>
      </c>
      <c r="B3" s="204"/>
      <c r="C3" s="204"/>
      <c r="D3" s="204"/>
      <c r="E3" s="235"/>
      <c r="G3" s="205"/>
      <c r="H3" s="557"/>
      <c r="I3" s="204"/>
      <c r="J3" s="563"/>
      <c r="K3" s="204"/>
      <c r="L3" s="557"/>
      <c r="M3" s="204"/>
      <c r="N3" s="557"/>
      <c r="O3" s="204"/>
      <c r="P3" s="557"/>
      <c r="Q3" s="204"/>
      <c r="R3" s="204"/>
      <c r="S3" s="204"/>
      <c r="T3" s="204"/>
      <c r="U3" s="204"/>
    </row>
    <row r="4" spans="1:21" ht="18" customHeight="1">
      <c r="A4" s="305" t="s">
        <v>1373</v>
      </c>
      <c r="B4" s="204"/>
      <c r="C4" s="204"/>
      <c r="D4" s="204"/>
      <c r="E4" s="235"/>
      <c r="G4" s="205"/>
      <c r="H4" s="557"/>
      <c r="I4" s="204"/>
      <c r="J4" s="563"/>
      <c r="K4" s="204"/>
      <c r="L4" s="557"/>
      <c r="M4" s="204"/>
      <c r="N4" s="557"/>
      <c r="O4" s="204"/>
      <c r="P4" s="557"/>
      <c r="Q4" s="204"/>
      <c r="R4" s="204"/>
      <c r="S4" s="204"/>
      <c r="T4" s="204"/>
      <c r="U4" s="204"/>
    </row>
    <row r="5" spans="1:21" ht="14.45" customHeight="1">
      <c r="A5" s="599" t="s">
        <v>97</v>
      </c>
      <c r="B5" s="601" t="s">
        <v>111</v>
      </c>
      <c r="C5" s="602" t="s">
        <v>86</v>
      </c>
      <c r="D5" s="602" t="s">
        <v>87</v>
      </c>
      <c r="E5" s="602" t="s">
        <v>392</v>
      </c>
      <c r="F5" s="602" t="s">
        <v>88</v>
      </c>
      <c r="G5" s="607" t="s">
        <v>100</v>
      </c>
      <c r="H5" s="609"/>
      <c r="I5" s="609"/>
      <c r="J5" s="609"/>
      <c r="K5" s="609"/>
      <c r="L5" s="609"/>
      <c r="M5" s="609"/>
      <c r="N5" s="608"/>
      <c r="O5" s="613" t="s">
        <v>101</v>
      </c>
      <c r="P5" s="614"/>
      <c r="Q5" s="601" t="s">
        <v>102</v>
      </c>
      <c r="R5" s="601" t="s">
        <v>103</v>
      </c>
      <c r="S5" s="601" t="s">
        <v>110</v>
      </c>
      <c r="T5" s="601" t="s">
        <v>109</v>
      </c>
      <c r="U5" s="610" t="s">
        <v>89</v>
      </c>
    </row>
    <row r="6" spans="1:21" ht="14.45" customHeight="1">
      <c r="A6" s="599"/>
      <c r="B6" s="599"/>
      <c r="C6" s="603"/>
      <c r="D6" s="603"/>
      <c r="E6" s="603"/>
      <c r="F6" s="603"/>
      <c r="G6" s="607" t="s">
        <v>104</v>
      </c>
      <c r="H6" s="608"/>
      <c r="I6" s="607" t="s">
        <v>105</v>
      </c>
      <c r="J6" s="608"/>
      <c r="K6" s="607" t="s">
        <v>106</v>
      </c>
      <c r="L6" s="608"/>
      <c r="M6" s="607" t="s">
        <v>107</v>
      </c>
      <c r="N6" s="608"/>
      <c r="O6" s="615"/>
      <c r="P6" s="616"/>
      <c r="Q6" s="599"/>
      <c r="R6" s="599"/>
      <c r="S6" s="599"/>
      <c r="T6" s="599"/>
      <c r="U6" s="611"/>
    </row>
    <row r="7" spans="1:21" ht="25.5">
      <c r="A7" s="600"/>
      <c r="B7" s="600"/>
      <c r="C7" s="604"/>
      <c r="D7" s="604"/>
      <c r="E7" s="604"/>
      <c r="F7" s="604"/>
      <c r="G7" s="432" t="s">
        <v>108</v>
      </c>
      <c r="H7" s="558" t="s">
        <v>12</v>
      </c>
      <c r="I7" s="432" t="s">
        <v>108</v>
      </c>
      <c r="J7" s="564" t="s">
        <v>12</v>
      </c>
      <c r="K7" s="432" t="s">
        <v>108</v>
      </c>
      <c r="L7" s="558" t="s">
        <v>12</v>
      </c>
      <c r="M7" s="432" t="s">
        <v>108</v>
      </c>
      <c r="N7" s="558" t="s">
        <v>12</v>
      </c>
      <c r="O7" s="432" t="s">
        <v>108</v>
      </c>
      <c r="P7" s="558" t="s">
        <v>12</v>
      </c>
      <c r="Q7" s="600"/>
      <c r="R7" s="600"/>
      <c r="S7" s="600"/>
      <c r="T7" s="600"/>
      <c r="U7" s="612"/>
    </row>
    <row r="8" spans="1:21" ht="15.75">
      <c r="A8" s="433"/>
      <c r="B8" s="434"/>
      <c r="C8" s="435"/>
      <c r="D8" s="435"/>
      <c r="E8" s="436"/>
      <c r="F8" s="435"/>
      <c r="G8" s="437"/>
      <c r="H8" s="559"/>
      <c r="I8" s="437"/>
      <c r="J8" s="565"/>
      <c r="K8" s="437"/>
      <c r="L8" s="559"/>
      <c r="M8" s="437"/>
      <c r="N8" s="559"/>
      <c r="O8" s="437"/>
      <c r="P8" s="559"/>
      <c r="Q8" s="438"/>
      <c r="R8" s="438"/>
      <c r="S8" s="438"/>
      <c r="T8" s="438"/>
      <c r="U8" s="439"/>
    </row>
    <row r="9" spans="1:21" s="496" customFormat="1" ht="81.75" customHeight="1">
      <c r="A9" s="593" t="s">
        <v>1374</v>
      </c>
      <c r="B9" s="595" t="s">
        <v>1375</v>
      </c>
      <c r="C9" s="665" t="s">
        <v>1559</v>
      </c>
      <c r="D9" s="666" t="s">
        <v>1540</v>
      </c>
      <c r="E9" s="553" t="s">
        <v>1570</v>
      </c>
      <c r="F9" s="505" t="s">
        <v>1551</v>
      </c>
      <c r="G9" s="493">
        <v>2</v>
      </c>
      <c r="H9" s="560">
        <v>77427.28</v>
      </c>
      <c r="I9" s="493">
        <v>2</v>
      </c>
      <c r="J9" s="566">
        <v>77427.28</v>
      </c>
      <c r="K9" s="493">
        <v>1</v>
      </c>
      <c r="L9" s="560">
        <v>31000</v>
      </c>
      <c r="M9" s="493">
        <v>2</v>
      </c>
      <c r="N9" s="560">
        <f>L9*M9</f>
        <v>62000</v>
      </c>
      <c r="O9" s="494">
        <f t="shared" ref="O9:P12" si="0">G9+I9+K9+M9</f>
        <v>7</v>
      </c>
      <c r="P9" s="560">
        <f>H9+J9+L9+N9</f>
        <v>247854.56</v>
      </c>
      <c r="Q9" s="495"/>
      <c r="R9" s="495" t="s">
        <v>1625</v>
      </c>
      <c r="S9" s="495" t="s">
        <v>1604</v>
      </c>
      <c r="T9" s="495" t="s">
        <v>1626</v>
      </c>
      <c r="U9" s="495" t="s">
        <v>1605</v>
      </c>
    </row>
    <row r="10" spans="1:21" s="496" customFormat="1" ht="78.75" customHeight="1">
      <c r="A10" s="594"/>
      <c r="B10" s="596"/>
      <c r="C10" s="667"/>
      <c r="D10" s="668"/>
      <c r="E10" s="553" t="s">
        <v>1569</v>
      </c>
      <c r="F10" s="505" t="s">
        <v>1588</v>
      </c>
      <c r="G10" s="493">
        <v>4</v>
      </c>
      <c r="H10" s="560">
        <f>4*5738</f>
        <v>22952</v>
      </c>
      <c r="I10" s="493">
        <v>2</v>
      </c>
      <c r="J10" s="566">
        <f>4*5738</f>
        <v>22952</v>
      </c>
      <c r="K10" s="493">
        <v>1</v>
      </c>
      <c r="L10" s="560">
        <v>5846</v>
      </c>
      <c r="M10" s="493">
        <v>1</v>
      </c>
      <c r="N10" s="560">
        <v>0</v>
      </c>
      <c r="O10" s="494">
        <f t="shared" si="0"/>
        <v>8</v>
      </c>
      <c r="P10" s="560">
        <f t="shared" si="0"/>
        <v>51750</v>
      </c>
      <c r="Q10" s="495"/>
      <c r="R10" s="495" t="s">
        <v>1627</v>
      </c>
      <c r="S10" s="495" t="s">
        <v>1606</v>
      </c>
      <c r="T10" s="495" t="s">
        <v>1628</v>
      </c>
      <c r="U10" s="495" t="s">
        <v>1605</v>
      </c>
    </row>
    <row r="11" spans="1:21" s="496" customFormat="1" ht="88.5" customHeight="1">
      <c r="A11" s="594"/>
      <c r="B11" s="596"/>
      <c r="C11" s="669"/>
      <c r="D11" s="670" t="s">
        <v>1629</v>
      </c>
      <c r="E11" s="570" t="s">
        <v>1589</v>
      </c>
      <c r="F11" s="505" t="s">
        <v>1630</v>
      </c>
      <c r="G11" s="493">
        <v>1</v>
      </c>
      <c r="H11" s="560">
        <v>5757.15</v>
      </c>
      <c r="I11" s="493">
        <v>2</v>
      </c>
      <c r="J11" s="566">
        <f>I11*H11</f>
        <v>11514.3</v>
      </c>
      <c r="K11" s="493">
        <v>2</v>
      </c>
      <c r="L11" s="560">
        <f>H11*K11</f>
        <v>11514.3</v>
      </c>
      <c r="M11" s="493">
        <v>2</v>
      </c>
      <c r="N11" s="560">
        <f>H11*2</f>
        <v>11514.3</v>
      </c>
      <c r="O11" s="494">
        <f>M11+K11+I11+G11</f>
        <v>7</v>
      </c>
      <c r="P11" s="560">
        <f t="shared" si="0"/>
        <v>40300.049999999996</v>
      </c>
      <c r="Q11" s="495"/>
      <c r="R11" s="495" t="s">
        <v>1631</v>
      </c>
      <c r="S11" s="495" t="s">
        <v>1607</v>
      </c>
      <c r="T11" s="495" t="s">
        <v>1632</v>
      </c>
      <c r="U11" s="495" t="s">
        <v>1605</v>
      </c>
    </row>
    <row r="12" spans="1:21" s="496" customFormat="1" ht="87" customHeight="1">
      <c r="A12" s="594"/>
      <c r="B12" s="596"/>
      <c r="C12" s="671" t="s">
        <v>1560</v>
      </c>
      <c r="D12" s="671" t="s">
        <v>1542</v>
      </c>
      <c r="E12" s="597" t="s">
        <v>1568</v>
      </c>
      <c r="F12" s="505" t="s">
        <v>1552</v>
      </c>
      <c r="G12" s="493">
        <v>3</v>
      </c>
      <c r="H12" s="560">
        <f>G12*90000</f>
        <v>270000</v>
      </c>
      <c r="I12" s="493">
        <v>4</v>
      </c>
      <c r="J12" s="566">
        <f>I12*90000</f>
        <v>360000</v>
      </c>
      <c r="K12" s="493">
        <v>4</v>
      </c>
      <c r="L12" s="560">
        <f>K12*90000</f>
        <v>360000</v>
      </c>
      <c r="M12" s="493">
        <v>3</v>
      </c>
      <c r="N12" s="560">
        <f>M12*90000</f>
        <v>270000</v>
      </c>
      <c r="O12" s="494">
        <f>M12+K12+I12+G12</f>
        <v>14</v>
      </c>
      <c r="P12" s="560">
        <f t="shared" si="0"/>
        <v>1260000</v>
      </c>
      <c r="Q12" s="495"/>
      <c r="R12" s="495" t="s">
        <v>1610</v>
      </c>
      <c r="S12" s="495" t="s">
        <v>1608</v>
      </c>
      <c r="T12" s="495" t="s">
        <v>1632</v>
      </c>
      <c r="U12" s="495" t="s">
        <v>1605</v>
      </c>
    </row>
    <row r="13" spans="1:21" s="496" customFormat="1" ht="82.5" customHeight="1">
      <c r="A13" s="594"/>
      <c r="B13" s="596"/>
      <c r="C13" s="672"/>
      <c r="D13" s="673"/>
      <c r="E13" s="598"/>
      <c r="F13" s="505" t="s">
        <v>1590</v>
      </c>
      <c r="G13" s="498">
        <v>5</v>
      </c>
      <c r="H13" s="560">
        <v>50000</v>
      </c>
      <c r="I13" s="493">
        <v>5</v>
      </c>
      <c r="J13" s="566">
        <v>50000</v>
      </c>
      <c r="K13" s="493">
        <v>4</v>
      </c>
      <c r="L13" s="560">
        <v>50150</v>
      </c>
      <c r="M13" s="493">
        <v>2</v>
      </c>
      <c r="N13" s="560">
        <v>20240</v>
      </c>
      <c r="O13" s="494">
        <f t="shared" ref="O13:P15" si="1">G13+I13+K13+M13</f>
        <v>16</v>
      </c>
      <c r="P13" s="560">
        <f t="shared" si="1"/>
        <v>170390</v>
      </c>
      <c r="Q13" s="495"/>
      <c r="R13" s="495" t="s">
        <v>1609</v>
      </c>
      <c r="S13" s="495" t="s">
        <v>1606</v>
      </c>
      <c r="T13" s="495" t="s">
        <v>1611</v>
      </c>
      <c r="U13" s="495" t="s">
        <v>1605</v>
      </c>
    </row>
    <row r="14" spans="1:21" s="496" customFormat="1" ht="84" customHeight="1">
      <c r="A14" s="594"/>
      <c r="B14" s="596"/>
      <c r="C14" s="672"/>
      <c r="D14" s="674" t="s">
        <v>1543</v>
      </c>
      <c r="E14" s="597" t="s">
        <v>1567</v>
      </c>
      <c r="F14" s="505" t="s">
        <v>1553</v>
      </c>
      <c r="G14" s="493">
        <v>4</v>
      </c>
      <c r="H14" s="560">
        <v>240000</v>
      </c>
      <c r="I14" s="493">
        <v>4</v>
      </c>
      <c r="J14" s="566">
        <v>240000</v>
      </c>
      <c r="K14" s="493">
        <v>4</v>
      </c>
      <c r="L14" s="560">
        <v>240000</v>
      </c>
      <c r="M14" s="493">
        <v>4</v>
      </c>
      <c r="N14" s="560">
        <v>240000</v>
      </c>
      <c r="O14" s="493">
        <f t="shared" si="1"/>
        <v>16</v>
      </c>
      <c r="P14" s="560">
        <f t="shared" si="1"/>
        <v>960000</v>
      </c>
      <c r="Q14" s="495"/>
      <c r="R14" s="495" t="s">
        <v>1631</v>
      </c>
      <c r="S14" s="495" t="s">
        <v>1607</v>
      </c>
      <c r="T14" s="495" t="s">
        <v>1611</v>
      </c>
      <c r="U14" s="495" t="s">
        <v>1605</v>
      </c>
    </row>
    <row r="15" spans="1:21" s="496" customFormat="1" ht="62.25" customHeight="1">
      <c r="A15" s="594"/>
      <c r="B15" s="596"/>
      <c r="C15" s="672"/>
      <c r="D15" s="675"/>
      <c r="E15" s="598"/>
      <c r="F15" s="505" t="s">
        <v>1591</v>
      </c>
      <c r="G15" s="493">
        <v>4</v>
      </c>
      <c r="H15" s="560">
        <v>40000</v>
      </c>
      <c r="I15" s="493">
        <v>4</v>
      </c>
      <c r="J15" s="566">
        <v>40000</v>
      </c>
      <c r="K15" s="493">
        <v>4</v>
      </c>
      <c r="L15" s="560">
        <v>40000</v>
      </c>
      <c r="M15" s="493">
        <v>4</v>
      </c>
      <c r="N15" s="560">
        <v>40000</v>
      </c>
      <c r="O15" s="493">
        <f t="shared" si="1"/>
        <v>16</v>
      </c>
      <c r="P15" s="560">
        <f t="shared" si="1"/>
        <v>160000</v>
      </c>
      <c r="Q15" s="495"/>
      <c r="R15" s="495" t="s">
        <v>1609</v>
      </c>
      <c r="S15" s="495" t="s">
        <v>1606</v>
      </c>
      <c r="T15" s="495" t="s">
        <v>1611</v>
      </c>
      <c r="U15" s="495" t="s">
        <v>1605</v>
      </c>
    </row>
    <row r="16" spans="1:21" s="496" customFormat="1" ht="75" customHeight="1">
      <c r="A16" s="594"/>
      <c r="B16" s="596"/>
      <c r="C16" s="672"/>
      <c r="D16" s="671" t="s">
        <v>1544</v>
      </c>
      <c r="E16" s="597" t="s">
        <v>1571</v>
      </c>
      <c r="F16" s="505" t="s">
        <v>1554</v>
      </c>
      <c r="G16" s="497"/>
      <c r="H16" s="560"/>
      <c r="I16" s="493">
        <v>4</v>
      </c>
      <c r="J16" s="566">
        <f>I16*60000</f>
        <v>240000</v>
      </c>
      <c r="K16" s="493">
        <v>4</v>
      </c>
      <c r="L16" s="560">
        <f>K16*60000</f>
        <v>240000</v>
      </c>
      <c r="M16" s="493">
        <v>4</v>
      </c>
      <c r="N16" s="560">
        <f>M16*60000</f>
        <v>240000</v>
      </c>
      <c r="O16" s="493">
        <f>I16+K16+M16</f>
        <v>12</v>
      </c>
      <c r="P16" s="560">
        <f>J16+L16+N16</f>
        <v>720000</v>
      </c>
      <c r="Q16" s="495"/>
      <c r="R16" s="495" t="s">
        <v>1609</v>
      </c>
      <c r="S16" s="495" t="s">
        <v>1607</v>
      </c>
      <c r="T16" s="495" t="s">
        <v>1611</v>
      </c>
      <c r="U16" s="495" t="s">
        <v>1605</v>
      </c>
    </row>
    <row r="17" spans="1:21" s="496" customFormat="1" ht="86.25" customHeight="1">
      <c r="A17" s="594"/>
      <c r="B17" s="596"/>
      <c r="C17" s="672"/>
      <c r="D17" s="673"/>
      <c r="E17" s="598"/>
      <c r="F17" s="505" t="s">
        <v>1596</v>
      </c>
      <c r="G17" s="497"/>
      <c r="H17" s="560"/>
      <c r="I17" s="493">
        <v>3</v>
      </c>
      <c r="J17" s="566">
        <f>I17*10000</f>
        <v>30000</v>
      </c>
      <c r="K17" s="493">
        <v>3</v>
      </c>
      <c r="L17" s="560">
        <f>K17*10000</f>
        <v>30000</v>
      </c>
      <c r="M17" s="493">
        <v>3</v>
      </c>
      <c r="N17" s="560">
        <f>3*1000</f>
        <v>3000</v>
      </c>
      <c r="O17" s="493">
        <f>M17+K17+I17</f>
        <v>9</v>
      </c>
      <c r="P17" s="560">
        <f>J17+L17+N17</f>
        <v>63000</v>
      </c>
      <c r="Q17" s="495"/>
      <c r="R17" s="495" t="s">
        <v>1609</v>
      </c>
      <c r="S17" s="495" t="s">
        <v>1606</v>
      </c>
      <c r="T17" s="495" t="s">
        <v>1611</v>
      </c>
      <c r="U17" s="495" t="s">
        <v>1605</v>
      </c>
    </row>
    <row r="18" spans="1:21" s="496" customFormat="1" ht="89.25" customHeight="1">
      <c r="A18" s="594"/>
      <c r="B18" s="596"/>
      <c r="C18" s="672"/>
      <c r="D18" s="676" t="s">
        <v>1545</v>
      </c>
      <c r="E18" s="553" t="s">
        <v>1572</v>
      </c>
      <c r="F18" s="505" t="s">
        <v>1555</v>
      </c>
      <c r="G18" s="493">
        <v>2</v>
      </c>
      <c r="H18" s="560">
        <v>10000</v>
      </c>
      <c r="I18" s="493">
        <v>2</v>
      </c>
      <c r="J18" s="566">
        <v>10000</v>
      </c>
      <c r="K18" s="493">
        <v>2</v>
      </c>
      <c r="L18" s="560">
        <v>10000</v>
      </c>
      <c r="M18" s="493">
        <v>2</v>
      </c>
      <c r="N18" s="560">
        <v>10000</v>
      </c>
      <c r="O18" s="508">
        <f>M18+K18+G18+I18</f>
        <v>8</v>
      </c>
      <c r="P18" s="560">
        <f>H18+J18+L18+N18</f>
        <v>40000</v>
      </c>
      <c r="Q18" s="495"/>
      <c r="R18" s="495" t="s">
        <v>1633</v>
      </c>
      <c r="S18" s="495" t="s">
        <v>1612</v>
      </c>
      <c r="T18" s="495" t="s">
        <v>1611</v>
      </c>
      <c r="U18" s="495" t="s">
        <v>1605</v>
      </c>
    </row>
    <row r="19" spans="1:21" s="496" customFormat="1" ht="177.75" customHeight="1">
      <c r="A19" s="594"/>
      <c r="B19" s="596"/>
      <c r="C19" s="677" t="s">
        <v>1593</v>
      </c>
      <c r="D19" s="677" t="s">
        <v>1592</v>
      </c>
      <c r="E19" s="553" t="s">
        <v>1573</v>
      </c>
      <c r="F19" s="505" t="s">
        <v>1634</v>
      </c>
      <c r="G19" s="493">
        <v>8</v>
      </c>
      <c r="H19" s="560">
        <f>8*12000</f>
        <v>96000</v>
      </c>
      <c r="I19" s="493">
        <v>8</v>
      </c>
      <c r="J19" s="566">
        <f>8*12000</f>
        <v>96000</v>
      </c>
      <c r="K19" s="493">
        <v>8</v>
      </c>
      <c r="L19" s="560">
        <f>8*12000</f>
        <v>96000</v>
      </c>
      <c r="M19" s="493">
        <v>8</v>
      </c>
      <c r="N19" s="560">
        <f>8*12000</f>
        <v>96000</v>
      </c>
      <c r="O19" s="494">
        <f>G19+I19+K19+M19</f>
        <v>32</v>
      </c>
      <c r="P19" s="560">
        <f>H19+J19+L19+N19</f>
        <v>384000</v>
      </c>
      <c r="Q19" s="495"/>
      <c r="R19" s="495" t="s">
        <v>1635</v>
      </c>
      <c r="S19" s="495" t="s">
        <v>1613</v>
      </c>
      <c r="T19" s="495" t="s">
        <v>1636</v>
      </c>
      <c r="U19" s="495" t="s">
        <v>1605</v>
      </c>
    </row>
    <row r="20" spans="1:21" s="496" customFormat="1" ht="135" customHeight="1">
      <c r="A20" s="594"/>
      <c r="B20" s="596"/>
      <c r="C20" s="671" t="s">
        <v>1561</v>
      </c>
      <c r="D20" s="671" t="s">
        <v>1546</v>
      </c>
      <c r="E20" s="597" t="s">
        <v>1574</v>
      </c>
      <c r="F20" s="505" t="s">
        <v>1556</v>
      </c>
      <c r="G20" s="493">
        <v>1</v>
      </c>
      <c r="H20" s="560">
        <v>10000</v>
      </c>
      <c r="I20" s="493">
        <v>1</v>
      </c>
      <c r="J20" s="566">
        <v>35000</v>
      </c>
      <c r="K20" s="493">
        <v>1</v>
      </c>
      <c r="L20" s="560">
        <v>35000</v>
      </c>
      <c r="M20" s="493">
        <v>1</v>
      </c>
      <c r="N20" s="560">
        <v>35000</v>
      </c>
      <c r="O20" s="494">
        <f>G20+I20+K20+M20</f>
        <v>4</v>
      </c>
      <c r="P20" s="560">
        <f>H20+J20+L20+N20</f>
        <v>115000</v>
      </c>
      <c r="Q20" s="495"/>
      <c r="R20" s="495" t="s">
        <v>1614</v>
      </c>
      <c r="S20" s="495" t="s">
        <v>1637</v>
      </c>
      <c r="T20" s="495" t="s">
        <v>1615</v>
      </c>
      <c r="U20" s="495" t="s">
        <v>1616</v>
      </c>
    </row>
    <row r="21" spans="1:21" s="496" customFormat="1" ht="135" customHeight="1">
      <c r="A21" s="594"/>
      <c r="B21" s="596"/>
      <c r="C21" s="673"/>
      <c r="D21" s="673"/>
      <c r="E21" s="598"/>
      <c r="F21" s="505" t="s">
        <v>1594</v>
      </c>
      <c r="G21" s="499"/>
      <c r="H21" s="561"/>
      <c r="I21" s="493">
        <v>50</v>
      </c>
      <c r="J21" s="566">
        <v>15000</v>
      </c>
      <c r="K21" s="493">
        <v>50</v>
      </c>
      <c r="L21" s="560">
        <v>10000</v>
      </c>
      <c r="M21" s="493"/>
      <c r="N21" s="560"/>
      <c r="O21" s="509">
        <f>K21+I21</f>
        <v>100</v>
      </c>
      <c r="P21" s="560">
        <f>J21+L21</f>
        <v>25000</v>
      </c>
      <c r="Q21" s="495"/>
      <c r="R21" s="495" t="s">
        <v>1614</v>
      </c>
      <c r="S21" s="495" t="s">
        <v>1637</v>
      </c>
      <c r="T21" s="495" t="s">
        <v>1615</v>
      </c>
      <c r="U21" s="495" t="s">
        <v>1616</v>
      </c>
    </row>
    <row r="22" spans="1:21" s="496" customFormat="1" ht="90" customHeight="1">
      <c r="A22" s="594"/>
      <c r="B22" s="596"/>
      <c r="C22" s="665" t="s">
        <v>1663</v>
      </c>
      <c r="D22" s="676" t="s">
        <v>1557</v>
      </c>
      <c r="E22" s="597" t="s">
        <v>1575</v>
      </c>
      <c r="F22" s="505" t="s">
        <v>1662</v>
      </c>
      <c r="G22" s="493">
        <v>3</v>
      </c>
      <c r="H22" s="560">
        <f>3*420000</f>
        <v>1260000</v>
      </c>
      <c r="I22" s="500"/>
      <c r="J22" s="566"/>
      <c r="K22" s="500"/>
      <c r="L22" s="560"/>
      <c r="M22" s="500"/>
      <c r="N22" s="560"/>
      <c r="O22" s="494">
        <v>1</v>
      </c>
      <c r="P22" s="560">
        <f>H22+J22+L22+N22</f>
        <v>1260000</v>
      </c>
      <c r="Q22" s="495"/>
      <c r="R22" s="495" t="s">
        <v>1638</v>
      </c>
      <c r="S22" s="495" t="s">
        <v>1639</v>
      </c>
      <c r="T22" s="495" t="s">
        <v>1605</v>
      </c>
      <c r="U22" s="495" t="s">
        <v>1605</v>
      </c>
    </row>
    <row r="23" spans="1:21" s="496" customFormat="1" ht="74.25" customHeight="1">
      <c r="A23" s="594"/>
      <c r="B23" s="596"/>
      <c r="C23" s="667"/>
      <c r="D23" s="676" t="s">
        <v>1558</v>
      </c>
      <c r="E23" s="598"/>
      <c r="F23" s="505" t="s">
        <v>1664</v>
      </c>
      <c r="G23" s="500"/>
      <c r="H23" s="560"/>
      <c r="I23" s="493">
        <v>3</v>
      </c>
      <c r="J23" s="566">
        <f>3*25000</f>
        <v>75000</v>
      </c>
      <c r="K23" s="500"/>
      <c r="L23" s="560"/>
      <c r="M23" s="500"/>
      <c r="N23" s="560"/>
      <c r="O23" s="494">
        <v>3</v>
      </c>
      <c r="P23" s="560">
        <f>J23</f>
        <v>75000</v>
      </c>
      <c r="Q23" s="495"/>
      <c r="R23" s="495" t="s">
        <v>1640</v>
      </c>
      <c r="S23" s="495" t="s">
        <v>1641</v>
      </c>
      <c r="T23" s="495" t="s">
        <v>1605</v>
      </c>
      <c r="U23" s="495" t="s">
        <v>1605</v>
      </c>
    </row>
    <row r="24" spans="1:21" s="496" customFormat="1" ht="74.25" customHeight="1">
      <c r="A24" s="594"/>
      <c r="B24" s="596"/>
      <c r="C24" s="669"/>
      <c r="D24" s="677" t="s">
        <v>1658</v>
      </c>
      <c r="E24" s="571"/>
      <c r="F24" s="505" t="s">
        <v>1665</v>
      </c>
      <c r="G24" s="500"/>
      <c r="H24" s="560"/>
      <c r="I24" s="493">
        <v>1</v>
      </c>
      <c r="J24" s="566">
        <v>25000</v>
      </c>
      <c r="K24" s="500"/>
      <c r="L24" s="560"/>
      <c r="M24" s="500"/>
      <c r="N24" s="560"/>
      <c r="O24" s="494">
        <v>1</v>
      </c>
      <c r="P24" s="560">
        <f>J24</f>
        <v>25000</v>
      </c>
      <c r="Q24" s="495"/>
      <c r="R24" s="495" t="s">
        <v>1640</v>
      </c>
      <c r="S24" s="495" t="s">
        <v>1641</v>
      </c>
      <c r="T24" s="495" t="s">
        <v>1605</v>
      </c>
      <c r="U24" s="495" t="s">
        <v>1605</v>
      </c>
    </row>
    <row r="25" spans="1:21" s="496" customFormat="1" ht="108" customHeight="1">
      <c r="A25" s="594"/>
      <c r="B25" s="596"/>
      <c r="C25" s="677" t="s">
        <v>1562</v>
      </c>
      <c r="D25" s="677" t="s">
        <v>1660</v>
      </c>
      <c r="E25" s="495" t="s">
        <v>1576</v>
      </c>
      <c r="F25" s="505" t="s">
        <v>1659</v>
      </c>
      <c r="G25" s="493">
        <v>1</v>
      </c>
      <c r="H25" s="560">
        <v>10000</v>
      </c>
      <c r="I25" s="493">
        <v>1</v>
      </c>
      <c r="J25" s="566">
        <v>35000</v>
      </c>
      <c r="K25" s="493">
        <v>1</v>
      </c>
      <c r="L25" s="560">
        <v>35000</v>
      </c>
      <c r="M25" s="493">
        <v>1</v>
      </c>
      <c r="N25" s="560">
        <v>35000</v>
      </c>
      <c r="O25" s="494"/>
      <c r="P25" s="560">
        <f>N25+L25+J25+H25</f>
        <v>115000</v>
      </c>
      <c r="Q25" s="495"/>
      <c r="R25" s="495" t="s">
        <v>1642</v>
      </c>
      <c r="S25" s="495" t="s">
        <v>1617</v>
      </c>
      <c r="T25" s="495" t="s">
        <v>1605</v>
      </c>
      <c r="U25" s="495" t="s">
        <v>1605</v>
      </c>
    </row>
    <row r="26" spans="1:21" s="496" customFormat="1" ht="84" customHeight="1">
      <c r="A26" s="594"/>
      <c r="B26" s="596"/>
      <c r="C26" s="671" t="s">
        <v>1563</v>
      </c>
      <c r="D26" s="671" t="s">
        <v>1547</v>
      </c>
      <c r="E26" s="495" t="s">
        <v>1577</v>
      </c>
      <c r="F26" s="505" t="s">
        <v>1643</v>
      </c>
      <c r="G26" s="493">
        <v>3</v>
      </c>
      <c r="H26" s="560">
        <f>G26*100000</f>
        <v>300000</v>
      </c>
      <c r="I26" s="493">
        <v>3</v>
      </c>
      <c r="J26" s="566">
        <f>I26*100000</f>
        <v>300000</v>
      </c>
      <c r="K26" s="493">
        <v>3</v>
      </c>
      <c r="L26" s="560">
        <f>K26*100000</f>
        <v>300000</v>
      </c>
      <c r="M26" s="493">
        <v>3</v>
      </c>
      <c r="N26" s="560">
        <f>M26*100000</f>
        <v>300000</v>
      </c>
      <c r="O26" s="494">
        <f>M26+K26+I26+G26</f>
        <v>12</v>
      </c>
      <c r="P26" s="560">
        <f>N26+L26+J26+H26</f>
        <v>1200000</v>
      </c>
      <c r="Q26" s="495"/>
      <c r="R26" s="495" t="s">
        <v>1644</v>
      </c>
      <c r="S26" s="495" t="s">
        <v>1618</v>
      </c>
      <c r="T26" s="495" t="s">
        <v>1645</v>
      </c>
      <c r="U26" s="495" t="s">
        <v>1616</v>
      </c>
    </row>
    <row r="27" spans="1:21" s="496" customFormat="1" ht="106.5" customHeight="1">
      <c r="A27" s="594"/>
      <c r="B27" s="596"/>
      <c r="C27" s="672"/>
      <c r="D27" s="672"/>
      <c r="E27" s="495" t="s">
        <v>1578</v>
      </c>
      <c r="F27" s="505" t="s">
        <v>1580</v>
      </c>
      <c r="G27" s="493">
        <v>2</v>
      </c>
      <c r="H27" s="560">
        <v>18400</v>
      </c>
      <c r="I27" s="493">
        <v>2</v>
      </c>
      <c r="J27" s="566">
        <v>18400</v>
      </c>
      <c r="K27" s="493">
        <v>4</v>
      </c>
      <c r="L27" s="560">
        <f>36800</f>
        <v>36800</v>
      </c>
      <c r="M27" s="493">
        <v>3</v>
      </c>
      <c r="N27" s="560">
        <f>M27*18400</f>
        <v>55200</v>
      </c>
      <c r="O27" s="494">
        <f>M27+K27+I27+G27</f>
        <v>11</v>
      </c>
      <c r="P27" s="560">
        <f>L27+J27+H27+N27</f>
        <v>128800</v>
      </c>
      <c r="Q27" s="495"/>
      <c r="R27" s="495" t="s">
        <v>1646</v>
      </c>
      <c r="S27" s="495" t="s">
        <v>1619</v>
      </c>
      <c r="T27" s="495" t="s">
        <v>1645</v>
      </c>
      <c r="U27" s="495" t="s">
        <v>1616</v>
      </c>
    </row>
    <row r="28" spans="1:21" s="496" customFormat="1" ht="81.75" customHeight="1">
      <c r="A28" s="594"/>
      <c r="B28" s="596"/>
      <c r="C28" s="673"/>
      <c r="D28" s="673"/>
      <c r="E28" s="495" t="s">
        <v>1579</v>
      </c>
      <c r="F28" s="505" t="s">
        <v>1647</v>
      </c>
      <c r="G28" s="500"/>
      <c r="H28" s="560"/>
      <c r="I28" s="500"/>
      <c r="J28" s="566"/>
      <c r="K28" s="493">
        <v>2</v>
      </c>
      <c r="L28" s="560">
        <f>2*100000</f>
        <v>200000</v>
      </c>
      <c r="M28" s="500"/>
      <c r="N28" s="560"/>
      <c r="O28" s="494">
        <f>K28</f>
        <v>2</v>
      </c>
      <c r="P28" s="560">
        <f>L28</f>
        <v>200000</v>
      </c>
      <c r="Q28" s="495"/>
      <c r="R28" s="495" t="s">
        <v>1644</v>
      </c>
      <c r="S28" s="495" t="s">
        <v>1619</v>
      </c>
      <c r="T28" s="495" t="s">
        <v>1645</v>
      </c>
      <c r="U28" s="495" t="s">
        <v>1616</v>
      </c>
    </row>
    <row r="29" spans="1:21" s="496" customFormat="1" ht="90" customHeight="1">
      <c r="A29" s="594"/>
      <c r="B29" s="596"/>
      <c r="C29" s="677" t="s">
        <v>1564</v>
      </c>
      <c r="D29" s="676" t="s">
        <v>1548</v>
      </c>
      <c r="E29" s="554" t="s">
        <v>1583</v>
      </c>
      <c r="F29" s="505" t="s">
        <v>1581</v>
      </c>
      <c r="G29" s="493">
        <v>10</v>
      </c>
      <c r="H29" s="560">
        <v>41000</v>
      </c>
      <c r="I29" s="493">
        <v>7</v>
      </c>
      <c r="J29" s="566">
        <v>28000</v>
      </c>
      <c r="K29" s="493">
        <v>7</v>
      </c>
      <c r="L29" s="560">
        <v>28000</v>
      </c>
      <c r="M29" s="493">
        <v>7</v>
      </c>
      <c r="N29" s="560">
        <v>28000</v>
      </c>
      <c r="O29" s="493">
        <v>34</v>
      </c>
      <c r="P29" s="560">
        <f>H29+J29+L29+N29</f>
        <v>125000</v>
      </c>
      <c r="Q29" s="495"/>
      <c r="R29" s="495" t="s">
        <v>1648</v>
      </c>
      <c r="S29" s="495" t="s">
        <v>1620</v>
      </c>
      <c r="T29" s="495" t="s">
        <v>1645</v>
      </c>
      <c r="U29" s="495" t="s">
        <v>1616</v>
      </c>
    </row>
    <row r="30" spans="1:21" s="496" customFormat="1" ht="84" customHeight="1">
      <c r="A30" s="594"/>
      <c r="B30" s="596"/>
      <c r="C30" s="677" t="s">
        <v>1565</v>
      </c>
      <c r="D30" s="676" t="s">
        <v>1541</v>
      </c>
      <c r="E30" s="495" t="s">
        <v>1582</v>
      </c>
      <c r="F30" s="505" t="s">
        <v>1649</v>
      </c>
      <c r="G30" s="497"/>
      <c r="H30" s="560"/>
      <c r="I30" s="497">
        <v>1</v>
      </c>
      <c r="J30" s="566">
        <v>120000</v>
      </c>
      <c r="K30" s="497"/>
      <c r="L30" s="560"/>
      <c r="M30" s="497"/>
      <c r="N30" s="560"/>
      <c r="O30" s="493">
        <v>1</v>
      </c>
      <c r="P30" s="560">
        <f>J30</f>
        <v>120000</v>
      </c>
      <c r="Q30" s="495"/>
      <c r="R30" s="495" t="s">
        <v>1650</v>
      </c>
      <c r="S30" s="495" t="s">
        <v>1621</v>
      </c>
      <c r="T30" s="495" t="s">
        <v>1645</v>
      </c>
      <c r="U30" s="495" t="s">
        <v>1605</v>
      </c>
    </row>
    <row r="31" spans="1:21" s="496" customFormat="1" ht="68.25" customHeight="1">
      <c r="A31" s="594"/>
      <c r="B31" s="596"/>
      <c r="C31" s="671" t="s">
        <v>1661</v>
      </c>
      <c r="D31" s="671" t="s">
        <v>1549</v>
      </c>
      <c r="E31" s="495" t="s">
        <v>1584</v>
      </c>
      <c r="F31" s="505" t="s">
        <v>1657</v>
      </c>
      <c r="G31" s="493">
        <v>1</v>
      </c>
      <c r="H31" s="560">
        <v>120000</v>
      </c>
      <c r="I31" s="497"/>
      <c r="J31" s="566"/>
      <c r="K31" s="497"/>
      <c r="L31" s="560"/>
      <c r="M31" s="497"/>
      <c r="N31" s="560"/>
      <c r="O31" s="493">
        <v>1</v>
      </c>
      <c r="P31" s="560">
        <v>120000</v>
      </c>
      <c r="Q31" s="495"/>
      <c r="R31" s="495" t="s">
        <v>1651</v>
      </c>
      <c r="S31" s="495" t="s">
        <v>1622</v>
      </c>
      <c r="T31" s="495" t="s">
        <v>1652</v>
      </c>
      <c r="U31" s="495" t="s">
        <v>1605</v>
      </c>
    </row>
    <row r="32" spans="1:21" s="496" customFormat="1" ht="79.5" customHeight="1">
      <c r="A32" s="594"/>
      <c r="B32" s="596"/>
      <c r="C32" s="672"/>
      <c r="D32" s="672"/>
      <c r="E32" s="495" t="s">
        <v>1585</v>
      </c>
      <c r="F32" s="505" t="s">
        <v>1653</v>
      </c>
      <c r="G32" s="500"/>
      <c r="H32" s="560"/>
      <c r="I32" s="493">
        <v>1</v>
      </c>
      <c r="J32" s="566">
        <v>50000</v>
      </c>
      <c r="K32" s="493">
        <v>1</v>
      </c>
      <c r="L32" s="560">
        <v>50000</v>
      </c>
      <c r="M32" s="497"/>
      <c r="N32" s="560"/>
      <c r="O32" s="493">
        <f>K32+I32</f>
        <v>2</v>
      </c>
      <c r="P32" s="560">
        <f>'5. ACTIVIDADES ESPECIALES'!D260</f>
        <v>100000</v>
      </c>
      <c r="Q32" s="495"/>
      <c r="R32" s="495" t="s">
        <v>1651</v>
      </c>
      <c r="S32" s="495" t="s">
        <v>1623</v>
      </c>
      <c r="T32" s="495" t="s">
        <v>1652</v>
      </c>
      <c r="U32" s="495" t="s">
        <v>1605</v>
      </c>
    </row>
    <row r="33" spans="1:21" s="496" customFormat="1" ht="75" customHeight="1">
      <c r="A33" s="605" t="s">
        <v>1376</v>
      </c>
      <c r="B33" s="593" t="s">
        <v>1375</v>
      </c>
      <c r="C33" s="678" t="s">
        <v>1566</v>
      </c>
      <c r="D33" s="679" t="s">
        <v>1550</v>
      </c>
      <c r="E33" s="555" t="s">
        <v>1601</v>
      </c>
      <c r="F33" s="505" t="s">
        <v>1654</v>
      </c>
      <c r="G33" s="495"/>
      <c r="H33" s="560"/>
      <c r="I33" s="495">
        <v>3</v>
      </c>
      <c r="J33" s="566">
        <v>100000</v>
      </c>
      <c r="K33" s="495">
        <v>2</v>
      </c>
      <c r="L33" s="560">
        <v>97000</v>
      </c>
      <c r="M33" s="495"/>
      <c r="N33" s="560"/>
      <c r="O33" s="494">
        <f>G33+I33+K33+M33</f>
        <v>5</v>
      </c>
      <c r="P33" s="560">
        <f>'5. ACTIVIDADES ESPECIALES'!D275</f>
        <v>198000</v>
      </c>
      <c r="Q33" s="495"/>
      <c r="R33" s="495" t="s">
        <v>1655</v>
      </c>
      <c r="S33" s="495" t="s">
        <v>1624</v>
      </c>
      <c r="T33" s="495" t="s">
        <v>1652</v>
      </c>
      <c r="U33" s="495" t="s">
        <v>1605</v>
      </c>
    </row>
    <row r="34" spans="1:21" s="496" customFormat="1" ht="71.25" customHeight="1">
      <c r="A34" s="605"/>
      <c r="B34" s="606"/>
      <c r="C34" s="680"/>
      <c r="D34" s="679"/>
      <c r="E34" s="495" t="s">
        <v>1586</v>
      </c>
      <c r="F34" s="507" t="s">
        <v>1656</v>
      </c>
      <c r="G34" s="495"/>
      <c r="H34" s="560"/>
      <c r="I34" s="495"/>
      <c r="J34" s="566"/>
      <c r="K34" s="495">
        <v>10</v>
      </c>
      <c r="L34" s="560">
        <f>'1. TALLERES SEMINARIOS'!D48</f>
        <v>105000</v>
      </c>
      <c r="M34" s="495"/>
      <c r="N34" s="560"/>
      <c r="O34" s="494">
        <v>10</v>
      </c>
      <c r="P34" s="560">
        <f>O34*L34</f>
        <v>1050000</v>
      </c>
      <c r="Q34" s="495"/>
      <c r="R34" s="495" t="s">
        <v>1655</v>
      </c>
      <c r="S34" s="495" t="s">
        <v>1624</v>
      </c>
      <c r="T34" s="495" t="s">
        <v>1652</v>
      </c>
      <c r="U34" s="495" t="s">
        <v>1605</v>
      </c>
    </row>
    <row r="35" spans="1:21" s="496" customFormat="1" ht="15.6" customHeight="1">
      <c r="A35" s="501"/>
      <c r="B35" s="502"/>
      <c r="C35" s="501" t="s">
        <v>1351</v>
      </c>
      <c r="D35" s="502"/>
      <c r="E35" s="556"/>
      <c r="F35" s="503"/>
      <c r="G35" s="504">
        <f t="shared" ref="G35:N35" si="2">SUM(G9:G33)</f>
        <v>54</v>
      </c>
      <c r="H35" s="562">
        <f t="shared" si="2"/>
        <v>2571536.4299999997</v>
      </c>
      <c r="I35" s="504">
        <f t="shared" si="2"/>
        <v>113</v>
      </c>
      <c r="J35" s="567">
        <f t="shared" si="2"/>
        <v>1979293.58</v>
      </c>
      <c r="K35" s="504">
        <f t="shared" si="2"/>
        <v>108</v>
      </c>
      <c r="L35" s="562">
        <f>SUM(L9:L34)</f>
        <v>2011310.3</v>
      </c>
      <c r="M35" s="504">
        <f t="shared" si="2"/>
        <v>50</v>
      </c>
      <c r="N35" s="562">
        <f t="shared" si="2"/>
        <v>1445954.3</v>
      </c>
      <c r="O35" s="504">
        <f>SUM(O9:O34)</f>
        <v>332</v>
      </c>
      <c r="P35" s="562">
        <f>SUM(P9:P34)</f>
        <v>8954094.6099999994</v>
      </c>
      <c r="Q35" s="505"/>
      <c r="R35" s="505"/>
      <c r="S35" s="505"/>
      <c r="T35" s="505"/>
      <c r="U35" s="506"/>
    </row>
  </sheetData>
  <mergeCells count="41">
    <mergeCell ref="I6:J6"/>
    <mergeCell ref="D5:D7"/>
    <mergeCell ref="F5:F7"/>
    <mergeCell ref="G5:N5"/>
    <mergeCell ref="U5:U7"/>
    <mergeCell ref="Q5:Q7"/>
    <mergeCell ref="R5:R7"/>
    <mergeCell ref="E5:E7"/>
    <mergeCell ref="T5:T7"/>
    <mergeCell ref="S5:S7"/>
    <mergeCell ref="G6:H6"/>
    <mergeCell ref="K6:L6"/>
    <mergeCell ref="M6:N6"/>
    <mergeCell ref="O5:P6"/>
    <mergeCell ref="A5:A7"/>
    <mergeCell ref="B5:B7"/>
    <mergeCell ref="C5:C7"/>
    <mergeCell ref="A33:A34"/>
    <mergeCell ref="B33:B34"/>
    <mergeCell ref="C33:C34"/>
    <mergeCell ref="C20:C21"/>
    <mergeCell ref="C26:C28"/>
    <mergeCell ref="C12:C18"/>
    <mergeCell ref="E12:E13"/>
    <mergeCell ref="E14:E15"/>
    <mergeCell ref="E16:E17"/>
    <mergeCell ref="E20:E21"/>
    <mergeCell ref="E22:E23"/>
    <mergeCell ref="D9:D10"/>
    <mergeCell ref="D33:D34"/>
    <mergeCell ref="A9:A32"/>
    <mergeCell ref="B9:B32"/>
    <mergeCell ref="C31:C32"/>
    <mergeCell ref="D31:D32"/>
    <mergeCell ref="C9:C11"/>
    <mergeCell ref="D26:D28"/>
    <mergeCell ref="D12:D13"/>
    <mergeCell ref="D14:D15"/>
    <mergeCell ref="D16:D17"/>
    <mergeCell ref="D20:D21"/>
    <mergeCell ref="C22:C24"/>
  </mergeCells>
  <conditionalFormatting sqref="E25:E34 F9:F24">
    <cfRule type="duplicateValues" dxfId="0" priority="3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dimension ref="A1:U163"/>
  <sheetViews>
    <sheetView showGridLines="0" workbookViewId="0">
      <pane ySplit="6" topLeftCell="A34" activePane="bottomLeft" state="frozen"/>
      <selection sqref="A1:V1"/>
      <selection pane="bottomLeft" activeCell="B14" sqref="B14:B19"/>
    </sheetView>
  </sheetViews>
  <sheetFormatPr baseColWidth="10" defaultColWidth="12.5703125" defaultRowHeight="12"/>
  <cols>
    <col min="1" max="1" width="35.140625" style="255" customWidth="1"/>
    <col min="2" max="2" width="48.140625" style="247" customWidth="1"/>
    <col min="3" max="3" width="32.42578125" style="247" customWidth="1"/>
    <col min="4" max="4" width="32.7109375" style="247" customWidth="1"/>
    <col min="5" max="5" width="27.42578125" style="256" customWidth="1"/>
    <col min="6" max="6" width="36.42578125" style="247" customWidth="1"/>
    <col min="7" max="7" width="15.28515625" style="247" customWidth="1"/>
    <col min="8" max="8" width="15.85546875" style="247" customWidth="1"/>
    <col min="9" max="9" width="15.28515625" style="247" customWidth="1"/>
    <col min="10" max="10" width="15.42578125" style="247" customWidth="1"/>
    <col min="11" max="11" width="15.28515625" style="247" customWidth="1"/>
    <col min="12" max="12" width="14.85546875" style="247" customWidth="1"/>
    <col min="13" max="13" width="15.28515625" style="247" customWidth="1"/>
    <col min="14" max="14" width="17.5703125" style="247" customWidth="1"/>
    <col min="15" max="15" width="15.28515625" style="377" customWidth="1"/>
    <col min="16" max="16" width="16.28515625" style="377" bestFit="1" customWidth="1"/>
    <col min="17" max="17" width="14.28515625" style="247" hidden="1" customWidth="1"/>
    <col min="18" max="20" width="14.28515625" style="247" customWidth="1"/>
    <col min="21" max="21" width="15.7109375" style="247" customWidth="1"/>
    <col min="22" max="16384" width="12.5703125" style="247"/>
  </cols>
  <sheetData>
    <row r="1" spans="1:21" s="239" customFormat="1" ht="18.75">
      <c r="B1" s="284"/>
      <c r="C1" s="284"/>
      <c r="D1" s="284"/>
      <c r="E1" s="284"/>
      <c r="F1" s="284"/>
      <c r="G1" s="284" t="s">
        <v>1380</v>
      </c>
      <c r="H1" s="284"/>
      <c r="I1" s="284"/>
      <c r="J1" s="284"/>
      <c r="K1" s="284"/>
      <c r="L1" s="284"/>
      <c r="M1" s="284"/>
      <c r="N1" s="284"/>
      <c r="O1" s="371"/>
      <c r="P1" s="371"/>
      <c r="Q1" s="284"/>
      <c r="R1" s="284"/>
      <c r="S1" s="284"/>
      <c r="T1" s="284"/>
      <c r="U1" s="284"/>
    </row>
    <row r="2" spans="1:21" s="239" customFormat="1" ht="18.75">
      <c r="A2" s="306" t="s">
        <v>1342</v>
      </c>
      <c r="B2" s="284"/>
      <c r="C2" s="284"/>
      <c r="D2" s="284"/>
      <c r="E2" s="284"/>
      <c r="F2" s="284"/>
      <c r="G2" s="284"/>
      <c r="H2" s="284"/>
      <c r="I2" s="284"/>
      <c r="J2" s="284"/>
      <c r="K2" s="284"/>
      <c r="L2" s="284"/>
      <c r="M2" s="284"/>
      <c r="N2" s="284"/>
      <c r="O2" s="371"/>
      <c r="P2" s="371"/>
      <c r="Q2" s="284"/>
      <c r="R2" s="284"/>
      <c r="S2" s="284"/>
      <c r="T2" s="284"/>
      <c r="U2" s="284"/>
    </row>
    <row r="3" spans="1:21" s="239" customFormat="1" ht="21" customHeight="1">
      <c r="A3" s="240" t="s">
        <v>1377</v>
      </c>
      <c r="B3" s="241"/>
      <c r="C3" s="241"/>
      <c r="D3" s="241"/>
      <c r="E3" s="242"/>
      <c r="F3" s="241"/>
      <c r="G3" s="241"/>
      <c r="H3" s="241"/>
      <c r="I3" s="241"/>
      <c r="J3" s="241"/>
      <c r="K3" s="241"/>
      <c r="L3" s="241"/>
      <c r="M3" s="241"/>
      <c r="N3" s="241"/>
      <c r="O3" s="372"/>
      <c r="P3" s="372"/>
      <c r="Q3" s="241"/>
      <c r="R3" s="241"/>
      <c r="S3" s="241"/>
      <c r="T3" s="241"/>
      <c r="U3" s="241"/>
    </row>
    <row r="4" spans="1:21" s="67" customFormat="1" ht="23.25" customHeight="1">
      <c r="A4" s="599" t="s">
        <v>97</v>
      </c>
      <c r="B4" s="601" t="s">
        <v>111</v>
      </c>
      <c r="C4" s="602" t="s">
        <v>86</v>
      </c>
      <c r="D4" s="602" t="s">
        <v>87</v>
      </c>
      <c r="E4" s="602" t="s">
        <v>392</v>
      </c>
      <c r="F4" s="602" t="s">
        <v>88</v>
      </c>
      <c r="G4" s="607" t="s">
        <v>100</v>
      </c>
      <c r="H4" s="609"/>
      <c r="I4" s="609"/>
      <c r="J4" s="609"/>
      <c r="K4" s="609"/>
      <c r="L4" s="609"/>
      <c r="M4" s="609"/>
      <c r="N4" s="608"/>
      <c r="O4" s="613" t="s">
        <v>101</v>
      </c>
      <c r="P4" s="614"/>
      <c r="Q4" s="601" t="s">
        <v>102</v>
      </c>
      <c r="R4" s="601" t="s">
        <v>103</v>
      </c>
      <c r="S4" s="601" t="s">
        <v>110</v>
      </c>
      <c r="T4" s="601" t="s">
        <v>109</v>
      </c>
      <c r="U4" s="610" t="s">
        <v>89</v>
      </c>
    </row>
    <row r="5" spans="1:21" s="67" customFormat="1" ht="15" customHeight="1">
      <c r="A5" s="599"/>
      <c r="B5" s="599"/>
      <c r="C5" s="603"/>
      <c r="D5" s="603"/>
      <c r="E5" s="603"/>
      <c r="F5" s="603"/>
      <c r="G5" s="607" t="s">
        <v>104</v>
      </c>
      <c r="H5" s="608"/>
      <c r="I5" s="607" t="s">
        <v>105</v>
      </c>
      <c r="J5" s="608"/>
      <c r="K5" s="607" t="s">
        <v>106</v>
      </c>
      <c r="L5" s="608"/>
      <c r="M5" s="607" t="s">
        <v>107</v>
      </c>
      <c r="N5" s="608"/>
      <c r="O5" s="615"/>
      <c r="P5" s="616"/>
      <c r="Q5" s="599"/>
      <c r="R5" s="599"/>
      <c r="S5" s="599"/>
      <c r="T5" s="599"/>
      <c r="U5" s="611"/>
    </row>
    <row r="6" spans="1:21" s="67" customFormat="1" ht="24" customHeight="1">
      <c r="A6" s="600"/>
      <c r="B6" s="600"/>
      <c r="C6" s="604"/>
      <c r="D6" s="604"/>
      <c r="E6" s="604"/>
      <c r="F6" s="604"/>
      <c r="G6" s="432" t="s">
        <v>108</v>
      </c>
      <c r="H6" s="432" t="s">
        <v>12</v>
      </c>
      <c r="I6" s="432" t="s">
        <v>108</v>
      </c>
      <c r="J6" s="432" t="s">
        <v>12</v>
      </c>
      <c r="K6" s="432" t="s">
        <v>108</v>
      </c>
      <c r="L6" s="432" t="s">
        <v>12</v>
      </c>
      <c r="M6" s="432" t="s">
        <v>108</v>
      </c>
      <c r="N6" s="432" t="s">
        <v>12</v>
      </c>
      <c r="O6" s="432" t="s">
        <v>108</v>
      </c>
      <c r="P6" s="432" t="s">
        <v>12</v>
      </c>
      <c r="Q6" s="600"/>
      <c r="R6" s="600"/>
      <c r="S6" s="600"/>
      <c r="T6" s="600"/>
      <c r="U6" s="612"/>
    </row>
    <row r="7" spans="1:21" s="67" customFormat="1" ht="15.75">
      <c r="A7" s="433"/>
      <c r="B7" s="434"/>
      <c r="C7" s="435"/>
      <c r="D7" s="435"/>
      <c r="E7" s="436"/>
      <c r="F7" s="435"/>
      <c r="G7" s="437"/>
      <c r="H7" s="437"/>
      <c r="I7" s="437"/>
      <c r="J7" s="437"/>
      <c r="K7" s="437"/>
      <c r="L7" s="437"/>
      <c r="M7" s="437"/>
      <c r="N7" s="437"/>
      <c r="O7" s="437"/>
      <c r="P7" s="437"/>
      <c r="Q7" s="438"/>
      <c r="R7" s="438"/>
      <c r="S7" s="438"/>
      <c r="T7" s="438"/>
      <c r="U7" s="439"/>
    </row>
    <row r="8" spans="1:21" ht="15.75" customHeight="1">
      <c r="A8" s="617" t="s">
        <v>1378</v>
      </c>
      <c r="B8" s="617" t="s">
        <v>1455</v>
      </c>
      <c r="C8" s="302"/>
      <c r="D8" s="302"/>
      <c r="E8" s="302"/>
      <c r="F8" s="302"/>
      <c r="G8" s="244"/>
      <c r="H8" s="244"/>
      <c r="I8" s="245"/>
      <c r="J8" s="246"/>
      <c r="K8" s="244"/>
      <c r="L8" s="226"/>
      <c r="M8" s="245"/>
      <c r="N8" s="226"/>
      <c r="O8" s="373">
        <f>G8+I8+K8+M8</f>
        <v>0</v>
      </c>
      <c r="P8" s="374">
        <f>H8+J8+L8+N8</f>
        <v>0</v>
      </c>
      <c r="Q8" s="244"/>
      <c r="R8" s="244"/>
      <c r="S8" s="244"/>
      <c r="T8" s="244"/>
      <c r="U8" s="302"/>
    </row>
    <row r="9" spans="1:21" ht="15.75">
      <c r="A9" s="618"/>
      <c r="B9" s="618"/>
      <c r="C9" s="302"/>
      <c r="D9" s="302"/>
      <c r="E9" s="302"/>
      <c r="F9" s="302"/>
      <c r="G9" s="244"/>
      <c r="H9" s="244"/>
      <c r="I9" s="245"/>
      <c r="J9" s="246"/>
      <c r="K9" s="244"/>
      <c r="L9" s="226"/>
      <c r="M9" s="245"/>
      <c r="N9" s="226"/>
      <c r="O9" s="373">
        <f t="shared" ref="O9:O46" si="0">G9+I9+K9+M9</f>
        <v>0</v>
      </c>
      <c r="P9" s="374">
        <f t="shared" ref="P9:P46" si="1">H9+J9+L9+N9</f>
        <v>0</v>
      </c>
      <c r="Q9" s="244"/>
      <c r="R9" s="244"/>
      <c r="S9" s="244"/>
      <c r="T9" s="244"/>
      <c r="U9" s="302"/>
    </row>
    <row r="10" spans="1:21" ht="15.75">
      <c r="A10" s="618"/>
      <c r="B10" s="618"/>
      <c r="C10" s="302"/>
      <c r="D10" s="302"/>
      <c r="E10" s="302"/>
      <c r="F10" s="302"/>
      <c r="G10" s="244"/>
      <c r="H10" s="244"/>
      <c r="I10" s="245"/>
      <c r="J10" s="246"/>
      <c r="K10" s="244"/>
      <c r="L10" s="226"/>
      <c r="M10" s="245"/>
      <c r="N10" s="226"/>
      <c r="O10" s="373">
        <f t="shared" si="0"/>
        <v>0</v>
      </c>
      <c r="P10" s="374">
        <f t="shared" si="1"/>
        <v>0</v>
      </c>
      <c r="Q10" s="244"/>
      <c r="R10" s="244"/>
      <c r="S10" s="244"/>
      <c r="T10" s="244"/>
      <c r="U10" s="302"/>
    </row>
    <row r="11" spans="1:21" ht="15.75">
      <c r="A11" s="618"/>
      <c r="B11" s="618"/>
      <c r="C11" s="302"/>
      <c r="D11" s="302"/>
      <c r="E11" s="302"/>
      <c r="F11" s="302"/>
      <c r="G11" s="244"/>
      <c r="H11" s="244"/>
      <c r="I11" s="245"/>
      <c r="J11" s="246"/>
      <c r="K11" s="244"/>
      <c r="L11" s="226"/>
      <c r="M11" s="245"/>
      <c r="N11" s="226"/>
      <c r="O11" s="373">
        <f t="shared" si="0"/>
        <v>0</v>
      </c>
      <c r="P11" s="374">
        <f t="shared" si="1"/>
        <v>0</v>
      </c>
      <c r="Q11" s="244"/>
      <c r="R11" s="244"/>
      <c r="S11" s="244"/>
      <c r="T11" s="244"/>
      <c r="U11" s="302"/>
    </row>
    <row r="12" spans="1:21" ht="15.75">
      <c r="A12" s="618"/>
      <c r="B12" s="618"/>
      <c r="C12" s="302"/>
      <c r="D12" s="302"/>
      <c r="E12" s="302"/>
      <c r="F12" s="302"/>
      <c r="G12" s="244"/>
      <c r="H12" s="244"/>
      <c r="I12" s="245"/>
      <c r="J12" s="246"/>
      <c r="K12" s="244"/>
      <c r="L12" s="226"/>
      <c r="M12" s="245"/>
      <c r="N12" s="226"/>
      <c r="O12" s="373">
        <f t="shared" si="0"/>
        <v>0</v>
      </c>
      <c r="P12" s="374">
        <f t="shared" si="1"/>
        <v>0</v>
      </c>
      <c r="Q12" s="244"/>
      <c r="R12" s="244"/>
      <c r="S12" s="244"/>
      <c r="T12" s="244"/>
      <c r="U12" s="302"/>
    </row>
    <row r="13" spans="1:21" ht="15.75">
      <c r="A13" s="618"/>
      <c r="B13" s="619"/>
      <c r="C13" s="302"/>
      <c r="D13" s="302"/>
      <c r="E13" s="302"/>
      <c r="F13" s="302"/>
      <c r="G13" s="244"/>
      <c r="H13" s="244"/>
      <c r="I13" s="245"/>
      <c r="J13" s="246"/>
      <c r="K13" s="244"/>
      <c r="L13" s="226"/>
      <c r="M13" s="245"/>
      <c r="N13" s="226"/>
      <c r="O13" s="373">
        <f t="shared" si="0"/>
        <v>0</v>
      </c>
      <c r="P13" s="374">
        <f t="shared" si="1"/>
        <v>0</v>
      </c>
      <c r="Q13" s="244"/>
      <c r="R13" s="244"/>
      <c r="S13" s="244"/>
      <c r="T13" s="244"/>
      <c r="U13" s="302"/>
    </row>
    <row r="14" spans="1:21" ht="15.75">
      <c r="A14" s="618"/>
      <c r="B14" s="617" t="s">
        <v>1456</v>
      </c>
      <c r="C14" s="302"/>
      <c r="D14" s="302"/>
      <c r="E14" s="302"/>
      <c r="F14" s="302"/>
      <c r="G14" s="244"/>
      <c r="H14" s="244"/>
      <c r="I14" s="245"/>
      <c r="J14" s="246"/>
      <c r="K14" s="244"/>
      <c r="L14" s="226"/>
      <c r="M14" s="245"/>
      <c r="N14" s="226"/>
      <c r="O14" s="373">
        <f t="shared" si="0"/>
        <v>0</v>
      </c>
      <c r="P14" s="374">
        <f t="shared" si="1"/>
        <v>0</v>
      </c>
      <c r="Q14" s="244"/>
      <c r="R14" s="244"/>
      <c r="S14" s="244"/>
      <c r="T14" s="244"/>
      <c r="U14" s="302"/>
    </row>
    <row r="15" spans="1:21" ht="15.75">
      <c r="A15" s="618"/>
      <c r="B15" s="618"/>
      <c r="C15" s="302"/>
      <c r="D15" s="302"/>
      <c r="E15" s="302"/>
      <c r="F15" s="302"/>
      <c r="G15" s="244"/>
      <c r="H15" s="244"/>
      <c r="I15" s="245"/>
      <c r="J15" s="246"/>
      <c r="K15" s="244"/>
      <c r="L15" s="226"/>
      <c r="M15" s="245"/>
      <c r="N15" s="226"/>
      <c r="O15" s="373">
        <f t="shared" si="0"/>
        <v>0</v>
      </c>
      <c r="P15" s="374">
        <f t="shared" si="1"/>
        <v>0</v>
      </c>
      <c r="Q15" s="244"/>
      <c r="R15" s="244"/>
      <c r="S15" s="244"/>
      <c r="T15" s="244"/>
      <c r="U15" s="302"/>
    </row>
    <row r="16" spans="1:21" ht="15.75">
      <c r="A16" s="618"/>
      <c r="B16" s="618"/>
      <c r="C16" s="302"/>
      <c r="D16" s="302"/>
      <c r="E16" s="302"/>
      <c r="F16" s="302"/>
      <c r="G16" s="244"/>
      <c r="H16" s="244"/>
      <c r="I16" s="245"/>
      <c r="J16" s="246"/>
      <c r="K16" s="244"/>
      <c r="L16" s="226"/>
      <c r="M16" s="245"/>
      <c r="N16" s="226"/>
      <c r="O16" s="373">
        <f t="shared" si="0"/>
        <v>0</v>
      </c>
      <c r="P16" s="374">
        <f t="shared" si="1"/>
        <v>0</v>
      </c>
      <c r="Q16" s="244"/>
      <c r="R16" s="244"/>
      <c r="S16" s="244"/>
      <c r="T16" s="244"/>
      <c r="U16" s="302"/>
    </row>
    <row r="17" spans="1:21" ht="15.75">
      <c r="A17" s="618"/>
      <c r="B17" s="618"/>
      <c r="C17" s="302"/>
      <c r="D17" s="302"/>
      <c r="E17" s="302"/>
      <c r="F17" s="338"/>
      <c r="G17" s="244"/>
      <c r="H17" s="244"/>
      <c r="I17" s="244"/>
      <c r="J17" s="244"/>
      <c r="K17" s="244"/>
      <c r="L17" s="226"/>
      <c r="M17" s="244"/>
      <c r="N17" s="226"/>
      <c r="O17" s="373">
        <f t="shared" si="0"/>
        <v>0</v>
      </c>
      <c r="P17" s="374">
        <f t="shared" si="1"/>
        <v>0</v>
      </c>
      <c r="Q17" s="249"/>
      <c r="R17" s="249"/>
      <c r="S17" s="249"/>
      <c r="T17" s="249"/>
      <c r="U17" s="302"/>
    </row>
    <row r="18" spans="1:21" ht="15.75">
      <c r="A18" s="618"/>
      <c r="B18" s="618"/>
      <c r="C18" s="302"/>
      <c r="D18" s="302"/>
      <c r="E18" s="302"/>
      <c r="F18" s="338"/>
      <c r="G18" s="244"/>
      <c r="H18" s="244"/>
      <c r="I18" s="244"/>
      <c r="J18" s="244"/>
      <c r="K18" s="244"/>
      <c r="L18" s="226"/>
      <c r="M18" s="244"/>
      <c r="N18" s="226"/>
      <c r="O18" s="373">
        <f t="shared" si="0"/>
        <v>0</v>
      </c>
      <c r="P18" s="374">
        <f t="shared" si="1"/>
        <v>0</v>
      </c>
      <c r="Q18" s="249"/>
      <c r="R18" s="249"/>
      <c r="S18" s="249"/>
      <c r="T18" s="249"/>
      <c r="U18" s="302"/>
    </row>
    <row r="19" spans="1:21" ht="15.75">
      <c r="A19" s="618"/>
      <c r="B19" s="619"/>
      <c r="C19" s="302"/>
      <c r="D19" s="302"/>
      <c r="E19" s="302"/>
      <c r="F19" s="302"/>
      <c r="G19" s="244"/>
      <c r="H19" s="339"/>
      <c r="I19" s="244"/>
      <c r="J19" s="339"/>
      <c r="K19" s="244"/>
      <c r="L19" s="226"/>
      <c r="M19" s="244"/>
      <c r="N19" s="226"/>
      <c r="O19" s="373">
        <f t="shared" si="0"/>
        <v>0</v>
      </c>
      <c r="P19" s="374">
        <f t="shared" si="1"/>
        <v>0</v>
      </c>
      <c r="Q19" s="244"/>
      <c r="R19" s="244"/>
      <c r="S19" s="244"/>
      <c r="T19" s="244"/>
      <c r="U19" s="302"/>
    </row>
    <row r="20" spans="1:21" ht="15.75">
      <c r="A20" s="618"/>
      <c r="B20" s="617" t="s">
        <v>1457</v>
      </c>
      <c r="C20" s="302"/>
      <c r="D20" s="302"/>
      <c r="E20" s="302"/>
      <c r="F20" s="302"/>
      <c r="G20" s="244"/>
      <c r="H20" s="339"/>
      <c r="I20" s="244"/>
      <c r="J20" s="339"/>
      <c r="K20" s="244"/>
      <c r="L20" s="226"/>
      <c r="M20" s="244"/>
      <c r="N20" s="226"/>
      <c r="O20" s="373">
        <f t="shared" si="0"/>
        <v>0</v>
      </c>
      <c r="P20" s="374">
        <f t="shared" si="1"/>
        <v>0</v>
      </c>
      <c r="Q20" s="244"/>
      <c r="R20" s="244"/>
      <c r="S20" s="244"/>
      <c r="T20" s="244"/>
      <c r="U20" s="302"/>
    </row>
    <row r="21" spans="1:21" ht="15.75">
      <c r="A21" s="618"/>
      <c r="B21" s="618"/>
      <c r="C21" s="302"/>
      <c r="D21" s="302"/>
      <c r="E21" s="302"/>
      <c r="F21" s="244"/>
      <c r="G21" s="245"/>
      <c r="H21" s="244"/>
      <c r="I21" s="245"/>
      <c r="J21" s="244"/>
      <c r="K21" s="245"/>
      <c r="L21" s="226"/>
      <c r="M21" s="245"/>
      <c r="N21" s="226"/>
      <c r="O21" s="373">
        <f t="shared" si="0"/>
        <v>0</v>
      </c>
      <c r="P21" s="374">
        <f t="shared" si="1"/>
        <v>0</v>
      </c>
      <c r="Q21" s="244"/>
      <c r="R21" s="244"/>
      <c r="S21" s="244"/>
      <c r="T21" s="244"/>
      <c r="U21" s="244"/>
    </row>
    <row r="22" spans="1:21" ht="15.75">
      <c r="A22" s="618"/>
      <c r="B22" s="618"/>
      <c r="C22" s="302"/>
      <c r="D22" s="302"/>
      <c r="E22" s="302"/>
      <c r="F22" s="244"/>
      <c r="G22" s="245"/>
      <c r="H22" s="244"/>
      <c r="I22" s="245"/>
      <c r="J22" s="244"/>
      <c r="K22" s="245"/>
      <c r="L22" s="226"/>
      <c r="M22" s="245"/>
      <c r="N22" s="226"/>
      <c r="O22" s="373">
        <f t="shared" si="0"/>
        <v>0</v>
      </c>
      <c r="P22" s="374">
        <f t="shared" si="1"/>
        <v>0</v>
      </c>
      <c r="Q22" s="244"/>
      <c r="R22" s="244"/>
      <c r="S22" s="244"/>
      <c r="T22" s="244"/>
      <c r="U22" s="244"/>
    </row>
    <row r="23" spans="1:21" ht="15.75">
      <c r="A23" s="618"/>
      <c r="B23" s="618"/>
      <c r="C23" s="302"/>
      <c r="D23" s="302"/>
      <c r="E23" s="302"/>
      <c r="F23" s="244"/>
      <c r="G23" s="245"/>
      <c r="H23" s="244"/>
      <c r="I23" s="245"/>
      <c r="J23" s="244"/>
      <c r="K23" s="245"/>
      <c r="L23" s="226"/>
      <c r="M23" s="245"/>
      <c r="N23" s="226"/>
      <c r="O23" s="373">
        <f t="shared" si="0"/>
        <v>0</v>
      </c>
      <c r="P23" s="374">
        <f t="shared" si="1"/>
        <v>0</v>
      </c>
      <c r="Q23" s="244"/>
      <c r="R23" s="244"/>
      <c r="S23" s="244"/>
      <c r="T23" s="244"/>
      <c r="U23" s="244"/>
    </row>
    <row r="24" spans="1:21" ht="15.75">
      <c r="A24" s="618"/>
      <c r="B24" s="618"/>
      <c r="C24" s="302"/>
      <c r="D24" s="302"/>
      <c r="E24" s="302"/>
      <c r="F24" s="244"/>
      <c r="G24" s="245"/>
      <c r="H24" s="244"/>
      <c r="I24" s="245"/>
      <c r="J24" s="244"/>
      <c r="K24" s="245"/>
      <c r="L24" s="226"/>
      <c r="M24" s="245"/>
      <c r="N24" s="226"/>
      <c r="O24" s="373">
        <f t="shared" si="0"/>
        <v>0</v>
      </c>
      <c r="P24" s="374">
        <f t="shared" si="1"/>
        <v>0</v>
      </c>
      <c r="Q24" s="244"/>
      <c r="R24" s="244"/>
      <c r="S24" s="244"/>
      <c r="T24" s="244"/>
      <c r="U24" s="244"/>
    </row>
    <row r="25" spans="1:21" ht="15.75">
      <c r="A25" s="618"/>
      <c r="B25" s="618"/>
      <c r="C25" s="302"/>
      <c r="D25" s="302"/>
      <c r="E25" s="302"/>
      <c r="F25" s="244"/>
      <c r="G25" s="245"/>
      <c r="H25" s="244"/>
      <c r="I25" s="245"/>
      <c r="J25" s="244"/>
      <c r="K25" s="245"/>
      <c r="L25" s="226"/>
      <c r="M25" s="245"/>
      <c r="N25" s="226"/>
      <c r="O25" s="373">
        <f t="shared" si="0"/>
        <v>0</v>
      </c>
      <c r="P25" s="374">
        <f t="shared" si="1"/>
        <v>0</v>
      </c>
      <c r="Q25" s="244"/>
      <c r="R25" s="244"/>
      <c r="S25" s="244"/>
      <c r="T25" s="244"/>
      <c r="U25" s="244"/>
    </row>
    <row r="26" spans="1:21" ht="15.75">
      <c r="A26" s="618"/>
      <c r="B26" s="618"/>
      <c r="C26" s="243"/>
      <c r="D26" s="302"/>
      <c r="E26" s="302"/>
      <c r="F26" s="302"/>
      <c r="G26" s="245"/>
      <c r="H26" s="248"/>
      <c r="I26" s="245"/>
      <c r="J26" s="248"/>
      <c r="K26" s="245"/>
      <c r="L26" s="226"/>
      <c r="M26" s="245"/>
      <c r="N26" s="226"/>
      <c r="O26" s="373">
        <f t="shared" si="0"/>
        <v>0</v>
      </c>
      <c r="P26" s="374">
        <f t="shared" si="1"/>
        <v>0</v>
      </c>
      <c r="Q26" s="244"/>
      <c r="R26" s="244"/>
      <c r="S26" s="244"/>
      <c r="T26" s="244"/>
      <c r="U26" s="302"/>
    </row>
    <row r="27" spans="1:21" ht="15.75">
      <c r="A27" s="618"/>
      <c r="B27" s="619"/>
      <c r="C27" s="243"/>
      <c r="D27" s="302"/>
      <c r="E27" s="302"/>
      <c r="F27" s="272"/>
      <c r="G27" s="245"/>
      <c r="H27" s="244"/>
      <c r="I27" s="245"/>
      <c r="J27" s="244"/>
      <c r="K27" s="245"/>
      <c r="L27" s="226"/>
      <c r="M27" s="245"/>
      <c r="N27" s="226"/>
      <c r="O27" s="373">
        <f t="shared" si="0"/>
        <v>0</v>
      </c>
      <c r="P27" s="374">
        <f t="shared" si="1"/>
        <v>0</v>
      </c>
      <c r="Q27" s="244"/>
      <c r="R27" s="244"/>
      <c r="S27" s="244"/>
      <c r="T27" s="244"/>
      <c r="U27" s="302"/>
    </row>
    <row r="28" spans="1:21" ht="15.75" customHeight="1">
      <c r="A28" s="618"/>
      <c r="B28" s="620" t="s">
        <v>1507</v>
      </c>
      <c r="C28" s="243"/>
      <c r="D28" s="302"/>
      <c r="E28" s="302"/>
      <c r="F28" s="302"/>
      <c r="G28" s="244"/>
      <c r="H28" s="244"/>
      <c r="I28" s="203"/>
      <c r="J28" s="244"/>
      <c r="K28" s="244"/>
      <c r="L28" s="226"/>
      <c r="M28" s="244"/>
      <c r="N28" s="226"/>
      <c r="O28" s="373">
        <f t="shared" si="0"/>
        <v>0</v>
      </c>
      <c r="P28" s="374">
        <f t="shared" si="1"/>
        <v>0</v>
      </c>
      <c r="Q28" s="244"/>
      <c r="R28" s="244"/>
      <c r="S28" s="244"/>
      <c r="T28" s="244"/>
      <c r="U28" s="302"/>
    </row>
    <row r="29" spans="1:21" ht="15.75">
      <c r="A29" s="618"/>
      <c r="B29" s="620"/>
      <c r="C29" s="243"/>
      <c r="D29" s="302"/>
      <c r="E29" s="302"/>
      <c r="F29" s="302"/>
      <c r="G29" s="244"/>
      <c r="H29" s="244"/>
      <c r="I29" s="203"/>
      <c r="J29" s="244"/>
      <c r="K29" s="244"/>
      <c r="L29" s="226"/>
      <c r="M29" s="244"/>
      <c r="N29" s="226"/>
      <c r="O29" s="373">
        <f t="shared" si="0"/>
        <v>0</v>
      </c>
      <c r="P29" s="374">
        <f t="shared" si="1"/>
        <v>0</v>
      </c>
      <c r="Q29" s="244"/>
      <c r="R29" s="244"/>
      <c r="S29" s="244"/>
      <c r="T29" s="244"/>
      <c r="U29" s="302"/>
    </row>
    <row r="30" spans="1:21" ht="15.75">
      <c r="A30" s="618"/>
      <c r="B30" s="620"/>
      <c r="C30" s="243"/>
      <c r="D30" s="302"/>
      <c r="E30" s="302"/>
      <c r="F30" s="302"/>
      <c r="G30" s="244"/>
      <c r="H30" s="244"/>
      <c r="I30" s="203"/>
      <c r="J30" s="244"/>
      <c r="K30" s="244"/>
      <c r="L30" s="226"/>
      <c r="M30" s="244"/>
      <c r="N30" s="226"/>
      <c r="O30" s="373">
        <f t="shared" si="0"/>
        <v>0</v>
      </c>
      <c r="P30" s="374">
        <f t="shared" si="1"/>
        <v>0</v>
      </c>
      <c r="Q30" s="244"/>
      <c r="R30" s="244"/>
      <c r="S30" s="244"/>
      <c r="T30" s="244"/>
      <c r="U30" s="302"/>
    </row>
    <row r="31" spans="1:21" ht="15.75">
      <c r="A31" s="618"/>
      <c r="B31" s="620"/>
      <c r="C31" s="243"/>
      <c r="D31" s="302"/>
      <c r="E31" s="302"/>
      <c r="F31" s="302"/>
      <c r="G31" s="244"/>
      <c r="H31" s="244"/>
      <c r="I31" s="203"/>
      <c r="J31" s="244"/>
      <c r="K31" s="244"/>
      <c r="L31" s="226"/>
      <c r="M31" s="244"/>
      <c r="N31" s="226"/>
      <c r="O31" s="373"/>
      <c r="P31" s="374"/>
      <c r="Q31" s="244"/>
      <c r="R31" s="244"/>
      <c r="S31" s="244"/>
      <c r="T31" s="244"/>
      <c r="U31" s="302"/>
    </row>
    <row r="32" spans="1:21" ht="15.75">
      <c r="A32" s="618"/>
      <c r="B32" s="620"/>
      <c r="C32" s="243"/>
      <c r="D32" s="302"/>
      <c r="E32" s="302"/>
      <c r="F32" s="302"/>
      <c r="G32" s="244"/>
      <c r="H32" s="244"/>
      <c r="I32" s="203"/>
      <c r="J32" s="244"/>
      <c r="K32" s="244"/>
      <c r="L32" s="226"/>
      <c r="M32" s="244"/>
      <c r="N32" s="226"/>
      <c r="O32" s="373"/>
      <c r="P32" s="374"/>
      <c r="Q32" s="244"/>
      <c r="R32" s="244"/>
      <c r="S32" s="244"/>
      <c r="T32" s="244"/>
      <c r="U32" s="302"/>
    </row>
    <row r="33" spans="1:21" ht="15.75">
      <c r="A33" s="618"/>
      <c r="B33" s="620"/>
      <c r="C33" s="243"/>
      <c r="D33" s="302"/>
      <c r="E33" s="302"/>
      <c r="F33" s="302"/>
      <c r="G33" s="244"/>
      <c r="H33" s="244"/>
      <c r="I33" s="203"/>
      <c r="J33" s="244"/>
      <c r="K33" s="244"/>
      <c r="L33" s="226"/>
      <c r="M33" s="244"/>
      <c r="N33" s="226"/>
      <c r="O33" s="373">
        <f t="shared" si="0"/>
        <v>0</v>
      </c>
      <c r="P33" s="374">
        <f t="shared" si="1"/>
        <v>0</v>
      </c>
      <c r="Q33" s="244"/>
      <c r="R33" s="244"/>
      <c r="S33" s="244"/>
      <c r="T33" s="244"/>
      <c r="U33" s="302"/>
    </row>
    <row r="34" spans="1:21" ht="15.75">
      <c r="A34" s="618"/>
      <c r="B34" s="620"/>
      <c r="C34" s="243"/>
      <c r="D34" s="302"/>
      <c r="E34" s="302"/>
      <c r="F34" s="302"/>
      <c r="G34" s="244"/>
      <c r="H34" s="244"/>
      <c r="I34" s="203"/>
      <c r="J34" s="244"/>
      <c r="K34" s="244"/>
      <c r="L34" s="226"/>
      <c r="M34" s="244"/>
      <c r="N34" s="226"/>
      <c r="O34" s="373">
        <f t="shared" si="0"/>
        <v>0</v>
      </c>
      <c r="P34" s="374">
        <f t="shared" si="1"/>
        <v>0</v>
      </c>
      <c r="Q34" s="244"/>
      <c r="R34" s="244"/>
      <c r="S34" s="244"/>
      <c r="T34" s="244"/>
      <c r="U34" s="302"/>
    </row>
    <row r="35" spans="1:21" ht="15.75">
      <c r="A35" s="618"/>
      <c r="B35" s="620"/>
      <c r="C35" s="243"/>
      <c r="D35" s="302"/>
      <c r="E35" s="302"/>
      <c r="F35" s="302"/>
      <c r="G35" s="244"/>
      <c r="H35" s="244"/>
      <c r="I35" s="203"/>
      <c r="J35" s="244"/>
      <c r="K35" s="244"/>
      <c r="L35" s="226"/>
      <c r="M35" s="244"/>
      <c r="N35" s="226"/>
      <c r="O35" s="373">
        <f t="shared" si="0"/>
        <v>0</v>
      </c>
      <c r="P35" s="374">
        <f t="shared" si="1"/>
        <v>0</v>
      </c>
      <c r="Q35" s="244"/>
      <c r="R35" s="244"/>
      <c r="S35" s="244"/>
      <c r="T35" s="244"/>
      <c r="U35" s="302"/>
    </row>
    <row r="36" spans="1:21" ht="15.75">
      <c r="A36" s="618"/>
      <c r="B36" s="620"/>
      <c r="C36" s="243"/>
      <c r="D36" s="302"/>
      <c r="E36" s="302"/>
      <c r="F36" s="302"/>
      <c r="G36" s="244"/>
      <c r="H36" s="244"/>
      <c r="I36" s="203"/>
      <c r="J36" s="244"/>
      <c r="K36" s="244"/>
      <c r="L36" s="226"/>
      <c r="M36" s="244"/>
      <c r="N36" s="226"/>
      <c r="O36" s="373">
        <f t="shared" si="0"/>
        <v>0</v>
      </c>
      <c r="P36" s="374">
        <f t="shared" si="1"/>
        <v>0</v>
      </c>
      <c r="Q36" s="244"/>
      <c r="R36" s="244"/>
      <c r="S36" s="244"/>
      <c r="T36" s="244"/>
      <c r="U36" s="302"/>
    </row>
    <row r="37" spans="1:21" ht="15.75">
      <c r="A37" s="618"/>
      <c r="B37" s="620"/>
      <c r="C37" s="243"/>
      <c r="D37" s="302"/>
      <c r="E37" s="302"/>
      <c r="F37" s="302"/>
      <c r="G37" s="244"/>
      <c r="H37" s="244"/>
      <c r="I37" s="203"/>
      <c r="J37" s="244"/>
      <c r="K37" s="244"/>
      <c r="L37" s="226"/>
      <c r="M37" s="244"/>
      <c r="N37" s="226"/>
      <c r="O37" s="373">
        <f t="shared" si="0"/>
        <v>0</v>
      </c>
      <c r="P37" s="374">
        <f t="shared" si="1"/>
        <v>0</v>
      </c>
      <c r="Q37" s="244"/>
      <c r="R37" s="244"/>
      <c r="S37" s="244"/>
      <c r="T37" s="244"/>
      <c r="U37" s="302"/>
    </row>
    <row r="38" spans="1:21" ht="15.75">
      <c r="A38" s="618"/>
      <c r="B38" s="620"/>
      <c r="C38" s="243"/>
      <c r="D38" s="302"/>
      <c r="E38" s="302"/>
      <c r="F38" s="302"/>
      <c r="G38" s="244"/>
      <c r="H38" s="244"/>
      <c r="I38" s="203"/>
      <c r="J38" s="244"/>
      <c r="K38" s="244"/>
      <c r="L38" s="226"/>
      <c r="M38" s="244"/>
      <c r="N38" s="226"/>
      <c r="O38" s="373">
        <f t="shared" si="0"/>
        <v>0</v>
      </c>
      <c r="P38" s="374">
        <f t="shared" si="1"/>
        <v>0</v>
      </c>
      <c r="Q38" s="244"/>
      <c r="R38" s="244"/>
      <c r="S38" s="244"/>
      <c r="T38" s="244"/>
      <c r="U38" s="302"/>
    </row>
    <row r="39" spans="1:21" ht="15.75">
      <c r="A39" s="618"/>
      <c r="B39" s="620" t="s">
        <v>1458</v>
      </c>
      <c r="C39" s="243"/>
      <c r="D39" s="302"/>
      <c r="E39" s="302"/>
      <c r="F39" s="302"/>
      <c r="G39" s="244"/>
      <c r="H39" s="244"/>
      <c r="I39" s="203"/>
      <c r="J39" s="244"/>
      <c r="K39" s="244"/>
      <c r="L39" s="226"/>
      <c r="M39" s="244"/>
      <c r="N39" s="226"/>
      <c r="O39" s="373">
        <f t="shared" si="0"/>
        <v>0</v>
      </c>
      <c r="P39" s="374">
        <f t="shared" si="1"/>
        <v>0</v>
      </c>
      <c r="Q39" s="244"/>
      <c r="R39" s="244"/>
      <c r="S39" s="244"/>
      <c r="T39" s="244"/>
      <c r="U39" s="302"/>
    </row>
    <row r="40" spans="1:21" ht="15.75">
      <c r="A40" s="618"/>
      <c r="B40" s="620"/>
      <c r="C40" s="302"/>
      <c r="D40" s="302"/>
      <c r="E40" s="302"/>
      <c r="F40" s="302"/>
      <c r="G40" s="244"/>
      <c r="H40" s="244"/>
      <c r="I40" s="203"/>
      <c r="J40" s="244"/>
      <c r="K40" s="244"/>
      <c r="L40" s="226"/>
      <c r="M40" s="244"/>
      <c r="N40" s="226"/>
      <c r="O40" s="373">
        <f t="shared" si="0"/>
        <v>0</v>
      </c>
      <c r="P40" s="374">
        <f t="shared" si="1"/>
        <v>0</v>
      </c>
      <c r="Q40" s="244"/>
      <c r="R40" s="244"/>
      <c r="S40" s="244"/>
      <c r="T40" s="244"/>
      <c r="U40" s="302"/>
    </row>
    <row r="41" spans="1:21" ht="15.75">
      <c r="A41" s="618"/>
      <c r="B41" s="620"/>
      <c r="C41" s="302"/>
      <c r="D41" s="302"/>
      <c r="E41" s="302"/>
      <c r="F41" s="302"/>
      <c r="G41" s="244"/>
      <c r="H41" s="244"/>
      <c r="I41" s="203"/>
      <c r="J41" s="244"/>
      <c r="K41" s="244"/>
      <c r="L41" s="226"/>
      <c r="M41" s="244"/>
      <c r="N41" s="226"/>
      <c r="O41" s="373">
        <f t="shared" si="0"/>
        <v>0</v>
      </c>
      <c r="P41" s="374">
        <f t="shared" si="1"/>
        <v>0</v>
      </c>
      <c r="Q41" s="244"/>
      <c r="R41" s="244"/>
      <c r="S41" s="244"/>
      <c r="T41" s="244"/>
      <c r="U41" s="302"/>
    </row>
    <row r="42" spans="1:21" ht="15.75">
      <c r="A42" s="618"/>
      <c r="B42" s="620"/>
      <c r="C42" s="302"/>
      <c r="D42" s="302"/>
      <c r="E42" s="302"/>
      <c r="F42" s="302"/>
      <c r="G42" s="244"/>
      <c r="H42" s="244"/>
      <c r="I42" s="203"/>
      <c r="J42" s="244"/>
      <c r="K42" s="244"/>
      <c r="L42" s="226"/>
      <c r="M42" s="244"/>
      <c r="N42" s="226"/>
      <c r="O42" s="373">
        <f t="shared" si="0"/>
        <v>0</v>
      </c>
      <c r="P42" s="374">
        <f t="shared" si="1"/>
        <v>0</v>
      </c>
      <c r="Q42" s="244"/>
      <c r="R42" s="244"/>
      <c r="S42" s="244"/>
      <c r="T42" s="244"/>
      <c r="U42" s="302"/>
    </row>
    <row r="43" spans="1:21" ht="15.75">
      <c r="A43" s="618"/>
      <c r="B43" s="620"/>
      <c r="C43" s="302"/>
      <c r="D43" s="302"/>
      <c r="E43" s="302"/>
      <c r="F43" s="302"/>
      <c r="G43" s="244"/>
      <c r="H43" s="244"/>
      <c r="I43" s="203"/>
      <c r="J43" s="244"/>
      <c r="K43" s="244"/>
      <c r="L43" s="226"/>
      <c r="M43" s="244"/>
      <c r="N43" s="226"/>
      <c r="O43" s="373">
        <f t="shared" si="0"/>
        <v>0</v>
      </c>
      <c r="P43" s="374">
        <f t="shared" si="1"/>
        <v>0</v>
      </c>
      <c r="Q43" s="244"/>
      <c r="R43" s="244"/>
      <c r="S43" s="244"/>
      <c r="T43" s="244"/>
      <c r="U43" s="302"/>
    </row>
    <row r="44" spans="1:21" ht="15.75">
      <c r="A44" s="618"/>
      <c r="B44" s="620"/>
      <c r="C44" s="302"/>
      <c r="D44" s="302"/>
      <c r="E44" s="302"/>
      <c r="F44" s="302"/>
      <c r="G44" s="244"/>
      <c r="H44" s="244"/>
      <c r="I44" s="203"/>
      <c r="J44" s="244"/>
      <c r="K44" s="244"/>
      <c r="L44" s="226"/>
      <c r="M44" s="244"/>
      <c r="N44" s="226"/>
      <c r="O44" s="373">
        <f t="shared" si="0"/>
        <v>0</v>
      </c>
      <c r="P44" s="374">
        <f t="shared" si="1"/>
        <v>0</v>
      </c>
      <c r="Q44" s="244"/>
      <c r="R44" s="244"/>
      <c r="S44" s="244"/>
      <c r="T44" s="244"/>
      <c r="U44" s="302"/>
    </row>
    <row r="45" spans="1:21" ht="15.75">
      <c r="A45" s="618"/>
      <c r="B45" s="620"/>
      <c r="C45" s="302"/>
      <c r="D45" s="302"/>
      <c r="E45" s="302"/>
      <c r="F45" s="302"/>
      <c r="G45" s="244"/>
      <c r="H45" s="244"/>
      <c r="I45" s="203"/>
      <c r="J45" s="244"/>
      <c r="K45" s="244"/>
      <c r="L45" s="226"/>
      <c r="M45" s="244"/>
      <c r="N45" s="226"/>
      <c r="O45" s="373">
        <f t="shared" si="0"/>
        <v>0</v>
      </c>
      <c r="P45" s="374">
        <f t="shared" si="1"/>
        <v>0</v>
      </c>
      <c r="Q45" s="244"/>
      <c r="R45" s="244"/>
      <c r="S45" s="244"/>
      <c r="T45" s="244"/>
      <c r="U45" s="302"/>
    </row>
    <row r="46" spans="1:21" ht="15.75">
      <c r="A46" s="618"/>
      <c r="B46" s="620"/>
      <c r="C46" s="302"/>
      <c r="D46" s="302"/>
      <c r="E46" s="302"/>
      <c r="F46" s="302"/>
      <c r="G46" s="244"/>
      <c r="H46" s="244"/>
      <c r="I46" s="203"/>
      <c r="J46" s="244"/>
      <c r="K46" s="244"/>
      <c r="L46" s="226"/>
      <c r="M46" s="244"/>
      <c r="N46" s="226"/>
      <c r="O46" s="373">
        <f t="shared" si="0"/>
        <v>0</v>
      </c>
      <c r="P46" s="374">
        <f t="shared" si="1"/>
        <v>0</v>
      </c>
      <c r="Q46" s="244"/>
      <c r="R46" s="244"/>
      <c r="S46" s="244"/>
      <c r="T46" s="244"/>
      <c r="U46" s="302"/>
    </row>
    <row r="47" spans="1:21" ht="15.75">
      <c r="A47" s="287"/>
      <c r="B47" s="288"/>
      <c r="C47" s="287" t="s">
        <v>1379</v>
      </c>
      <c r="D47" s="288"/>
      <c r="E47" s="288"/>
      <c r="F47" s="289"/>
      <c r="G47" s="250">
        <f t="shared" ref="G47:N47" si="2">SUM(G8:G46)</f>
        <v>0</v>
      </c>
      <c r="H47" s="250">
        <f t="shared" si="2"/>
        <v>0</v>
      </c>
      <c r="I47" s="250">
        <f t="shared" si="2"/>
        <v>0</v>
      </c>
      <c r="J47" s="250">
        <f t="shared" si="2"/>
        <v>0</v>
      </c>
      <c r="K47" s="250">
        <f t="shared" si="2"/>
        <v>0</v>
      </c>
      <c r="L47" s="250">
        <f t="shared" si="2"/>
        <v>0</v>
      </c>
      <c r="M47" s="250">
        <f t="shared" si="2"/>
        <v>0</v>
      </c>
      <c r="N47" s="250">
        <f t="shared" si="2"/>
        <v>0</v>
      </c>
      <c r="O47" s="250">
        <f>SUM(O8:O46)</f>
        <v>0</v>
      </c>
      <c r="P47" s="250">
        <f>SUM(P8:P46)</f>
        <v>0</v>
      </c>
      <c r="Q47" s="251"/>
      <c r="R47" s="251"/>
      <c r="S47" s="251"/>
      <c r="T47" s="251"/>
      <c r="U47" s="251"/>
    </row>
    <row r="48" spans="1:21" ht="15.75">
      <c r="A48" s="252"/>
      <c r="B48" s="253"/>
      <c r="C48" s="253"/>
      <c r="D48" s="253"/>
      <c r="E48" s="254"/>
      <c r="F48" s="253"/>
      <c r="G48" s="253"/>
      <c r="H48" s="253"/>
      <c r="I48" s="253"/>
      <c r="J48" s="253"/>
      <c r="K48" s="253"/>
      <c r="L48" s="253"/>
      <c r="M48" s="253"/>
      <c r="N48" s="253"/>
      <c r="O48" s="376"/>
      <c r="P48" s="376"/>
      <c r="Q48" s="253"/>
      <c r="R48" s="253"/>
      <c r="S48" s="253"/>
      <c r="T48" s="253"/>
      <c r="U48" s="253"/>
    </row>
    <row r="49" spans="1:21" ht="15.75">
      <c r="A49" s="252"/>
      <c r="B49" s="253"/>
      <c r="C49" s="253"/>
      <c r="D49" s="253"/>
      <c r="E49" s="254"/>
      <c r="F49" s="253"/>
      <c r="G49" s="253"/>
      <c r="H49" s="253"/>
      <c r="I49" s="253"/>
      <c r="J49" s="253"/>
      <c r="K49" s="253"/>
      <c r="L49" s="253"/>
      <c r="M49" s="253"/>
      <c r="N49" s="253"/>
      <c r="O49" s="376"/>
      <c r="P49" s="376"/>
      <c r="Q49" s="253"/>
      <c r="R49" s="253"/>
      <c r="S49" s="253"/>
      <c r="T49" s="253"/>
      <c r="U49" s="253"/>
    </row>
    <row r="50" spans="1:21" ht="15.75">
      <c r="A50" s="252"/>
      <c r="B50" s="253"/>
      <c r="C50" s="253"/>
      <c r="D50" s="253"/>
      <c r="E50" s="254"/>
      <c r="F50" s="253"/>
      <c r="G50" s="253"/>
      <c r="H50" s="253"/>
      <c r="I50" s="253"/>
      <c r="J50" s="253"/>
      <c r="K50" s="253"/>
      <c r="L50" s="253"/>
      <c r="M50" s="253"/>
      <c r="N50" s="253"/>
      <c r="O50" s="376"/>
      <c r="P50" s="376"/>
      <c r="Q50" s="253"/>
      <c r="R50" s="253"/>
      <c r="S50" s="253"/>
      <c r="T50" s="253"/>
      <c r="U50" s="253"/>
    </row>
    <row r="51" spans="1:21" ht="15.75">
      <c r="A51" s="252"/>
      <c r="B51" s="253"/>
      <c r="C51" s="253"/>
      <c r="D51" s="253"/>
      <c r="E51" s="254"/>
      <c r="F51" s="253"/>
      <c r="G51" s="253"/>
      <c r="H51" s="253"/>
      <c r="I51" s="253"/>
      <c r="J51" s="253"/>
      <c r="K51" s="253"/>
      <c r="L51" s="253"/>
      <c r="M51" s="253"/>
      <c r="N51" s="253"/>
      <c r="O51" s="376"/>
      <c r="P51" s="376"/>
      <c r="Q51" s="253"/>
      <c r="R51" s="253"/>
      <c r="S51" s="253"/>
      <c r="T51" s="253"/>
      <c r="U51" s="253"/>
    </row>
    <row r="52" spans="1:21" ht="15.75">
      <c r="A52" s="252"/>
      <c r="B52" s="253"/>
      <c r="C52" s="253"/>
      <c r="D52" s="253"/>
      <c r="E52" s="254"/>
      <c r="F52" s="253"/>
      <c r="G52" s="253"/>
      <c r="H52" s="253"/>
      <c r="I52" s="253"/>
      <c r="J52" s="253"/>
      <c r="K52" s="253"/>
      <c r="L52" s="253"/>
      <c r="M52" s="253"/>
      <c r="N52" s="253"/>
      <c r="O52" s="376"/>
      <c r="P52" s="376"/>
      <c r="Q52" s="253"/>
      <c r="R52" s="253"/>
      <c r="S52" s="253"/>
      <c r="T52" s="253"/>
      <c r="U52" s="253"/>
    </row>
    <row r="53" spans="1:21" ht="15.75">
      <c r="A53" s="252"/>
      <c r="B53" s="253"/>
      <c r="C53" s="253"/>
      <c r="D53" s="253"/>
      <c r="E53" s="254"/>
      <c r="F53" s="253"/>
      <c r="G53" s="253"/>
      <c r="H53" s="253"/>
      <c r="I53" s="253"/>
      <c r="J53" s="253"/>
      <c r="K53" s="253"/>
      <c r="L53" s="253"/>
      <c r="M53" s="253"/>
      <c r="N53" s="253"/>
      <c r="O53" s="376"/>
      <c r="P53" s="376"/>
      <c r="Q53" s="253"/>
      <c r="R53" s="253"/>
      <c r="S53" s="253"/>
      <c r="T53" s="253"/>
      <c r="U53" s="253"/>
    </row>
    <row r="54" spans="1:21" ht="15.75">
      <c r="A54" s="252"/>
      <c r="B54" s="253"/>
      <c r="C54" s="253"/>
      <c r="D54" s="253"/>
      <c r="E54" s="254"/>
      <c r="F54" s="253"/>
      <c r="G54" s="253"/>
      <c r="H54" s="253"/>
      <c r="I54" s="253"/>
      <c r="J54" s="253"/>
      <c r="K54" s="253"/>
      <c r="L54" s="253"/>
      <c r="M54" s="253"/>
      <c r="N54" s="253"/>
      <c r="O54" s="376"/>
      <c r="P54" s="376"/>
      <c r="Q54" s="253"/>
      <c r="R54" s="253"/>
      <c r="S54" s="253"/>
      <c r="T54" s="253"/>
      <c r="U54" s="253"/>
    </row>
    <row r="55" spans="1:21" ht="15.75">
      <c r="A55" s="252"/>
      <c r="B55" s="253"/>
      <c r="C55" s="253"/>
      <c r="D55" s="253"/>
      <c r="E55" s="254"/>
      <c r="F55" s="253"/>
      <c r="G55" s="253"/>
      <c r="H55" s="253"/>
      <c r="I55" s="253"/>
      <c r="J55" s="253"/>
      <c r="K55" s="253"/>
      <c r="L55" s="253"/>
      <c r="M55" s="253"/>
      <c r="N55" s="253"/>
      <c r="O55" s="376"/>
      <c r="P55" s="376"/>
      <c r="Q55" s="253"/>
      <c r="R55" s="253"/>
      <c r="S55" s="253"/>
      <c r="T55" s="253"/>
      <c r="U55" s="253"/>
    </row>
    <row r="56" spans="1:21" ht="15.75">
      <c r="A56" s="252"/>
      <c r="B56" s="253"/>
      <c r="C56" s="253"/>
      <c r="D56" s="253"/>
      <c r="E56" s="254"/>
      <c r="F56" s="253"/>
      <c r="G56" s="253"/>
      <c r="H56" s="253"/>
      <c r="I56" s="253"/>
      <c r="J56" s="253"/>
      <c r="K56" s="253"/>
      <c r="L56" s="253"/>
      <c r="M56" s="253"/>
      <c r="N56" s="253"/>
      <c r="O56" s="376"/>
      <c r="P56" s="376"/>
      <c r="Q56" s="253"/>
      <c r="R56" s="253"/>
      <c r="S56" s="253"/>
      <c r="T56" s="253"/>
      <c r="U56" s="253"/>
    </row>
    <row r="57" spans="1:21" ht="15.75">
      <c r="A57" s="252"/>
      <c r="B57" s="253"/>
      <c r="C57" s="253"/>
      <c r="D57" s="253"/>
      <c r="E57" s="254"/>
      <c r="F57" s="253"/>
      <c r="G57" s="253"/>
      <c r="H57" s="253"/>
      <c r="I57" s="253"/>
      <c r="J57" s="253"/>
      <c r="K57" s="253"/>
      <c r="L57" s="253"/>
      <c r="M57" s="253"/>
      <c r="N57" s="253"/>
      <c r="O57" s="376"/>
      <c r="P57" s="376"/>
      <c r="Q57" s="253"/>
      <c r="R57" s="253"/>
      <c r="S57" s="253"/>
      <c r="T57" s="253"/>
      <c r="U57" s="253"/>
    </row>
    <row r="58" spans="1:21" ht="15.75">
      <c r="A58" s="252"/>
      <c r="B58" s="253"/>
      <c r="C58" s="253"/>
      <c r="D58" s="253"/>
      <c r="E58" s="254"/>
      <c r="F58" s="253"/>
      <c r="G58" s="253"/>
      <c r="H58" s="253"/>
      <c r="I58" s="253"/>
      <c r="J58" s="253"/>
      <c r="K58" s="253"/>
      <c r="L58" s="253"/>
      <c r="M58" s="253"/>
      <c r="N58" s="253"/>
      <c r="O58" s="376"/>
      <c r="P58" s="376"/>
      <c r="Q58" s="253"/>
      <c r="R58" s="253"/>
      <c r="S58" s="253"/>
      <c r="T58" s="253"/>
      <c r="U58" s="253"/>
    </row>
    <row r="59" spans="1:21" ht="15.75">
      <c r="A59" s="252"/>
      <c r="B59" s="253"/>
      <c r="C59" s="253"/>
      <c r="D59" s="253"/>
      <c r="E59" s="254"/>
      <c r="F59" s="253"/>
      <c r="G59" s="253"/>
      <c r="H59" s="253"/>
      <c r="I59" s="253"/>
      <c r="J59" s="253"/>
      <c r="K59" s="253"/>
      <c r="L59" s="253"/>
      <c r="M59" s="253"/>
      <c r="N59" s="253"/>
      <c r="O59" s="376"/>
      <c r="P59" s="376"/>
      <c r="Q59" s="253"/>
      <c r="R59" s="253"/>
      <c r="S59" s="253"/>
      <c r="T59" s="253"/>
      <c r="U59" s="253"/>
    </row>
    <row r="60" spans="1:21" ht="15.75">
      <c r="A60" s="252"/>
      <c r="B60" s="253"/>
      <c r="C60" s="253"/>
      <c r="D60" s="253"/>
      <c r="E60" s="254"/>
      <c r="F60" s="253"/>
      <c r="G60" s="253"/>
      <c r="H60" s="253"/>
      <c r="I60" s="253"/>
      <c r="J60" s="253"/>
      <c r="K60" s="253"/>
      <c r="L60" s="253"/>
      <c r="M60" s="253"/>
      <c r="N60" s="253"/>
      <c r="O60" s="376"/>
      <c r="P60" s="376"/>
      <c r="Q60" s="253"/>
      <c r="R60" s="253"/>
      <c r="S60" s="253"/>
      <c r="T60" s="253"/>
      <c r="U60" s="253"/>
    </row>
    <row r="61" spans="1:21" ht="15.75">
      <c r="A61" s="252"/>
      <c r="B61" s="253"/>
      <c r="C61" s="253"/>
      <c r="D61" s="253"/>
      <c r="E61" s="254"/>
      <c r="F61" s="253"/>
      <c r="G61" s="253"/>
      <c r="H61" s="253"/>
      <c r="I61" s="253"/>
      <c r="J61" s="253"/>
      <c r="K61" s="253"/>
      <c r="L61" s="253"/>
      <c r="M61" s="253"/>
      <c r="N61" s="253"/>
      <c r="O61" s="376"/>
      <c r="P61" s="376"/>
      <c r="Q61" s="253"/>
      <c r="R61" s="253"/>
      <c r="S61" s="253"/>
      <c r="T61" s="253"/>
      <c r="U61" s="253"/>
    </row>
    <row r="62" spans="1:21" ht="15.75">
      <c r="A62" s="252"/>
      <c r="B62" s="253"/>
      <c r="C62" s="253"/>
      <c r="D62" s="253"/>
      <c r="E62" s="254"/>
      <c r="F62" s="253"/>
      <c r="G62" s="253"/>
      <c r="H62" s="253"/>
      <c r="I62" s="253"/>
      <c r="J62" s="253"/>
      <c r="K62" s="253"/>
      <c r="L62" s="253"/>
      <c r="M62" s="253"/>
      <c r="N62" s="253"/>
      <c r="O62" s="376"/>
      <c r="P62" s="376"/>
      <c r="Q62" s="253"/>
      <c r="R62" s="253"/>
      <c r="S62" s="253"/>
      <c r="T62" s="253"/>
      <c r="U62" s="253"/>
    </row>
    <row r="63" spans="1:21" ht="15.75">
      <c r="A63" s="252"/>
      <c r="B63" s="253"/>
      <c r="C63" s="253"/>
      <c r="D63" s="253"/>
      <c r="E63" s="254"/>
      <c r="F63" s="253"/>
      <c r="G63" s="253"/>
      <c r="H63" s="253"/>
      <c r="I63" s="253"/>
      <c r="J63" s="253"/>
      <c r="K63" s="253"/>
      <c r="L63" s="253"/>
      <c r="M63" s="253"/>
      <c r="N63" s="253"/>
      <c r="O63" s="376"/>
      <c r="P63" s="376"/>
      <c r="Q63" s="253"/>
      <c r="R63" s="253"/>
      <c r="S63" s="253"/>
      <c r="T63" s="253"/>
      <c r="U63" s="253"/>
    </row>
    <row r="64" spans="1:21" ht="15.75">
      <c r="A64" s="252"/>
      <c r="B64" s="253"/>
      <c r="C64" s="253"/>
      <c r="D64" s="253"/>
      <c r="E64" s="254"/>
      <c r="F64" s="253"/>
      <c r="G64" s="253"/>
      <c r="H64" s="253"/>
      <c r="I64" s="253"/>
      <c r="J64" s="253"/>
      <c r="K64" s="253"/>
      <c r="L64" s="253"/>
      <c r="M64" s="253"/>
      <c r="N64" s="253"/>
      <c r="O64" s="376"/>
      <c r="P64" s="376"/>
      <c r="Q64" s="253"/>
      <c r="R64" s="253"/>
      <c r="S64" s="253"/>
      <c r="T64" s="253"/>
      <c r="U64" s="253"/>
    </row>
    <row r="65" spans="1:21" ht="15.75">
      <c r="A65" s="252"/>
      <c r="B65" s="253"/>
      <c r="C65" s="253"/>
      <c r="D65" s="253"/>
      <c r="E65" s="254"/>
      <c r="F65" s="253"/>
      <c r="G65" s="253"/>
      <c r="H65" s="253"/>
      <c r="I65" s="253"/>
      <c r="J65" s="253"/>
      <c r="K65" s="253"/>
      <c r="L65" s="253"/>
      <c r="M65" s="253"/>
      <c r="N65" s="253"/>
      <c r="O65" s="376"/>
      <c r="P65" s="376"/>
      <c r="Q65" s="253"/>
      <c r="R65" s="253"/>
      <c r="S65" s="253"/>
      <c r="T65" s="253"/>
      <c r="U65" s="253"/>
    </row>
    <row r="66" spans="1:21" ht="15.75">
      <c r="A66" s="252"/>
      <c r="B66" s="253"/>
      <c r="C66" s="253"/>
      <c r="D66" s="253"/>
      <c r="E66" s="254"/>
      <c r="F66" s="253"/>
      <c r="G66" s="253"/>
      <c r="H66" s="253"/>
      <c r="I66" s="253"/>
      <c r="J66" s="253"/>
      <c r="K66" s="253"/>
      <c r="L66" s="253"/>
      <c r="M66" s="253"/>
      <c r="N66" s="253"/>
      <c r="O66" s="376"/>
      <c r="P66" s="376"/>
      <c r="Q66" s="253"/>
      <c r="R66" s="253"/>
      <c r="S66" s="253"/>
      <c r="T66" s="253"/>
      <c r="U66" s="253"/>
    </row>
    <row r="67" spans="1:21" ht="15.75">
      <c r="A67" s="252"/>
      <c r="B67" s="253"/>
      <c r="C67" s="253"/>
      <c r="D67" s="253"/>
      <c r="E67" s="254"/>
      <c r="F67" s="253"/>
      <c r="G67" s="253"/>
      <c r="H67" s="253"/>
      <c r="I67" s="253"/>
      <c r="J67" s="253"/>
      <c r="K67" s="253"/>
      <c r="L67" s="253"/>
      <c r="M67" s="253"/>
      <c r="N67" s="253"/>
      <c r="O67" s="376"/>
      <c r="P67" s="376"/>
      <c r="Q67" s="253"/>
      <c r="R67" s="253"/>
      <c r="S67" s="253"/>
      <c r="T67" s="253"/>
      <c r="U67" s="253"/>
    </row>
    <row r="68" spans="1:21" ht="15.75">
      <c r="A68" s="252"/>
      <c r="B68" s="253"/>
      <c r="C68" s="253"/>
      <c r="D68" s="253"/>
      <c r="E68" s="254"/>
      <c r="F68" s="253"/>
      <c r="G68" s="253"/>
      <c r="H68" s="253"/>
      <c r="I68" s="253"/>
      <c r="J68" s="253"/>
      <c r="K68" s="253"/>
      <c r="L68" s="253"/>
      <c r="M68" s="253"/>
      <c r="N68" s="253"/>
      <c r="O68" s="376"/>
      <c r="P68" s="376"/>
      <c r="Q68" s="253"/>
      <c r="R68" s="253"/>
      <c r="S68" s="253"/>
      <c r="T68" s="253"/>
      <c r="U68" s="253"/>
    </row>
    <row r="69" spans="1:21" ht="15.75">
      <c r="A69" s="252"/>
      <c r="B69" s="253"/>
      <c r="C69" s="253"/>
      <c r="D69" s="253"/>
      <c r="E69" s="254"/>
      <c r="F69" s="253"/>
      <c r="G69" s="253"/>
      <c r="H69" s="253"/>
      <c r="I69" s="253"/>
      <c r="J69" s="253"/>
      <c r="K69" s="253"/>
      <c r="L69" s="253"/>
      <c r="M69" s="253"/>
      <c r="N69" s="253"/>
      <c r="O69" s="376"/>
      <c r="P69" s="376"/>
      <c r="Q69" s="253"/>
      <c r="R69" s="253"/>
      <c r="S69" s="253"/>
      <c r="T69" s="253"/>
      <c r="U69" s="253"/>
    </row>
    <row r="70" spans="1:21" ht="15.75">
      <c r="A70" s="252"/>
      <c r="B70" s="253"/>
      <c r="C70" s="253"/>
      <c r="D70" s="253"/>
      <c r="E70" s="254"/>
      <c r="F70" s="253"/>
      <c r="G70" s="253"/>
      <c r="H70" s="253"/>
      <c r="I70" s="253"/>
      <c r="J70" s="253"/>
      <c r="K70" s="253"/>
      <c r="L70" s="253"/>
      <c r="M70" s="253"/>
      <c r="N70" s="253"/>
      <c r="O70" s="376"/>
      <c r="P70" s="376"/>
      <c r="Q70" s="253"/>
      <c r="R70" s="253"/>
      <c r="S70" s="253"/>
      <c r="T70" s="253"/>
      <c r="U70" s="253"/>
    </row>
    <row r="71" spans="1:21" ht="15.75">
      <c r="A71" s="252"/>
      <c r="B71" s="253"/>
      <c r="C71" s="253"/>
      <c r="D71" s="253"/>
      <c r="E71" s="254"/>
      <c r="F71" s="253"/>
      <c r="G71" s="253"/>
      <c r="H71" s="253"/>
      <c r="I71" s="253"/>
      <c r="J71" s="253"/>
      <c r="K71" s="253"/>
      <c r="L71" s="253"/>
      <c r="M71" s="253"/>
      <c r="N71" s="253"/>
      <c r="O71" s="376"/>
      <c r="P71" s="376"/>
      <c r="Q71" s="253"/>
      <c r="R71" s="253"/>
      <c r="S71" s="253"/>
      <c r="T71" s="253"/>
      <c r="U71" s="253"/>
    </row>
    <row r="72" spans="1:21" ht="15.75">
      <c r="A72" s="252"/>
      <c r="B72" s="253"/>
      <c r="C72" s="253"/>
      <c r="D72" s="253"/>
      <c r="E72" s="254"/>
      <c r="F72" s="253"/>
      <c r="G72" s="253"/>
      <c r="H72" s="253"/>
      <c r="I72" s="253"/>
      <c r="J72" s="253"/>
      <c r="K72" s="253"/>
      <c r="L72" s="253"/>
      <c r="M72" s="253"/>
      <c r="N72" s="253"/>
      <c r="O72" s="376"/>
      <c r="P72" s="376"/>
      <c r="Q72" s="253"/>
      <c r="R72" s="253"/>
      <c r="S72" s="253"/>
      <c r="T72" s="253"/>
      <c r="U72" s="253"/>
    </row>
    <row r="73" spans="1:21" ht="15.75">
      <c r="A73" s="252"/>
      <c r="B73" s="253"/>
      <c r="C73" s="253"/>
      <c r="D73" s="253"/>
      <c r="E73" s="254"/>
      <c r="F73" s="253"/>
      <c r="G73" s="253"/>
      <c r="H73" s="253"/>
      <c r="I73" s="253"/>
      <c r="J73" s="253"/>
      <c r="K73" s="253"/>
      <c r="L73" s="253"/>
      <c r="M73" s="253"/>
      <c r="N73" s="253"/>
      <c r="O73" s="376"/>
      <c r="P73" s="376"/>
      <c r="Q73" s="253"/>
      <c r="R73" s="253"/>
      <c r="S73" s="253"/>
      <c r="T73" s="253"/>
      <c r="U73" s="253"/>
    </row>
    <row r="74" spans="1:21" ht="15.75">
      <c r="A74" s="252"/>
      <c r="B74" s="253"/>
      <c r="C74" s="253"/>
      <c r="D74" s="253"/>
      <c r="E74" s="254"/>
      <c r="F74" s="253"/>
      <c r="G74" s="253"/>
      <c r="H74" s="253"/>
      <c r="I74" s="253"/>
      <c r="J74" s="253"/>
      <c r="K74" s="253"/>
      <c r="L74" s="253"/>
      <c r="M74" s="253"/>
      <c r="N74" s="253"/>
      <c r="O74" s="376"/>
      <c r="P74" s="376"/>
      <c r="Q74" s="253"/>
      <c r="R74" s="253"/>
      <c r="S74" s="253"/>
      <c r="T74" s="253"/>
      <c r="U74" s="253"/>
    </row>
    <row r="75" spans="1:21" ht="15.75">
      <c r="A75" s="252"/>
      <c r="B75" s="253"/>
      <c r="C75" s="253"/>
      <c r="D75" s="253"/>
      <c r="E75" s="254"/>
      <c r="F75" s="253"/>
      <c r="G75" s="253"/>
      <c r="H75" s="253"/>
      <c r="I75" s="253"/>
      <c r="J75" s="253"/>
      <c r="K75" s="253"/>
      <c r="L75" s="253"/>
      <c r="M75" s="253"/>
      <c r="N75" s="253"/>
      <c r="O75" s="376"/>
      <c r="P75" s="376"/>
      <c r="Q75" s="253"/>
      <c r="R75" s="253"/>
      <c r="S75" s="253"/>
      <c r="T75" s="253"/>
      <c r="U75" s="253"/>
    </row>
    <row r="76" spans="1:21" ht="15.75">
      <c r="A76" s="252"/>
      <c r="B76" s="253"/>
      <c r="C76" s="253"/>
      <c r="D76" s="253"/>
      <c r="E76" s="254"/>
      <c r="F76" s="253"/>
      <c r="G76" s="253"/>
      <c r="H76" s="253"/>
      <c r="I76" s="253"/>
      <c r="J76" s="253"/>
      <c r="K76" s="253"/>
      <c r="L76" s="253"/>
      <c r="M76" s="253"/>
      <c r="N76" s="253"/>
      <c r="O76" s="376"/>
      <c r="P76" s="376"/>
      <c r="Q76" s="253"/>
      <c r="R76" s="253"/>
      <c r="S76" s="253"/>
      <c r="T76" s="253"/>
      <c r="U76" s="253"/>
    </row>
    <row r="77" spans="1:21" ht="15.75">
      <c r="A77" s="252"/>
      <c r="B77" s="253"/>
      <c r="C77" s="253"/>
      <c r="D77" s="253"/>
      <c r="E77" s="254"/>
      <c r="F77" s="253"/>
      <c r="G77" s="253"/>
      <c r="H77" s="253"/>
      <c r="I77" s="253"/>
      <c r="J77" s="253"/>
      <c r="K77" s="253"/>
      <c r="L77" s="253"/>
      <c r="M77" s="253"/>
      <c r="N77" s="253"/>
      <c r="O77" s="376"/>
      <c r="P77" s="376"/>
      <c r="Q77" s="253"/>
      <c r="R77" s="253"/>
      <c r="S77" s="253"/>
      <c r="T77" s="253"/>
      <c r="U77" s="253"/>
    </row>
    <row r="78" spans="1:21" ht="15.75">
      <c r="A78" s="252"/>
      <c r="B78" s="253"/>
      <c r="C78" s="253"/>
      <c r="D78" s="253"/>
      <c r="E78" s="254"/>
      <c r="F78" s="253"/>
      <c r="G78" s="253"/>
      <c r="H78" s="253"/>
      <c r="I78" s="253"/>
      <c r="J78" s="253"/>
      <c r="K78" s="253"/>
      <c r="L78" s="253"/>
      <c r="M78" s="253"/>
      <c r="N78" s="253"/>
      <c r="O78" s="376"/>
      <c r="P78" s="376"/>
      <c r="Q78" s="253"/>
      <c r="R78" s="253"/>
      <c r="S78" s="253"/>
      <c r="T78" s="253"/>
      <c r="U78" s="253"/>
    </row>
    <row r="79" spans="1:21" ht="15.75">
      <c r="A79" s="252"/>
      <c r="B79" s="253"/>
      <c r="C79" s="253"/>
      <c r="D79" s="253"/>
      <c r="E79" s="254"/>
      <c r="F79" s="253"/>
      <c r="G79" s="253"/>
      <c r="H79" s="253"/>
      <c r="I79" s="253"/>
      <c r="J79" s="253"/>
      <c r="K79" s="253"/>
      <c r="L79" s="253"/>
      <c r="M79" s="253"/>
      <c r="N79" s="253"/>
      <c r="O79" s="376"/>
      <c r="P79" s="376"/>
      <c r="Q79" s="253"/>
      <c r="R79" s="253"/>
      <c r="S79" s="253"/>
      <c r="T79" s="253"/>
      <c r="U79" s="253"/>
    </row>
    <row r="95" spans="1:5">
      <c r="A95" s="247"/>
      <c r="E95" s="247"/>
    </row>
    <row r="96" spans="1:5">
      <c r="A96" s="247"/>
      <c r="E96" s="247"/>
    </row>
    <row r="97" spans="1:5">
      <c r="A97" s="247"/>
      <c r="E97" s="247"/>
    </row>
    <row r="98" spans="1:5">
      <c r="A98" s="247"/>
      <c r="E98" s="247"/>
    </row>
    <row r="99" spans="1:5">
      <c r="A99" s="247"/>
      <c r="E99" s="247"/>
    </row>
    <row r="100" spans="1:5">
      <c r="A100" s="247"/>
      <c r="E100" s="247"/>
    </row>
    <row r="101" spans="1:5">
      <c r="A101" s="247"/>
      <c r="E101" s="247"/>
    </row>
    <row r="102" spans="1:5">
      <c r="A102" s="247"/>
      <c r="E102" s="247"/>
    </row>
    <row r="103" spans="1:5">
      <c r="A103" s="247"/>
      <c r="E103" s="247"/>
    </row>
    <row r="104" spans="1:5">
      <c r="A104" s="247"/>
      <c r="E104" s="247"/>
    </row>
    <row r="105" spans="1:5">
      <c r="A105" s="247"/>
      <c r="E105" s="247"/>
    </row>
    <row r="106" spans="1:5">
      <c r="A106" s="247"/>
      <c r="E106" s="247"/>
    </row>
    <row r="107" spans="1:5">
      <c r="A107" s="247"/>
      <c r="E107" s="247"/>
    </row>
    <row r="108" spans="1:5">
      <c r="A108" s="247"/>
      <c r="E108" s="247"/>
    </row>
    <row r="109" spans="1:5">
      <c r="A109" s="247"/>
      <c r="E109" s="247"/>
    </row>
    <row r="110" spans="1:5">
      <c r="A110" s="247"/>
      <c r="E110" s="247"/>
    </row>
    <row r="111" spans="1:5">
      <c r="A111" s="247"/>
      <c r="E111" s="247"/>
    </row>
    <row r="112" spans="1:5">
      <c r="A112" s="247"/>
      <c r="E112" s="247"/>
    </row>
    <row r="113" spans="1:5">
      <c r="A113" s="247"/>
      <c r="E113" s="247"/>
    </row>
    <row r="114" spans="1:5">
      <c r="A114" s="247"/>
      <c r="E114" s="247"/>
    </row>
    <row r="115" spans="1:5">
      <c r="A115" s="247"/>
      <c r="E115" s="247"/>
    </row>
    <row r="116" spans="1:5">
      <c r="A116" s="247"/>
      <c r="E116" s="247"/>
    </row>
    <row r="117" spans="1:5">
      <c r="A117" s="247"/>
      <c r="E117" s="247"/>
    </row>
    <row r="118" spans="1:5">
      <c r="A118" s="247"/>
      <c r="E118" s="247"/>
    </row>
    <row r="119" spans="1:5">
      <c r="A119" s="247"/>
      <c r="E119" s="247"/>
    </row>
    <row r="120" spans="1:5">
      <c r="A120" s="247"/>
      <c r="E120" s="247"/>
    </row>
    <row r="121" spans="1:5">
      <c r="A121" s="247"/>
      <c r="E121" s="247"/>
    </row>
    <row r="122" spans="1:5">
      <c r="A122" s="247"/>
      <c r="E122" s="247"/>
    </row>
    <row r="123" spans="1:5">
      <c r="A123" s="247"/>
      <c r="E123" s="247"/>
    </row>
    <row r="124" spans="1:5">
      <c r="A124" s="247"/>
      <c r="E124" s="247"/>
    </row>
    <row r="125" spans="1:5">
      <c r="A125" s="247"/>
      <c r="E125" s="247"/>
    </row>
    <row r="126" spans="1:5">
      <c r="A126" s="247"/>
      <c r="E126" s="247"/>
    </row>
    <row r="127" spans="1:5">
      <c r="A127" s="247"/>
      <c r="E127" s="247"/>
    </row>
    <row r="128" spans="1:5">
      <c r="A128" s="247"/>
      <c r="E128" s="247"/>
    </row>
    <row r="129" spans="1:5">
      <c r="A129" s="247"/>
      <c r="E129" s="247"/>
    </row>
    <row r="130" spans="1:5">
      <c r="A130" s="247"/>
      <c r="E130" s="247"/>
    </row>
    <row r="131" spans="1:5">
      <c r="A131" s="247"/>
      <c r="E131" s="247"/>
    </row>
    <row r="132" spans="1:5">
      <c r="A132" s="247"/>
      <c r="E132" s="247"/>
    </row>
    <row r="133" spans="1:5">
      <c r="A133" s="247"/>
      <c r="E133" s="247"/>
    </row>
    <row r="134" spans="1:5">
      <c r="A134" s="247"/>
      <c r="E134" s="247"/>
    </row>
    <row r="135" spans="1:5">
      <c r="A135" s="247"/>
      <c r="E135" s="247"/>
    </row>
    <row r="136" spans="1:5">
      <c r="A136" s="247"/>
      <c r="E136" s="247"/>
    </row>
    <row r="137" spans="1:5">
      <c r="A137" s="247"/>
      <c r="E137" s="247"/>
    </row>
    <row r="138" spans="1:5">
      <c r="A138" s="247"/>
      <c r="E138" s="247"/>
    </row>
    <row r="139" spans="1:5">
      <c r="A139" s="247"/>
      <c r="E139" s="247"/>
    </row>
    <row r="140" spans="1:5">
      <c r="A140" s="247"/>
      <c r="E140" s="247"/>
    </row>
    <row r="141" spans="1:5">
      <c r="A141" s="247"/>
      <c r="E141" s="247"/>
    </row>
    <row r="142" spans="1:5">
      <c r="A142" s="247"/>
      <c r="E142" s="247"/>
    </row>
    <row r="143" spans="1:5">
      <c r="A143" s="247"/>
      <c r="E143" s="247"/>
    </row>
    <row r="144" spans="1:5">
      <c r="A144" s="247"/>
      <c r="E144" s="247"/>
    </row>
    <row r="145" spans="1:5">
      <c r="A145" s="247"/>
      <c r="E145" s="247"/>
    </row>
    <row r="146" spans="1:5">
      <c r="A146" s="247"/>
      <c r="E146" s="247"/>
    </row>
    <row r="147" spans="1:5">
      <c r="A147" s="247"/>
      <c r="E147" s="247"/>
    </row>
    <row r="148" spans="1:5">
      <c r="A148" s="247"/>
      <c r="E148" s="247"/>
    </row>
    <row r="149" spans="1:5">
      <c r="A149" s="247"/>
      <c r="E149" s="247"/>
    </row>
    <row r="150" spans="1:5">
      <c r="A150" s="247"/>
      <c r="E150" s="247"/>
    </row>
    <row r="151" spans="1:5">
      <c r="A151" s="247"/>
      <c r="E151" s="247"/>
    </row>
    <row r="152" spans="1:5">
      <c r="A152" s="247"/>
      <c r="E152" s="247"/>
    </row>
    <row r="153" spans="1:5">
      <c r="A153" s="247"/>
      <c r="E153" s="247"/>
    </row>
    <row r="154" spans="1:5">
      <c r="A154" s="247"/>
      <c r="E154" s="247"/>
    </row>
    <row r="155" spans="1:5">
      <c r="A155" s="247"/>
      <c r="E155" s="247"/>
    </row>
    <row r="156" spans="1:5">
      <c r="A156" s="247"/>
      <c r="E156" s="247"/>
    </row>
    <row r="157" spans="1:5">
      <c r="A157" s="247"/>
      <c r="E157" s="247"/>
    </row>
    <row r="158" spans="1:5">
      <c r="A158" s="247"/>
      <c r="E158" s="247"/>
    </row>
    <row r="159" spans="1:5">
      <c r="A159" s="247"/>
      <c r="E159" s="247"/>
    </row>
    <row r="160" spans="1:5">
      <c r="A160" s="247"/>
      <c r="E160" s="247"/>
    </row>
    <row r="161" spans="1:5">
      <c r="A161" s="247"/>
      <c r="E161" s="247"/>
    </row>
    <row r="162" spans="1:5">
      <c r="A162" s="247"/>
      <c r="E162" s="247"/>
    </row>
    <row r="163" spans="1:5">
      <c r="A163" s="247"/>
      <c r="E163" s="247"/>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dimension ref="A1:AA193"/>
  <sheetViews>
    <sheetView showGridLines="0" workbookViewId="0">
      <pane ySplit="7" topLeftCell="A62" activePane="bottomLeft" state="frozen"/>
      <selection activeCell="A7" sqref="A7"/>
      <selection pane="bottomLeft" activeCell="U20" sqref="U20"/>
    </sheetView>
  </sheetViews>
  <sheetFormatPr baseColWidth="10" defaultColWidth="11.42578125" defaultRowHeight="12.75"/>
  <cols>
    <col min="1" max="1" width="25.5703125" style="257" customWidth="1"/>
    <col min="2" max="2" width="38.5703125" style="257" customWidth="1"/>
    <col min="3" max="4" width="27.42578125" style="257" customWidth="1"/>
    <col min="5" max="5" width="27.42578125" style="256" customWidth="1"/>
    <col min="6" max="6" width="27.42578125" style="257" customWidth="1"/>
    <col min="7" max="7" width="15.28515625" style="257" customWidth="1"/>
    <col min="8" max="8" width="16" style="257" customWidth="1"/>
    <col min="9" max="9" width="15.28515625" style="257" customWidth="1"/>
    <col min="10" max="10" width="18.5703125" style="257" customWidth="1"/>
    <col min="11" max="11" width="15.28515625" style="257" customWidth="1"/>
    <col min="12" max="12" width="15.85546875" style="257" customWidth="1"/>
    <col min="13" max="13" width="15.28515625" style="257" customWidth="1"/>
    <col min="14" max="14" width="15" style="257" customWidth="1"/>
    <col min="15" max="15" width="15.28515625" style="257" customWidth="1"/>
    <col min="16" max="16" width="17" style="257" bestFit="1" customWidth="1"/>
    <col min="17" max="17" width="14.28515625" style="257" hidden="1" customWidth="1"/>
    <col min="18" max="18" width="14.28515625" style="257" customWidth="1"/>
    <col min="19" max="20" width="14.28515625" style="255" customWidth="1"/>
    <col min="21" max="21" width="17" style="257" customWidth="1"/>
    <col min="22" max="16384" width="11.42578125" style="257"/>
  </cols>
  <sheetData>
    <row r="1" spans="1:27" ht="18.75" customHeight="1">
      <c r="E1" s="284"/>
      <c r="G1" s="279" t="s">
        <v>91</v>
      </c>
      <c r="I1" s="279"/>
      <c r="J1" s="279"/>
      <c r="K1" s="279"/>
      <c r="L1" s="279"/>
      <c r="M1" s="279"/>
      <c r="N1" s="279"/>
      <c r="O1" s="279"/>
      <c r="P1" s="279"/>
      <c r="Q1" s="279"/>
      <c r="R1" s="279"/>
      <c r="S1" s="279"/>
      <c r="T1" s="279"/>
      <c r="U1" s="279"/>
      <c r="V1" s="279"/>
      <c r="W1" s="279"/>
      <c r="X1" s="279"/>
      <c r="Y1" s="279"/>
      <c r="Z1" s="279"/>
      <c r="AA1" s="279"/>
    </row>
    <row r="2" spans="1:27" ht="18.75">
      <c r="A2" s="263" t="s">
        <v>1348</v>
      </c>
      <c r="E2" s="284"/>
      <c r="G2" s="279"/>
      <c r="I2" s="279"/>
      <c r="J2" s="279"/>
      <c r="K2" s="279"/>
      <c r="L2" s="279"/>
      <c r="M2" s="279"/>
      <c r="N2" s="279"/>
      <c r="O2" s="279"/>
      <c r="P2" s="279"/>
      <c r="Q2" s="279"/>
      <c r="R2" s="279"/>
      <c r="S2" s="279"/>
      <c r="T2" s="279"/>
      <c r="U2" s="279"/>
      <c r="V2" s="279"/>
      <c r="W2" s="279"/>
      <c r="X2" s="279"/>
      <c r="Y2" s="279"/>
      <c r="Z2" s="279"/>
      <c r="AA2" s="279"/>
    </row>
    <row r="3" spans="1:27" ht="18.75">
      <c r="A3" s="312" t="s">
        <v>1475</v>
      </c>
      <c r="E3" s="284"/>
      <c r="G3" s="279"/>
      <c r="I3" s="279"/>
      <c r="J3" s="279"/>
      <c r="K3" s="279"/>
      <c r="L3" s="279"/>
      <c r="M3" s="279"/>
      <c r="N3" s="279"/>
      <c r="O3" s="279"/>
      <c r="P3" s="279"/>
      <c r="Q3" s="279"/>
      <c r="R3" s="279"/>
      <c r="S3" s="279"/>
      <c r="T3" s="279"/>
      <c r="U3" s="279"/>
      <c r="V3" s="279"/>
      <c r="W3" s="279"/>
      <c r="X3" s="279"/>
      <c r="Y3" s="279"/>
      <c r="Z3" s="279"/>
      <c r="AA3" s="279"/>
    </row>
    <row r="4" spans="1:27" ht="15">
      <c r="A4" s="364" t="s">
        <v>1476</v>
      </c>
      <c r="B4" s="263"/>
      <c r="C4" s="263"/>
      <c r="D4" s="263"/>
      <c r="E4" s="242"/>
      <c r="F4" s="263"/>
      <c r="G4" s="263"/>
      <c r="H4" s="263"/>
      <c r="I4" s="263"/>
      <c r="J4" s="263"/>
      <c r="K4" s="263"/>
      <c r="L4" s="263"/>
      <c r="M4" s="263"/>
      <c r="N4" s="263"/>
      <c r="O4" s="263"/>
      <c r="P4" s="263"/>
      <c r="Q4" s="263"/>
      <c r="R4" s="263"/>
      <c r="S4" s="263"/>
      <c r="T4" s="263"/>
      <c r="U4" s="263"/>
    </row>
    <row r="5" spans="1:27" s="66" customFormat="1" ht="23.25" customHeight="1">
      <c r="A5" s="599" t="s">
        <v>97</v>
      </c>
      <c r="B5" s="601" t="s">
        <v>111</v>
      </c>
      <c r="C5" s="602" t="s">
        <v>86</v>
      </c>
      <c r="D5" s="602" t="s">
        <v>87</v>
      </c>
      <c r="E5" s="602" t="s">
        <v>392</v>
      </c>
      <c r="F5" s="602" t="s">
        <v>88</v>
      </c>
      <c r="G5" s="607" t="s">
        <v>100</v>
      </c>
      <c r="H5" s="609"/>
      <c r="I5" s="609"/>
      <c r="J5" s="609"/>
      <c r="K5" s="609"/>
      <c r="L5" s="609"/>
      <c r="M5" s="609"/>
      <c r="N5" s="608"/>
      <c r="O5" s="613" t="s">
        <v>101</v>
      </c>
      <c r="P5" s="614"/>
      <c r="Q5" s="601" t="s">
        <v>102</v>
      </c>
      <c r="R5" s="601" t="s">
        <v>103</v>
      </c>
      <c r="S5" s="601" t="s">
        <v>110</v>
      </c>
      <c r="T5" s="601" t="s">
        <v>109</v>
      </c>
      <c r="U5" s="610" t="s">
        <v>89</v>
      </c>
    </row>
    <row r="6" spans="1:27" s="66" customFormat="1" ht="15" customHeight="1">
      <c r="A6" s="599"/>
      <c r="B6" s="599"/>
      <c r="C6" s="603"/>
      <c r="D6" s="603"/>
      <c r="E6" s="603"/>
      <c r="F6" s="603"/>
      <c r="G6" s="607" t="s">
        <v>104</v>
      </c>
      <c r="H6" s="608"/>
      <c r="I6" s="607" t="s">
        <v>105</v>
      </c>
      <c r="J6" s="608"/>
      <c r="K6" s="607" t="s">
        <v>106</v>
      </c>
      <c r="L6" s="608"/>
      <c r="M6" s="607" t="s">
        <v>107</v>
      </c>
      <c r="N6" s="608"/>
      <c r="O6" s="615"/>
      <c r="P6" s="616"/>
      <c r="Q6" s="599"/>
      <c r="R6" s="599"/>
      <c r="S6" s="599"/>
      <c r="T6" s="599"/>
      <c r="U6" s="611"/>
    </row>
    <row r="7" spans="1:27" s="66" customFormat="1" ht="24" customHeight="1">
      <c r="A7" s="600"/>
      <c r="B7" s="600"/>
      <c r="C7" s="604"/>
      <c r="D7" s="604"/>
      <c r="E7" s="604"/>
      <c r="F7" s="604"/>
      <c r="G7" s="432" t="s">
        <v>108</v>
      </c>
      <c r="H7" s="432" t="s">
        <v>12</v>
      </c>
      <c r="I7" s="432" t="s">
        <v>108</v>
      </c>
      <c r="J7" s="432" t="s">
        <v>12</v>
      </c>
      <c r="K7" s="432" t="s">
        <v>108</v>
      </c>
      <c r="L7" s="432" t="s">
        <v>12</v>
      </c>
      <c r="M7" s="432" t="s">
        <v>108</v>
      </c>
      <c r="N7" s="432" t="s">
        <v>12</v>
      </c>
      <c r="O7" s="432" t="s">
        <v>108</v>
      </c>
      <c r="P7" s="432" t="s">
        <v>12</v>
      </c>
      <c r="Q7" s="600"/>
      <c r="R7" s="600"/>
      <c r="S7" s="600"/>
      <c r="T7" s="600"/>
      <c r="U7" s="612"/>
    </row>
    <row r="8" spans="1:27" ht="15.75" customHeight="1">
      <c r="A8" s="433"/>
      <c r="B8" s="434"/>
      <c r="C8" s="435"/>
      <c r="D8" s="435"/>
      <c r="E8" s="436"/>
      <c r="F8" s="435"/>
      <c r="G8" s="437"/>
      <c r="H8" s="437"/>
      <c r="I8" s="437"/>
      <c r="J8" s="437"/>
      <c r="K8" s="437"/>
      <c r="L8" s="437"/>
      <c r="M8" s="437"/>
      <c r="N8" s="437"/>
      <c r="O8" s="437"/>
      <c r="P8" s="437"/>
      <c r="Q8" s="438"/>
      <c r="R8" s="438"/>
      <c r="S8" s="438"/>
      <c r="T8" s="438"/>
      <c r="U8" s="439"/>
    </row>
    <row r="9" spans="1:27" ht="15.75">
      <c r="A9" s="625" t="s">
        <v>1461</v>
      </c>
      <c r="B9" s="620" t="s">
        <v>1459</v>
      </c>
      <c r="C9" s="302"/>
      <c r="D9" s="244"/>
      <c r="E9" s="302"/>
      <c r="F9" s="302"/>
      <c r="G9" s="245"/>
      <c r="H9" s="341"/>
      <c r="I9" s="343"/>
      <c r="J9" s="341"/>
      <c r="K9" s="343"/>
      <c r="L9" s="341"/>
      <c r="M9" s="343"/>
      <c r="N9" s="341"/>
      <c r="O9" s="378">
        <f t="shared" ref="O9:O40" si="0">G9+I9+K9+M9</f>
        <v>0</v>
      </c>
      <c r="P9" s="379">
        <f t="shared" ref="P9:P40" si="1">H9+J9+L9+N9</f>
        <v>0</v>
      </c>
      <c r="Q9" s="341"/>
      <c r="R9" s="341"/>
      <c r="S9" s="244"/>
      <c r="T9" s="244"/>
      <c r="U9" s="244"/>
    </row>
    <row r="10" spans="1:27" ht="15.75">
      <c r="A10" s="626"/>
      <c r="B10" s="620"/>
      <c r="C10" s="302"/>
      <c r="D10" s="244"/>
      <c r="E10" s="302"/>
      <c r="F10" s="302"/>
      <c r="G10" s="245"/>
      <c r="H10" s="341"/>
      <c r="I10" s="343"/>
      <c r="J10" s="341"/>
      <c r="K10" s="343"/>
      <c r="L10" s="341"/>
      <c r="M10" s="343"/>
      <c r="N10" s="341"/>
      <c r="O10" s="378">
        <f t="shared" si="0"/>
        <v>0</v>
      </c>
      <c r="P10" s="379">
        <f t="shared" si="1"/>
        <v>0</v>
      </c>
      <c r="Q10" s="341"/>
      <c r="R10" s="341"/>
      <c r="S10" s="244"/>
      <c r="T10" s="244"/>
      <c r="U10" s="244"/>
    </row>
    <row r="11" spans="1:27" ht="15.75">
      <c r="A11" s="626"/>
      <c r="B11" s="620"/>
      <c r="C11" s="302"/>
      <c r="D11" s="244"/>
      <c r="E11" s="302"/>
      <c r="F11" s="302"/>
      <c r="G11" s="245"/>
      <c r="H11" s="341"/>
      <c r="I11" s="343"/>
      <c r="J11" s="341"/>
      <c r="K11" s="343"/>
      <c r="L11" s="341"/>
      <c r="M11" s="343"/>
      <c r="N11" s="341"/>
      <c r="O11" s="378">
        <f t="shared" si="0"/>
        <v>0</v>
      </c>
      <c r="P11" s="379">
        <f t="shared" si="1"/>
        <v>0</v>
      </c>
      <c r="Q11" s="341"/>
      <c r="R11" s="341"/>
      <c r="S11" s="244"/>
      <c r="T11" s="244"/>
      <c r="U11" s="244"/>
    </row>
    <row r="12" spans="1:27" ht="15.75">
      <c r="A12" s="626"/>
      <c r="B12" s="620"/>
      <c r="C12" s="302"/>
      <c r="D12" s="244"/>
      <c r="E12" s="302"/>
      <c r="F12" s="302"/>
      <c r="G12" s="245"/>
      <c r="H12" s="341"/>
      <c r="I12" s="343"/>
      <c r="J12" s="341"/>
      <c r="K12" s="343"/>
      <c r="L12" s="341"/>
      <c r="M12" s="343"/>
      <c r="N12" s="341"/>
      <c r="O12" s="378">
        <f t="shared" si="0"/>
        <v>0</v>
      </c>
      <c r="P12" s="379">
        <f t="shared" si="1"/>
        <v>0</v>
      </c>
      <c r="Q12" s="341"/>
      <c r="R12" s="341"/>
      <c r="S12" s="244"/>
      <c r="T12" s="244"/>
      <c r="U12" s="244"/>
    </row>
    <row r="13" spans="1:27" ht="15.75">
      <c r="A13" s="626"/>
      <c r="B13" s="620"/>
      <c r="C13" s="302"/>
      <c r="D13" s="244"/>
      <c r="E13" s="302"/>
      <c r="F13" s="302"/>
      <c r="G13" s="245"/>
      <c r="H13" s="341"/>
      <c r="I13" s="343"/>
      <c r="J13" s="341"/>
      <c r="K13" s="343"/>
      <c r="L13" s="341"/>
      <c r="M13" s="343"/>
      <c r="N13" s="341"/>
      <c r="O13" s="378">
        <f t="shared" si="0"/>
        <v>0</v>
      </c>
      <c r="P13" s="379">
        <f t="shared" si="1"/>
        <v>0</v>
      </c>
      <c r="Q13" s="341"/>
      <c r="R13" s="341"/>
      <c r="S13" s="244"/>
      <c r="T13" s="244"/>
      <c r="U13" s="244"/>
    </row>
    <row r="14" spans="1:27" ht="15.75">
      <c r="A14" s="626"/>
      <c r="B14" s="620"/>
      <c r="C14" s="302"/>
      <c r="D14" s="244"/>
      <c r="E14" s="302"/>
      <c r="F14" s="302"/>
      <c r="G14" s="245"/>
      <c r="H14" s="341"/>
      <c r="I14" s="343"/>
      <c r="J14" s="341"/>
      <c r="K14" s="343"/>
      <c r="L14" s="341"/>
      <c r="M14" s="343"/>
      <c r="N14" s="341"/>
      <c r="O14" s="378">
        <f t="shared" si="0"/>
        <v>0</v>
      </c>
      <c r="P14" s="379">
        <f t="shared" si="1"/>
        <v>0</v>
      </c>
      <c r="Q14" s="341"/>
      <c r="R14" s="341"/>
      <c r="S14" s="244"/>
      <c r="T14" s="244"/>
      <c r="U14" s="244"/>
    </row>
    <row r="15" spans="1:27" ht="15.75">
      <c r="A15" s="626"/>
      <c r="B15" s="620"/>
      <c r="C15" s="302"/>
      <c r="D15" s="244"/>
      <c r="E15" s="302"/>
      <c r="F15" s="302"/>
      <c r="G15" s="245"/>
      <c r="H15" s="341"/>
      <c r="I15" s="343"/>
      <c r="J15" s="341"/>
      <c r="K15" s="343"/>
      <c r="L15" s="341"/>
      <c r="M15" s="343"/>
      <c r="N15" s="341"/>
      <c r="O15" s="378">
        <f t="shared" si="0"/>
        <v>0</v>
      </c>
      <c r="P15" s="379">
        <f t="shared" si="1"/>
        <v>0</v>
      </c>
      <c r="Q15" s="341"/>
      <c r="R15" s="341"/>
      <c r="S15" s="244"/>
      <c r="T15" s="244"/>
      <c r="U15" s="244"/>
    </row>
    <row r="16" spans="1:27" ht="15.75">
      <c r="A16" s="627"/>
      <c r="B16" s="620"/>
      <c r="C16" s="302"/>
      <c r="D16" s="244"/>
      <c r="E16" s="302"/>
      <c r="F16" s="302"/>
      <c r="G16" s="245"/>
      <c r="H16" s="341"/>
      <c r="I16" s="343"/>
      <c r="J16" s="341"/>
      <c r="K16" s="343"/>
      <c r="L16" s="341"/>
      <c r="M16" s="343"/>
      <c r="N16" s="341"/>
      <c r="O16" s="378">
        <f t="shared" si="0"/>
        <v>0</v>
      </c>
      <c r="P16" s="379">
        <f t="shared" si="1"/>
        <v>0</v>
      </c>
      <c r="Q16" s="341"/>
      <c r="R16" s="341"/>
      <c r="S16" s="244"/>
      <c r="T16" s="244"/>
      <c r="U16" s="244"/>
    </row>
    <row r="17" spans="1:21" ht="15.75" customHeight="1">
      <c r="A17" s="617" t="s">
        <v>1460</v>
      </c>
      <c r="B17" s="617" t="s">
        <v>1462</v>
      </c>
      <c r="C17" s="302"/>
      <c r="D17" s="244"/>
      <c r="E17" s="302"/>
      <c r="F17" s="302"/>
      <c r="G17" s="244"/>
      <c r="H17" s="341"/>
      <c r="I17" s="341"/>
      <c r="J17" s="341"/>
      <c r="K17" s="341"/>
      <c r="L17" s="341"/>
      <c r="M17" s="341"/>
      <c r="N17" s="341"/>
      <c r="O17" s="378">
        <f t="shared" si="0"/>
        <v>0</v>
      </c>
      <c r="P17" s="379">
        <f t="shared" si="1"/>
        <v>0</v>
      </c>
      <c r="Q17" s="341"/>
      <c r="R17" s="341"/>
      <c r="S17" s="244"/>
      <c r="T17" s="244"/>
      <c r="U17" s="244"/>
    </row>
    <row r="18" spans="1:21" ht="15.75">
      <c r="A18" s="618"/>
      <c r="B18" s="618"/>
      <c r="C18" s="302"/>
      <c r="D18" s="244"/>
      <c r="E18" s="302"/>
      <c r="F18" s="302"/>
      <c r="G18" s="244"/>
      <c r="H18" s="341"/>
      <c r="I18" s="341"/>
      <c r="J18" s="341"/>
      <c r="K18" s="341"/>
      <c r="L18" s="341"/>
      <c r="M18" s="341"/>
      <c r="N18" s="341"/>
      <c r="O18" s="378">
        <f t="shared" si="0"/>
        <v>0</v>
      </c>
      <c r="P18" s="379">
        <f t="shared" si="1"/>
        <v>0</v>
      </c>
      <c r="Q18" s="341"/>
      <c r="R18" s="341"/>
      <c r="S18" s="244"/>
      <c r="T18" s="244"/>
      <c r="U18" s="244"/>
    </row>
    <row r="19" spans="1:21" ht="15.75">
      <c r="A19" s="618"/>
      <c r="B19" s="618"/>
      <c r="C19" s="302"/>
      <c r="D19" s="244"/>
      <c r="E19" s="302"/>
      <c r="F19" s="302"/>
      <c r="G19" s="244"/>
      <c r="H19" s="341"/>
      <c r="I19" s="341"/>
      <c r="J19" s="341"/>
      <c r="K19" s="341"/>
      <c r="L19" s="341"/>
      <c r="M19" s="341"/>
      <c r="N19" s="341"/>
      <c r="O19" s="378">
        <f t="shared" si="0"/>
        <v>0</v>
      </c>
      <c r="P19" s="379">
        <f t="shared" si="1"/>
        <v>0</v>
      </c>
      <c r="Q19" s="341"/>
      <c r="R19" s="341"/>
      <c r="S19" s="244"/>
      <c r="T19" s="244"/>
      <c r="U19" s="244"/>
    </row>
    <row r="20" spans="1:21" ht="15.75">
      <c r="A20" s="618"/>
      <c r="B20" s="618"/>
      <c r="C20" s="302"/>
      <c r="D20" s="244"/>
      <c r="E20" s="302"/>
      <c r="F20" s="302"/>
      <c r="G20" s="244"/>
      <c r="H20" s="341"/>
      <c r="I20" s="341"/>
      <c r="J20" s="341"/>
      <c r="K20" s="341"/>
      <c r="L20" s="341"/>
      <c r="M20" s="341"/>
      <c r="N20" s="341"/>
      <c r="O20" s="378">
        <f t="shared" si="0"/>
        <v>0</v>
      </c>
      <c r="P20" s="379">
        <f t="shared" si="1"/>
        <v>0</v>
      </c>
      <c r="Q20" s="341"/>
      <c r="R20" s="341"/>
      <c r="S20" s="244"/>
      <c r="T20" s="244"/>
      <c r="U20" s="244"/>
    </row>
    <row r="21" spans="1:21" ht="15.75">
      <c r="A21" s="618"/>
      <c r="B21" s="618"/>
      <c r="C21" s="302"/>
      <c r="D21" s="244"/>
      <c r="E21" s="302"/>
      <c r="F21" s="302"/>
      <c r="G21" s="244"/>
      <c r="H21" s="341"/>
      <c r="I21" s="341"/>
      <c r="J21" s="341"/>
      <c r="K21" s="341"/>
      <c r="L21" s="341"/>
      <c r="M21" s="341"/>
      <c r="N21" s="341"/>
      <c r="O21" s="378">
        <f t="shared" si="0"/>
        <v>0</v>
      </c>
      <c r="P21" s="379">
        <f t="shared" si="1"/>
        <v>0</v>
      </c>
      <c r="Q21" s="341"/>
      <c r="R21" s="341"/>
      <c r="S21" s="244"/>
      <c r="T21" s="244"/>
      <c r="U21" s="244"/>
    </row>
    <row r="22" spans="1:21" ht="15.75">
      <c r="A22" s="618"/>
      <c r="B22" s="619"/>
      <c r="C22" s="302"/>
      <c r="D22" s="244"/>
      <c r="E22" s="302"/>
      <c r="F22" s="302"/>
      <c r="G22" s="244"/>
      <c r="H22" s="341"/>
      <c r="I22" s="341"/>
      <c r="J22" s="341"/>
      <c r="K22" s="341"/>
      <c r="L22" s="341"/>
      <c r="M22" s="341"/>
      <c r="N22" s="341"/>
      <c r="O22" s="378">
        <f t="shared" si="0"/>
        <v>0</v>
      </c>
      <c r="P22" s="379">
        <f t="shared" si="1"/>
        <v>0</v>
      </c>
      <c r="Q22" s="341"/>
      <c r="R22" s="341"/>
      <c r="S22" s="244"/>
      <c r="T22" s="244"/>
      <c r="U22" s="244"/>
    </row>
    <row r="23" spans="1:21" ht="15.75" customHeight="1">
      <c r="A23" s="618"/>
      <c r="B23" s="617" t="s">
        <v>1463</v>
      </c>
      <c r="C23" s="302"/>
      <c r="D23" s="244"/>
      <c r="E23" s="302"/>
      <c r="F23" s="302"/>
      <c r="G23" s="245"/>
      <c r="H23" s="342"/>
      <c r="I23" s="343"/>
      <c r="J23" s="342"/>
      <c r="K23" s="343"/>
      <c r="L23" s="342"/>
      <c r="M23" s="343"/>
      <c r="N23" s="342"/>
      <c r="O23" s="378">
        <f t="shared" si="0"/>
        <v>0</v>
      </c>
      <c r="P23" s="380">
        <f t="shared" si="1"/>
        <v>0</v>
      </c>
      <c r="Q23" s="340"/>
      <c r="R23" s="340"/>
      <c r="S23" s="244"/>
      <c r="T23" s="244"/>
      <c r="U23" s="244"/>
    </row>
    <row r="24" spans="1:21" ht="15.75">
      <c r="A24" s="618"/>
      <c r="B24" s="618"/>
      <c r="C24" s="302"/>
      <c r="D24" s="244"/>
      <c r="E24" s="302"/>
      <c r="F24" s="302"/>
      <c r="G24" s="245"/>
      <c r="H24" s="342"/>
      <c r="I24" s="343"/>
      <c r="J24" s="342"/>
      <c r="K24" s="343"/>
      <c r="L24" s="342"/>
      <c r="M24" s="343"/>
      <c r="N24" s="342"/>
      <c r="O24" s="378">
        <f t="shared" si="0"/>
        <v>0</v>
      </c>
      <c r="P24" s="380">
        <f t="shared" si="1"/>
        <v>0</v>
      </c>
      <c r="Q24" s="340"/>
      <c r="R24" s="340"/>
      <c r="S24" s="244"/>
      <c r="T24" s="244"/>
      <c r="U24" s="244"/>
    </row>
    <row r="25" spans="1:21" ht="15.75">
      <c r="A25" s="618"/>
      <c r="B25" s="618"/>
      <c r="C25" s="302"/>
      <c r="D25" s="244"/>
      <c r="E25" s="302"/>
      <c r="F25" s="302"/>
      <c r="G25" s="245"/>
      <c r="H25" s="342"/>
      <c r="I25" s="343"/>
      <c r="J25" s="342"/>
      <c r="K25" s="343"/>
      <c r="L25" s="342"/>
      <c r="M25" s="343"/>
      <c r="N25" s="342"/>
      <c r="O25" s="378">
        <f t="shared" si="0"/>
        <v>0</v>
      </c>
      <c r="P25" s="380">
        <f t="shared" si="1"/>
        <v>0</v>
      </c>
      <c r="Q25" s="340"/>
      <c r="R25" s="340"/>
      <c r="S25" s="244"/>
      <c r="T25" s="244"/>
      <c r="U25" s="244"/>
    </row>
    <row r="26" spans="1:21" ht="15.75">
      <c r="A26" s="618"/>
      <c r="B26" s="618"/>
      <c r="C26" s="302"/>
      <c r="D26" s="244"/>
      <c r="E26" s="302"/>
      <c r="F26" s="302"/>
      <c r="G26" s="244"/>
      <c r="H26" s="342"/>
      <c r="I26" s="341"/>
      <c r="J26" s="341"/>
      <c r="K26" s="341"/>
      <c r="L26" s="341"/>
      <c r="M26" s="341"/>
      <c r="N26" s="341"/>
      <c r="O26" s="378">
        <f t="shared" si="0"/>
        <v>0</v>
      </c>
      <c r="P26" s="379">
        <f t="shared" si="1"/>
        <v>0</v>
      </c>
      <c r="Q26" s="244"/>
      <c r="R26" s="244"/>
      <c r="S26" s="244"/>
      <c r="T26" s="244"/>
      <c r="U26" s="244"/>
    </row>
    <row r="27" spans="1:21" ht="15.75">
      <c r="A27" s="618"/>
      <c r="B27" s="618"/>
      <c r="C27" s="302"/>
      <c r="D27" s="244"/>
      <c r="E27" s="302"/>
      <c r="F27" s="302"/>
      <c r="G27" s="244"/>
      <c r="H27" s="342"/>
      <c r="I27" s="341"/>
      <c r="J27" s="341"/>
      <c r="K27" s="341"/>
      <c r="L27" s="341"/>
      <c r="M27" s="341"/>
      <c r="N27" s="341"/>
      <c r="O27" s="378">
        <f t="shared" si="0"/>
        <v>0</v>
      </c>
      <c r="P27" s="379">
        <f t="shared" si="1"/>
        <v>0</v>
      </c>
      <c r="Q27" s="244"/>
      <c r="R27" s="244"/>
      <c r="S27" s="244"/>
      <c r="T27" s="244"/>
      <c r="U27" s="244"/>
    </row>
    <row r="28" spans="1:21" ht="15.75">
      <c r="A28" s="618"/>
      <c r="B28" s="618"/>
      <c r="C28" s="302"/>
      <c r="D28" s="244"/>
      <c r="E28" s="302"/>
      <c r="F28" s="302"/>
      <c r="G28" s="244"/>
      <c r="H28" s="342"/>
      <c r="I28" s="341"/>
      <c r="J28" s="341"/>
      <c r="K28" s="341"/>
      <c r="L28" s="341"/>
      <c r="M28" s="341"/>
      <c r="N28" s="341"/>
      <c r="O28" s="378">
        <f t="shared" si="0"/>
        <v>0</v>
      </c>
      <c r="P28" s="379">
        <f t="shared" si="1"/>
        <v>0</v>
      </c>
      <c r="Q28" s="244"/>
      <c r="R28" s="244"/>
      <c r="S28" s="244"/>
      <c r="T28" s="244"/>
      <c r="U28" s="244"/>
    </row>
    <row r="29" spans="1:21" ht="15.75">
      <c r="A29" s="618"/>
      <c r="B29" s="620" t="s">
        <v>1464</v>
      </c>
      <c r="C29" s="302"/>
      <c r="D29" s="244"/>
      <c r="E29" s="302"/>
      <c r="F29" s="302"/>
      <c r="G29" s="244"/>
      <c r="H29" s="342"/>
      <c r="I29" s="341"/>
      <c r="J29" s="341"/>
      <c r="K29" s="341"/>
      <c r="L29" s="341"/>
      <c r="M29" s="341"/>
      <c r="N29" s="341"/>
      <c r="O29" s="378">
        <f t="shared" si="0"/>
        <v>0</v>
      </c>
      <c r="P29" s="379">
        <f t="shared" si="1"/>
        <v>0</v>
      </c>
      <c r="Q29" s="244"/>
      <c r="R29" s="244"/>
      <c r="S29" s="244"/>
      <c r="T29" s="244"/>
      <c r="U29" s="244"/>
    </row>
    <row r="30" spans="1:21" ht="15.75">
      <c r="A30" s="618"/>
      <c r="B30" s="620"/>
      <c r="C30" s="302"/>
      <c r="D30" s="244"/>
      <c r="E30" s="302"/>
      <c r="F30" s="302"/>
      <c r="G30" s="244"/>
      <c r="H30" s="342"/>
      <c r="I30" s="341"/>
      <c r="J30" s="341"/>
      <c r="K30" s="341"/>
      <c r="L30" s="341"/>
      <c r="M30" s="341"/>
      <c r="N30" s="341"/>
      <c r="O30" s="378">
        <f t="shared" si="0"/>
        <v>0</v>
      </c>
      <c r="P30" s="379">
        <f t="shared" si="1"/>
        <v>0</v>
      </c>
      <c r="Q30" s="244"/>
      <c r="R30" s="244"/>
      <c r="S30" s="244"/>
      <c r="T30" s="244"/>
      <c r="U30" s="244"/>
    </row>
    <row r="31" spans="1:21" ht="15.75">
      <c r="A31" s="618"/>
      <c r="B31" s="620"/>
      <c r="C31" s="302"/>
      <c r="D31" s="244"/>
      <c r="E31" s="302"/>
      <c r="F31" s="302"/>
      <c r="G31" s="244"/>
      <c r="H31" s="342"/>
      <c r="I31" s="341"/>
      <c r="J31" s="341"/>
      <c r="K31" s="341"/>
      <c r="L31" s="341"/>
      <c r="M31" s="341"/>
      <c r="N31" s="341"/>
      <c r="O31" s="378">
        <f t="shared" si="0"/>
        <v>0</v>
      </c>
      <c r="P31" s="379">
        <f t="shared" si="1"/>
        <v>0</v>
      </c>
      <c r="Q31" s="244"/>
      <c r="R31" s="244"/>
      <c r="S31" s="244"/>
      <c r="T31" s="244"/>
      <c r="U31" s="244"/>
    </row>
    <row r="32" spans="1:21" ht="15.75">
      <c r="A32" s="618"/>
      <c r="B32" s="620"/>
      <c r="C32" s="302"/>
      <c r="D32" s="244"/>
      <c r="E32" s="302"/>
      <c r="F32" s="302"/>
      <c r="G32" s="244"/>
      <c r="H32" s="342"/>
      <c r="I32" s="341"/>
      <c r="J32" s="341"/>
      <c r="K32" s="341"/>
      <c r="L32" s="341"/>
      <c r="M32" s="341"/>
      <c r="N32" s="341"/>
      <c r="O32" s="378">
        <f t="shared" si="0"/>
        <v>0</v>
      </c>
      <c r="P32" s="379">
        <f t="shared" si="1"/>
        <v>0</v>
      </c>
      <c r="Q32" s="244"/>
      <c r="R32" s="244"/>
      <c r="S32" s="244"/>
      <c r="T32" s="244"/>
      <c r="U32" s="244"/>
    </row>
    <row r="33" spans="1:21" ht="15.75">
      <c r="A33" s="618"/>
      <c r="B33" s="620"/>
      <c r="C33" s="302"/>
      <c r="D33" s="244"/>
      <c r="E33" s="302"/>
      <c r="F33" s="302"/>
      <c r="G33" s="244"/>
      <c r="H33" s="342"/>
      <c r="I33" s="341"/>
      <c r="J33" s="341"/>
      <c r="K33" s="341"/>
      <c r="L33" s="341"/>
      <c r="M33" s="341"/>
      <c r="N33" s="341"/>
      <c r="O33" s="378">
        <f t="shared" si="0"/>
        <v>0</v>
      </c>
      <c r="P33" s="379">
        <f t="shared" si="1"/>
        <v>0</v>
      </c>
      <c r="Q33" s="244"/>
      <c r="R33" s="244"/>
      <c r="S33" s="244"/>
      <c r="T33" s="244"/>
      <c r="U33" s="244"/>
    </row>
    <row r="34" spans="1:21" ht="15.75">
      <c r="A34" s="618"/>
      <c r="B34" s="620" t="s">
        <v>1465</v>
      </c>
      <c r="C34" s="302"/>
      <c r="D34" s="244"/>
      <c r="E34" s="302"/>
      <c r="F34" s="302"/>
      <c r="G34" s="244"/>
      <c r="H34" s="342"/>
      <c r="I34" s="341"/>
      <c r="J34" s="341"/>
      <c r="K34" s="341"/>
      <c r="L34" s="341"/>
      <c r="M34" s="341"/>
      <c r="N34" s="341"/>
      <c r="O34" s="378">
        <f t="shared" si="0"/>
        <v>0</v>
      </c>
      <c r="P34" s="379">
        <f t="shared" si="1"/>
        <v>0</v>
      </c>
      <c r="Q34" s="244"/>
      <c r="R34" s="244"/>
      <c r="S34" s="244"/>
      <c r="T34" s="244"/>
      <c r="U34" s="244"/>
    </row>
    <row r="35" spans="1:21" ht="15.75">
      <c r="A35" s="618"/>
      <c r="B35" s="620"/>
      <c r="C35" s="302"/>
      <c r="D35" s="244"/>
      <c r="E35" s="302"/>
      <c r="F35" s="302"/>
      <c r="G35" s="244"/>
      <c r="H35" s="342"/>
      <c r="I35" s="341"/>
      <c r="J35" s="341"/>
      <c r="K35" s="341"/>
      <c r="L35" s="341"/>
      <c r="M35" s="341"/>
      <c r="N35" s="341"/>
      <c r="O35" s="378">
        <f t="shared" si="0"/>
        <v>0</v>
      </c>
      <c r="P35" s="379">
        <f t="shared" si="1"/>
        <v>0</v>
      </c>
      <c r="Q35" s="244"/>
      <c r="R35" s="244"/>
      <c r="S35" s="244"/>
      <c r="T35" s="244"/>
      <c r="U35" s="244"/>
    </row>
    <row r="36" spans="1:21" ht="15.75">
      <c r="A36" s="618"/>
      <c r="B36" s="620"/>
      <c r="C36" s="302"/>
      <c r="D36" s="244"/>
      <c r="E36" s="302"/>
      <c r="F36" s="302"/>
      <c r="G36" s="244"/>
      <c r="H36" s="342"/>
      <c r="I36" s="341"/>
      <c r="J36" s="341"/>
      <c r="K36" s="341"/>
      <c r="L36" s="341"/>
      <c r="M36" s="341"/>
      <c r="N36" s="341"/>
      <c r="O36" s="378">
        <f t="shared" si="0"/>
        <v>0</v>
      </c>
      <c r="P36" s="379">
        <f t="shared" si="1"/>
        <v>0</v>
      </c>
      <c r="Q36" s="244"/>
      <c r="R36" s="244"/>
      <c r="S36" s="244"/>
      <c r="T36" s="244"/>
      <c r="U36" s="244"/>
    </row>
    <row r="37" spans="1:21" ht="15.75">
      <c r="A37" s="618"/>
      <c r="B37" s="620"/>
      <c r="C37" s="302"/>
      <c r="D37" s="244"/>
      <c r="E37" s="302"/>
      <c r="F37" s="302"/>
      <c r="G37" s="244"/>
      <c r="H37" s="342"/>
      <c r="I37" s="341"/>
      <c r="J37" s="341"/>
      <c r="K37" s="341"/>
      <c r="L37" s="341"/>
      <c r="M37" s="341"/>
      <c r="N37" s="341"/>
      <c r="O37" s="378">
        <f t="shared" si="0"/>
        <v>0</v>
      </c>
      <c r="P37" s="379">
        <f t="shared" si="1"/>
        <v>0</v>
      </c>
      <c r="Q37" s="244"/>
      <c r="R37" s="244"/>
      <c r="S37" s="244"/>
      <c r="T37" s="244"/>
      <c r="U37" s="244"/>
    </row>
    <row r="38" spans="1:21" ht="15.75">
      <c r="A38" s="618"/>
      <c r="B38" s="620" t="s">
        <v>1466</v>
      </c>
      <c r="C38" s="302"/>
      <c r="D38" s="244"/>
      <c r="E38" s="302"/>
      <c r="F38" s="302"/>
      <c r="G38" s="244"/>
      <c r="H38" s="342"/>
      <c r="I38" s="341"/>
      <c r="J38" s="341"/>
      <c r="K38" s="341"/>
      <c r="L38" s="341"/>
      <c r="M38" s="341"/>
      <c r="N38" s="341"/>
      <c r="O38" s="378">
        <f t="shared" si="0"/>
        <v>0</v>
      </c>
      <c r="P38" s="379">
        <f t="shared" si="1"/>
        <v>0</v>
      </c>
      <c r="Q38" s="244"/>
      <c r="R38" s="244"/>
      <c r="S38" s="244"/>
      <c r="T38" s="244"/>
      <c r="U38" s="244"/>
    </row>
    <row r="39" spans="1:21" ht="15.75">
      <c r="A39" s="618"/>
      <c r="B39" s="620"/>
      <c r="C39" s="302"/>
      <c r="D39" s="244"/>
      <c r="E39" s="302"/>
      <c r="F39" s="302"/>
      <c r="G39" s="244"/>
      <c r="H39" s="342"/>
      <c r="I39" s="341"/>
      <c r="J39" s="341"/>
      <c r="K39" s="341"/>
      <c r="L39" s="341"/>
      <c r="M39" s="341"/>
      <c r="N39" s="341"/>
      <c r="O39" s="378">
        <f t="shared" si="0"/>
        <v>0</v>
      </c>
      <c r="P39" s="379">
        <f t="shared" si="1"/>
        <v>0</v>
      </c>
      <c r="Q39" s="244"/>
      <c r="R39" s="244"/>
      <c r="S39" s="244"/>
      <c r="T39" s="244"/>
      <c r="U39" s="244"/>
    </row>
    <row r="40" spans="1:21" ht="15.75">
      <c r="A40" s="618"/>
      <c r="B40" s="620"/>
      <c r="C40" s="302"/>
      <c r="D40" s="244"/>
      <c r="E40" s="302"/>
      <c r="F40" s="302"/>
      <c r="G40" s="244"/>
      <c r="H40" s="342"/>
      <c r="I40" s="341"/>
      <c r="J40" s="341"/>
      <c r="K40" s="341"/>
      <c r="L40" s="341"/>
      <c r="M40" s="341"/>
      <c r="N40" s="341"/>
      <c r="O40" s="378">
        <f t="shared" si="0"/>
        <v>0</v>
      </c>
      <c r="P40" s="379">
        <f t="shared" si="1"/>
        <v>0</v>
      </c>
      <c r="Q40" s="244"/>
      <c r="R40" s="244"/>
      <c r="S40" s="244"/>
      <c r="T40" s="244"/>
      <c r="U40" s="244"/>
    </row>
    <row r="41" spans="1:21" ht="15.75">
      <c r="A41" s="618"/>
      <c r="B41" s="620"/>
      <c r="C41" s="302"/>
      <c r="D41" s="244"/>
      <c r="E41" s="302"/>
      <c r="F41" s="302"/>
      <c r="G41" s="244"/>
      <c r="H41" s="342"/>
      <c r="I41" s="341"/>
      <c r="J41" s="341"/>
      <c r="K41" s="341"/>
      <c r="L41" s="341"/>
      <c r="M41" s="341"/>
      <c r="N41" s="341"/>
      <c r="O41" s="378">
        <f t="shared" ref="O41:O73" si="2">G41+I41+K41+M41</f>
        <v>0</v>
      </c>
      <c r="P41" s="379">
        <f t="shared" ref="P41:P73" si="3">H41+J41+L41+N41</f>
        <v>0</v>
      </c>
      <c r="Q41" s="244"/>
      <c r="R41" s="244"/>
      <c r="S41" s="244"/>
      <c r="T41" s="244"/>
      <c r="U41" s="244"/>
    </row>
    <row r="42" spans="1:21" ht="15.75">
      <c r="A42" s="618"/>
      <c r="B42" s="620"/>
      <c r="C42" s="302"/>
      <c r="D42" s="244"/>
      <c r="E42" s="302"/>
      <c r="F42" s="302"/>
      <c r="G42" s="244"/>
      <c r="H42" s="342"/>
      <c r="I42" s="341"/>
      <c r="J42" s="341"/>
      <c r="K42" s="341"/>
      <c r="L42" s="341"/>
      <c r="M42" s="341"/>
      <c r="N42" s="341"/>
      <c r="O42" s="378">
        <f t="shared" si="2"/>
        <v>0</v>
      </c>
      <c r="P42" s="379">
        <f t="shared" si="3"/>
        <v>0</v>
      </c>
      <c r="Q42" s="244"/>
      <c r="R42" s="244"/>
      <c r="S42" s="244"/>
      <c r="T42" s="244"/>
      <c r="U42" s="244"/>
    </row>
    <row r="43" spans="1:21" ht="15.75">
      <c r="A43" s="617" t="s">
        <v>1461</v>
      </c>
      <c r="B43" s="620" t="s">
        <v>1467</v>
      </c>
      <c r="C43" s="302"/>
      <c r="D43" s="244"/>
      <c r="E43" s="302"/>
      <c r="F43" s="302"/>
      <c r="G43" s="245"/>
      <c r="H43" s="341"/>
      <c r="I43" s="343"/>
      <c r="J43" s="341"/>
      <c r="K43" s="343"/>
      <c r="L43" s="341"/>
      <c r="M43" s="343"/>
      <c r="N43" s="341"/>
      <c r="O43" s="378">
        <f t="shared" si="2"/>
        <v>0</v>
      </c>
      <c r="P43" s="379">
        <f t="shared" si="3"/>
        <v>0</v>
      </c>
      <c r="Q43" s="341"/>
      <c r="R43" s="341"/>
      <c r="S43" s="244"/>
      <c r="T43" s="244"/>
      <c r="U43" s="244"/>
    </row>
    <row r="44" spans="1:21" ht="15.75">
      <c r="A44" s="618"/>
      <c r="B44" s="620"/>
      <c r="C44" s="302"/>
      <c r="D44" s="244"/>
      <c r="E44" s="302"/>
      <c r="F44" s="302"/>
      <c r="G44" s="245"/>
      <c r="H44" s="341"/>
      <c r="I44" s="343"/>
      <c r="J44" s="341"/>
      <c r="K44" s="343"/>
      <c r="L44" s="341"/>
      <c r="M44" s="343"/>
      <c r="N44" s="341"/>
      <c r="O44" s="378">
        <f t="shared" si="2"/>
        <v>0</v>
      </c>
      <c r="P44" s="379">
        <f t="shared" si="3"/>
        <v>0</v>
      </c>
      <c r="Q44" s="341"/>
      <c r="R44" s="341"/>
      <c r="S44" s="244"/>
      <c r="T44" s="244"/>
      <c r="U44" s="244"/>
    </row>
    <row r="45" spans="1:21" ht="15.75">
      <c r="A45" s="618"/>
      <c r="B45" s="620"/>
      <c r="C45" s="302"/>
      <c r="D45" s="244"/>
      <c r="E45" s="302"/>
      <c r="F45" s="302"/>
      <c r="G45" s="245"/>
      <c r="H45" s="341"/>
      <c r="I45" s="343"/>
      <c r="J45" s="341"/>
      <c r="K45" s="343"/>
      <c r="L45" s="341"/>
      <c r="M45" s="343"/>
      <c r="N45" s="341"/>
      <c r="O45" s="378">
        <f t="shared" si="2"/>
        <v>0</v>
      </c>
      <c r="P45" s="379">
        <f t="shared" si="3"/>
        <v>0</v>
      </c>
      <c r="Q45" s="341"/>
      <c r="R45" s="341"/>
      <c r="S45" s="244"/>
      <c r="T45" s="244"/>
      <c r="U45" s="244"/>
    </row>
    <row r="46" spans="1:21" ht="15.75">
      <c r="A46" s="618"/>
      <c r="B46" s="620"/>
      <c r="C46" s="302"/>
      <c r="D46" s="244"/>
      <c r="E46" s="302"/>
      <c r="F46" s="302"/>
      <c r="G46" s="245"/>
      <c r="H46" s="341"/>
      <c r="I46" s="343"/>
      <c r="J46" s="341"/>
      <c r="K46" s="343"/>
      <c r="L46" s="341"/>
      <c r="M46" s="343"/>
      <c r="N46" s="341"/>
      <c r="O46" s="378">
        <f t="shared" si="2"/>
        <v>0</v>
      </c>
      <c r="P46" s="379">
        <f t="shared" si="3"/>
        <v>0</v>
      </c>
      <c r="Q46" s="341"/>
      <c r="R46" s="341"/>
      <c r="S46" s="244"/>
      <c r="T46" s="244"/>
      <c r="U46" s="244"/>
    </row>
    <row r="47" spans="1:21" ht="15.75">
      <c r="A47" s="618"/>
      <c r="B47" s="620"/>
      <c r="C47" s="302"/>
      <c r="D47" s="244"/>
      <c r="E47" s="302"/>
      <c r="F47" s="302"/>
      <c r="G47" s="245"/>
      <c r="H47" s="341"/>
      <c r="I47" s="343"/>
      <c r="J47" s="341"/>
      <c r="K47" s="343"/>
      <c r="L47" s="341"/>
      <c r="M47" s="343"/>
      <c r="N47" s="341"/>
      <c r="O47" s="378">
        <f t="shared" si="2"/>
        <v>0</v>
      </c>
      <c r="P47" s="379">
        <f t="shared" si="3"/>
        <v>0</v>
      </c>
      <c r="Q47" s="341"/>
      <c r="R47" s="341"/>
      <c r="S47" s="244"/>
      <c r="T47" s="244"/>
      <c r="U47" s="244"/>
    </row>
    <row r="48" spans="1:21" ht="15.75">
      <c r="A48" s="618"/>
      <c r="B48" s="620"/>
      <c r="C48" s="302"/>
      <c r="D48" s="244"/>
      <c r="E48" s="302"/>
      <c r="F48" s="302"/>
      <c r="G48" s="245"/>
      <c r="H48" s="341"/>
      <c r="I48" s="343"/>
      <c r="J48" s="341"/>
      <c r="K48" s="343"/>
      <c r="L48" s="341"/>
      <c r="M48" s="343"/>
      <c r="N48" s="341"/>
      <c r="O48" s="378">
        <f t="shared" si="2"/>
        <v>0</v>
      </c>
      <c r="P48" s="379">
        <f t="shared" si="3"/>
        <v>0</v>
      </c>
      <c r="Q48" s="341"/>
      <c r="R48" s="341"/>
      <c r="S48" s="244"/>
      <c r="T48" s="244"/>
      <c r="U48" s="244"/>
    </row>
    <row r="49" spans="1:21" ht="15.75" customHeight="1">
      <c r="A49" s="618"/>
      <c r="B49" s="620" t="s">
        <v>1468</v>
      </c>
      <c r="C49" s="302"/>
      <c r="D49" s="244"/>
      <c r="E49" s="302"/>
      <c r="F49" s="302"/>
      <c r="G49" s="245"/>
      <c r="H49" s="341"/>
      <c r="I49" s="343"/>
      <c r="J49" s="341"/>
      <c r="K49" s="343"/>
      <c r="L49" s="341"/>
      <c r="M49" s="343"/>
      <c r="N49" s="341"/>
      <c r="O49" s="378">
        <f t="shared" si="2"/>
        <v>0</v>
      </c>
      <c r="P49" s="379">
        <f t="shared" si="3"/>
        <v>0</v>
      </c>
      <c r="Q49" s="341"/>
      <c r="R49" s="341"/>
      <c r="S49" s="244"/>
      <c r="T49" s="244"/>
      <c r="U49" s="244"/>
    </row>
    <row r="50" spans="1:21" ht="15.75" customHeight="1">
      <c r="A50" s="618"/>
      <c r="B50" s="620"/>
      <c r="C50" s="302"/>
      <c r="D50" s="244"/>
      <c r="E50" s="302"/>
      <c r="F50" s="302"/>
      <c r="G50" s="245"/>
      <c r="H50" s="341"/>
      <c r="I50" s="343"/>
      <c r="J50" s="341"/>
      <c r="K50" s="343"/>
      <c r="L50" s="341"/>
      <c r="M50" s="343"/>
      <c r="N50" s="341"/>
      <c r="O50" s="378">
        <f t="shared" si="2"/>
        <v>0</v>
      </c>
      <c r="P50" s="379">
        <f t="shared" si="3"/>
        <v>0</v>
      </c>
      <c r="Q50" s="341"/>
      <c r="R50" s="341"/>
      <c r="S50" s="244"/>
      <c r="T50" s="244"/>
      <c r="U50" s="244"/>
    </row>
    <row r="51" spans="1:21" ht="15.75" customHeight="1">
      <c r="A51" s="618"/>
      <c r="B51" s="620"/>
      <c r="C51" s="302"/>
      <c r="D51" s="244"/>
      <c r="E51" s="302"/>
      <c r="F51" s="302"/>
      <c r="G51" s="245"/>
      <c r="H51" s="341"/>
      <c r="I51" s="343"/>
      <c r="J51" s="341"/>
      <c r="K51" s="343"/>
      <c r="L51" s="341"/>
      <c r="M51" s="343"/>
      <c r="N51" s="341"/>
      <c r="O51" s="378">
        <f t="shared" si="2"/>
        <v>0</v>
      </c>
      <c r="P51" s="379">
        <f t="shared" si="3"/>
        <v>0</v>
      </c>
      <c r="Q51" s="341"/>
      <c r="R51" s="341"/>
      <c r="S51" s="244"/>
      <c r="T51" s="244"/>
      <c r="U51" s="244"/>
    </row>
    <row r="52" spans="1:21" ht="15.75" customHeight="1">
      <c r="A52" s="618"/>
      <c r="B52" s="620" t="s">
        <v>1469</v>
      </c>
      <c r="C52" s="302"/>
      <c r="D52" s="244"/>
      <c r="E52" s="302"/>
      <c r="F52" s="302"/>
      <c r="G52" s="245"/>
      <c r="H52" s="341"/>
      <c r="I52" s="343"/>
      <c r="J52" s="341"/>
      <c r="K52" s="343"/>
      <c r="L52" s="341"/>
      <c r="M52" s="343"/>
      <c r="N52" s="341"/>
      <c r="O52" s="378">
        <f t="shared" si="2"/>
        <v>0</v>
      </c>
      <c r="P52" s="379">
        <f t="shared" si="3"/>
        <v>0</v>
      </c>
      <c r="Q52" s="341"/>
      <c r="R52" s="341"/>
      <c r="S52" s="244"/>
      <c r="T52" s="244"/>
      <c r="U52" s="244"/>
    </row>
    <row r="53" spans="1:21" ht="15.75" customHeight="1">
      <c r="A53" s="618"/>
      <c r="B53" s="620"/>
      <c r="C53" s="302"/>
      <c r="D53" s="244"/>
      <c r="E53" s="302"/>
      <c r="F53" s="302"/>
      <c r="G53" s="245"/>
      <c r="H53" s="341"/>
      <c r="I53" s="343"/>
      <c r="J53" s="341"/>
      <c r="K53" s="343"/>
      <c r="L53" s="341"/>
      <c r="M53" s="343"/>
      <c r="N53" s="341"/>
      <c r="O53" s="378">
        <f t="shared" si="2"/>
        <v>0</v>
      </c>
      <c r="P53" s="379">
        <f t="shared" si="3"/>
        <v>0</v>
      </c>
      <c r="Q53" s="341"/>
      <c r="R53" s="341"/>
      <c r="S53" s="244"/>
      <c r="T53" s="244"/>
      <c r="U53" s="244"/>
    </row>
    <row r="54" spans="1:21" ht="15.75" customHeight="1">
      <c r="A54" s="618"/>
      <c r="B54" s="620"/>
      <c r="C54" s="302"/>
      <c r="D54" s="244"/>
      <c r="E54" s="302"/>
      <c r="F54" s="302"/>
      <c r="G54" s="245"/>
      <c r="H54" s="341"/>
      <c r="I54" s="343"/>
      <c r="J54" s="341"/>
      <c r="K54" s="343"/>
      <c r="L54" s="341"/>
      <c r="M54" s="343"/>
      <c r="N54" s="341"/>
      <c r="O54" s="378">
        <f t="shared" si="2"/>
        <v>0</v>
      </c>
      <c r="P54" s="379">
        <f t="shared" si="3"/>
        <v>0</v>
      </c>
      <c r="Q54" s="341"/>
      <c r="R54" s="341"/>
      <c r="S54" s="244"/>
      <c r="T54" s="244"/>
      <c r="U54" s="244"/>
    </row>
    <row r="55" spans="1:21" ht="15.75" customHeight="1">
      <c r="A55" s="618"/>
      <c r="B55" s="620"/>
      <c r="C55" s="302"/>
      <c r="D55" s="244"/>
      <c r="E55" s="302"/>
      <c r="F55" s="302"/>
      <c r="G55" s="245"/>
      <c r="H55" s="341"/>
      <c r="I55" s="343"/>
      <c r="J55" s="341"/>
      <c r="K55" s="343"/>
      <c r="L55" s="341"/>
      <c r="M55" s="343"/>
      <c r="N55" s="341"/>
      <c r="O55" s="378">
        <f t="shared" si="2"/>
        <v>0</v>
      </c>
      <c r="P55" s="379">
        <f t="shared" si="3"/>
        <v>0</v>
      </c>
      <c r="Q55" s="341"/>
      <c r="R55" s="341"/>
      <c r="S55" s="244"/>
      <c r="T55" s="244"/>
      <c r="U55" s="244"/>
    </row>
    <row r="56" spans="1:21" ht="15.75" customHeight="1">
      <c r="A56" s="618"/>
      <c r="B56" s="620" t="s">
        <v>1470</v>
      </c>
      <c r="C56" s="302"/>
      <c r="D56" s="244"/>
      <c r="E56" s="302"/>
      <c r="F56" s="302"/>
      <c r="G56" s="245"/>
      <c r="H56" s="341"/>
      <c r="I56" s="343"/>
      <c r="J56" s="341"/>
      <c r="K56" s="343"/>
      <c r="L56" s="341"/>
      <c r="M56" s="343"/>
      <c r="N56" s="341"/>
      <c r="O56" s="378">
        <f t="shared" si="2"/>
        <v>0</v>
      </c>
      <c r="P56" s="379">
        <f t="shared" si="3"/>
        <v>0</v>
      </c>
      <c r="Q56" s="341"/>
      <c r="R56" s="341"/>
      <c r="S56" s="244"/>
      <c r="T56" s="244"/>
      <c r="U56" s="244"/>
    </row>
    <row r="57" spans="1:21" ht="15.75" customHeight="1">
      <c r="A57" s="618"/>
      <c r="B57" s="620"/>
      <c r="C57" s="302"/>
      <c r="D57" s="244"/>
      <c r="E57" s="302"/>
      <c r="F57" s="302"/>
      <c r="G57" s="245"/>
      <c r="H57" s="341"/>
      <c r="I57" s="343"/>
      <c r="J57" s="341"/>
      <c r="K57" s="343"/>
      <c r="L57" s="341"/>
      <c r="M57" s="343"/>
      <c r="N57" s="341"/>
      <c r="O57" s="378">
        <f t="shared" si="2"/>
        <v>0</v>
      </c>
      <c r="P57" s="379">
        <f t="shared" si="3"/>
        <v>0</v>
      </c>
      <c r="Q57" s="341"/>
      <c r="R57" s="341"/>
      <c r="S57" s="244"/>
      <c r="T57" s="244"/>
      <c r="U57" s="244"/>
    </row>
    <row r="58" spans="1:21" ht="15.75" customHeight="1">
      <c r="A58" s="618"/>
      <c r="B58" s="620"/>
      <c r="C58" s="302"/>
      <c r="D58" s="244"/>
      <c r="E58" s="302"/>
      <c r="F58" s="302"/>
      <c r="G58" s="245"/>
      <c r="H58" s="341"/>
      <c r="I58" s="343"/>
      <c r="J58" s="341"/>
      <c r="K58" s="343"/>
      <c r="L58" s="341"/>
      <c r="M58" s="343"/>
      <c r="N58" s="341"/>
      <c r="O58" s="378">
        <f t="shared" si="2"/>
        <v>0</v>
      </c>
      <c r="P58" s="379">
        <f t="shared" si="3"/>
        <v>0</v>
      </c>
      <c r="Q58" s="341"/>
      <c r="R58" s="341"/>
      <c r="S58" s="244"/>
      <c r="T58" s="244"/>
      <c r="U58" s="244"/>
    </row>
    <row r="59" spans="1:21" ht="15.75" customHeight="1">
      <c r="A59" s="618"/>
      <c r="B59" s="620"/>
      <c r="C59" s="302"/>
      <c r="D59" s="244"/>
      <c r="E59" s="302"/>
      <c r="F59" s="302"/>
      <c r="G59" s="245"/>
      <c r="H59" s="341"/>
      <c r="I59" s="343"/>
      <c r="J59" s="341"/>
      <c r="K59" s="343"/>
      <c r="L59" s="341"/>
      <c r="M59" s="343"/>
      <c r="N59" s="341"/>
      <c r="O59" s="378">
        <f t="shared" si="2"/>
        <v>0</v>
      </c>
      <c r="P59" s="379">
        <f t="shared" si="3"/>
        <v>0</v>
      </c>
      <c r="Q59" s="341"/>
      <c r="R59" s="341"/>
      <c r="S59" s="244"/>
      <c r="T59" s="244"/>
      <c r="U59" s="244"/>
    </row>
    <row r="60" spans="1:21" ht="15.75">
      <c r="A60" s="618"/>
      <c r="B60" s="620" t="s">
        <v>1471</v>
      </c>
      <c r="C60" s="302"/>
      <c r="D60" s="244"/>
      <c r="E60" s="302"/>
      <c r="F60" s="302"/>
      <c r="G60" s="245"/>
      <c r="H60" s="341"/>
      <c r="I60" s="343"/>
      <c r="J60" s="341"/>
      <c r="K60" s="343"/>
      <c r="L60" s="341"/>
      <c r="M60" s="343"/>
      <c r="N60" s="341"/>
      <c r="O60" s="378">
        <f t="shared" si="2"/>
        <v>0</v>
      </c>
      <c r="P60" s="379">
        <f t="shared" si="3"/>
        <v>0</v>
      </c>
      <c r="Q60" s="341"/>
      <c r="R60" s="341"/>
      <c r="S60" s="244"/>
      <c r="T60" s="244"/>
      <c r="U60" s="244"/>
    </row>
    <row r="61" spans="1:21" ht="15.75">
      <c r="A61" s="618"/>
      <c r="B61" s="620"/>
      <c r="C61" s="302"/>
      <c r="D61" s="244"/>
      <c r="E61" s="302"/>
      <c r="F61" s="302"/>
      <c r="G61" s="245"/>
      <c r="H61" s="341"/>
      <c r="I61" s="343"/>
      <c r="J61" s="341"/>
      <c r="K61" s="343"/>
      <c r="L61" s="341"/>
      <c r="M61" s="343"/>
      <c r="N61" s="341"/>
      <c r="O61" s="378">
        <f t="shared" si="2"/>
        <v>0</v>
      </c>
      <c r="P61" s="379">
        <f t="shared" si="3"/>
        <v>0</v>
      </c>
      <c r="Q61" s="341"/>
      <c r="R61" s="341"/>
      <c r="S61" s="244"/>
      <c r="T61" s="244"/>
      <c r="U61" s="244"/>
    </row>
    <row r="62" spans="1:21" ht="15.75">
      <c r="A62" s="618"/>
      <c r="B62" s="620"/>
      <c r="C62" s="302"/>
      <c r="D62" s="244"/>
      <c r="E62" s="302"/>
      <c r="F62" s="302"/>
      <c r="G62" s="245"/>
      <c r="H62" s="341"/>
      <c r="I62" s="343"/>
      <c r="J62" s="341"/>
      <c r="K62" s="343"/>
      <c r="L62" s="341"/>
      <c r="M62" s="343"/>
      <c r="N62" s="341"/>
      <c r="O62" s="378">
        <f t="shared" si="2"/>
        <v>0</v>
      </c>
      <c r="P62" s="379">
        <f t="shared" si="3"/>
        <v>0</v>
      </c>
      <c r="Q62" s="341"/>
      <c r="R62" s="341"/>
      <c r="S62" s="244"/>
      <c r="T62" s="244"/>
      <c r="U62" s="244"/>
    </row>
    <row r="63" spans="1:21" ht="15.75">
      <c r="A63" s="618"/>
      <c r="B63" s="620"/>
      <c r="C63" s="302"/>
      <c r="D63" s="244"/>
      <c r="E63" s="302"/>
      <c r="F63" s="302"/>
      <c r="G63" s="245"/>
      <c r="H63" s="341"/>
      <c r="I63" s="343"/>
      <c r="J63" s="341"/>
      <c r="K63" s="343"/>
      <c r="L63" s="341"/>
      <c r="M63" s="343"/>
      <c r="N63" s="341"/>
      <c r="O63" s="378">
        <f t="shared" si="2"/>
        <v>0</v>
      </c>
      <c r="P63" s="379">
        <f t="shared" si="3"/>
        <v>0</v>
      </c>
      <c r="Q63" s="341"/>
      <c r="R63" s="341"/>
      <c r="S63" s="244"/>
      <c r="T63" s="244"/>
      <c r="U63" s="244"/>
    </row>
    <row r="64" spans="1:21" ht="15.75" customHeight="1">
      <c r="A64" s="618"/>
      <c r="B64" s="622" t="s">
        <v>1472</v>
      </c>
      <c r="C64" s="302"/>
      <c r="D64" s="244"/>
      <c r="E64" s="302"/>
      <c r="F64" s="302"/>
      <c r="G64" s="245"/>
      <c r="H64" s="341"/>
      <c r="I64" s="343"/>
      <c r="J64" s="341"/>
      <c r="K64" s="343"/>
      <c r="L64" s="341"/>
      <c r="M64" s="343"/>
      <c r="N64" s="341"/>
      <c r="O64" s="378">
        <f t="shared" si="2"/>
        <v>0</v>
      </c>
      <c r="P64" s="379">
        <f t="shared" si="3"/>
        <v>0</v>
      </c>
      <c r="Q64" s="341"/>
      <c r="R64" s="341"/>
      <c r="S64" s="244"/>
      <c r="T64" s="244"/>
      <c r="U64" s="244"/>
    </row>
    <row r="65" spans="1:21" ht="15.75" customHeight="1">
      <c r="A65" s="618"/>
      <c r="B65" s="623"/>
      <c r="C65" s="302"/>
      <c r="D65" s="244"/>
      <c r="E65" s="302"/>
      <c r="F65" s="302"/>
      <c r="G65" s="245"/>
      <c r="H65" s="341"/>
      <c r="I65" s="343"/>
      <c r="J65" s="341"/>
      <c r="K65" s="343"/>
      <c r="L65" s="341"/>
      <c r="M65" s="343"/>
      <c r="N65" s="341"/>
      <c r="O65" s="378">
        <f t="shared" si="2"/>
        <v>0</v>
      </c>
      <c r="P65" s="379">
        <f t="shared" si="3"/>
        <v>0</v>
      </c>
      <c r="Q65" s="341"/>
      <c r="R65" s="341"/>
      <c r="S65" s="244"/>
      <c r="T65" s="244"/>
      <c r="U65" s="244"/>
    </row>
    <row r="66" spans="1:21" ht="15.75" customHeight="1">
      <c r="A66" s="618"/>
      <c r="B66" s="623"/>
      <c r="C66" s="302"/>
      <c r="D66" s="244"/>
      <c r="E66" s="302"/>
      <c r="F66" s="302"/>
      <c r="G66" s="245"/>
      <c r="H66" s="341"/>
      <c r="I66" s="343"/>
      <c r="J66" s="341"/>
      <c r="K66" s="343"/>
      <c r="L66" s="341"/>
      <c r="M66" s="343"/>
      <c r="N66" s="341"/>
      <c r="O66" s="378">
        <f t="shared" si="2"/>
        <v>0</v>
      </c>
      <c r="P66" s="379">
        <f t="shared" si="3"/>
        <v>0</v>
      </c>
      <c r="Q66" s="341"/>
      <c r="R66" s="341"/>
      <c r="S66" s="244"/>
      <c r="T66" s="244"/>
      <c r="U66" s="244"/>
    </row>
    <row r="67" spans="1:21" ht="18" customHeight="1">
      <c r="A67" s="618"/>
      <c r="B67" s="624"/>
      <c r="C67" s="302"/>
      <c r="D67" s="244"/>
      <c r="E67" s="302"/>
      <c r="F67" s="302"/>
      <c r="G67" s="245"/>
      <c r="H67" s="341"/>
      <c r="I67" s="343"/>
      <c r="J67" s="341"/>
      <c r="K67" s="343"/>
      <c r="L67" s="341"/>
      <c r="M67" s="343"/>
      <c r="N67" s="341"/>
      <c r="O67" s="378">
        <f t="shared" si="2"/>
        <v>0</v>
      </c>
      <c r="P67" s="379">
        <f t="shared" si="3"/>
        <v>0</v>
      </c>
      <c r="Q67" s="341"/>
      <c r="R67" s="341"/>
      <c r="S67" s="244"/>
      <c r="T67" s="244"/>
      <c r="U67" s="244"/>
    </row>
    <row r="68" spans="1:21" ht="15.75">
      <c r="A68" s="618"/>
      <c r="B68" s="621" t="s">
        <v>1473</v>
      </c>
      <c r="C68" s="302"/>
      <c r="D68" s="244"/>
      <c r="E68" s="302"/>
      <c r="F68" s="302"/>
      <c r="G68" s="245"/>
      <c r="H68" s="341"/>
      <c r="I68" s="343"/>
      <c r="J68" s="341"/>
      <c r="K68" s="343"/>
      <c r="L68" s="341"/>
      <c r="M68" s="343"/>
      <c r="N68" s="341"/>
      <c r="O68" s="378">
        <f t="shared" si="2"/>
        <v>0</v>
      </c>
      <c r="P68" s="379">
        <f t="shared" si="3"/>
        <v>0</v>
      </c>
      <c r="Q68" s="341"/>
      <c r="R68" s="341"/>
      <c r="S68" s="244"/>
      <c r="T68" s="244"/>
      <c r="U68" s="244"/>
    </row>
    <row r="69" spans="1:21" ht="15.75">
      <c r="A69" s="618"/>
      <c r="B69" s="621"/>
      <c r="C69" s="302"/>
      <c r="D69" s="244"/>
      <c r="E69" s="302"/>
      <c r="F69" s="302"/>
      <c r="G69" s="245"/>
      <c r="H69" s="341"/>
      <c r="I69" s="343"/>
      <c r="J69" s="341"/>
      <c r="K69" s="343"/>
      <c r="L69" s="341"/>
      <c r="M69" s="343"/>
      <c r="N69" s="341"/>
      <c r="O69" s="378">
        <f t="shared" si="2"/>
        <v>0</v>
      </c>
      <c r="P69" s="379">
        <f t="shared" si="3"/>
        <v>0</v>
      </c>
      <c r="Q69" s="341"/>
      <c r="R69" s="341"/>
      <c r="S69" s="244"/>
      <c r="T69" s="244"/>
      <c r="U69" s="244"/>
    </row>
    <row r="70" spans="1:21" ht="15.75">
      <c r="A70" s="618"/>
      <c r="B70" s="621"/>
      <c r="C70" s="302"/>
      <c r="D70" s="244"/>
      <c r="E70" s="302"/>
      <c r="F70" s="302"/>
      <c r="G70" s="245"/>
      <c r="H70" s="341"/>
      <c r="I70" s="343"/>
      <c r="J70" s="341"/>
      <c r="K70" s="343"/>
      <c r="L70" s="341"/>
      <c r="M70" s="343"/>
      <c r="N70" s="341"/>
      <c r="O70" s="378">
        <f t="shared" si="2"/>
        <v>0</v>
      </c>
      <c r="P70" s="379">
        <f t="shared" si="3"/>
        <v>0</v>
      </c>
      <c r="Q70" s="341"/>
      <c r="R70" s="341"/>
      <c r="S70" s="244"/>
      <c r="T70" s="244"/>
      <c r="U70" s="244"/>
    </row>
    <row r="71" spans="1:21" ht="15.75" customHeight="1">
      <c r="A71" s="618"/>
      <c r="B71" s="622" t="s">
        <v>1474</v>
      </c>
      <c r="C71" s="302"/>
      <c r="D71" s="244"/>
      <c r="E71" s="302"/>
      <c r="F71" s="302"/>
      <c r="G71" s="245"/>
      <c r="H71" s="341"/>
      <c r="I71" s="343"/>
      <c r="J71" s="341"/>
      <c r="K71" s="343"/>
      <c r="L71" s="341"/>
      <c r="M71" s="343"/>
      <c r="N71" s="341"/>
      <c r="O71" s="378">
        <f t="shared" si="2"/>
        <v>0</v>
      </c>
      <c r="P71" s="379">
        <f t="shared" si="3"/>
        <v>0</v>
      </c>
      <c r="Q71" s="341"/>
      <c r="R71" s="341"/>
      <c r="S71" s="244"/>
      <c r="T71" s="244"/>
      <c r="U71" s="244"/>
    </row>
    <row r="72" spans="1:21" ht="15.75" customHeight="1">
      <c r="A72" s="618"/>
      <c r="B72" s="623"/>
      <c r="C72" s="302"/>
      <c r="D72" s="244"/>
      <c r="E72" s="302"/>
      <c r="F72" s="302"/>
      <c r="G72" s="245"/>
      <c r="H72" s="341"/>
      <c r="I72" s="343"/>
      <c r="J72" s="341"/>
      <c r="K72" s="343"/>
      <c r="L72" s="341"/>
      <c r="M72" s="343"/>
      <c r="N72" s="341"/>
      <c r="O72" s="378">
        <f t="shared" si="2"/>
        <v>0</v>
      </c>
      <c r="P72" s="379">
        <f t="shared" si="3"/>
        <v>0</v>
      </c>
      <c r="Q72" s="341"/>
      <c r="R72" s="341"/>
      <c r="S72" s="244"/>
      <c r="T72" s="244"/>
      <c r="U72" s="244"/>
    </row>
    <row r="73" spans="1:21" ht="15.75">
      <c r="A73" s="618"/>
      <c r="B73" s="624"/>
      <c r="C73" s="302"/>
      <c r="D73" s="244"/>
      <c r="E73" s="302"/>
      <c r="F73" s="302"/>
      <c r="G73" s="245"/>
      <c r="H73" s="341"/>
      <c r="I73" s="343"/>
      <c r="J73" s="341"/>
      <c r="K73" s="343"/>
      <c r="L73" s="341"/>
      <c r="M73" s="343"/>
      <c r="N73" s="341"/>
      <c r="O73" s="378">
        <f t="shared" si="2"/>
        <v>0</v>
      </c>
      <c r="P73" s="379">
        <f t="shared" si="3"/>
        <v>0</v>
      </c>
      <c r="Q73" s="341"/>
      <c r="R73" s="341"/>
      <c r="S73" s="244"/>
      <c r="T73" s="244"/>
      <c r="U73" s="244"/>
    </row>
    <row r="74" spans="1:21" s="255" customFormat="1" ht="15.75">
      <c r="A74" s="287"/>
      <c r="B74" s="288"/>
      <c r="C74" s="287" t="s">
        <v>98</v>
      </c>
      <c r="D74" s="288"/>
      <c r="E74" s="288"/>
      <c r="F74" s="289"/>
      <c r="G74" s="258">
        <f>SUM(G8:G73)</f>
        <v>0</v>
      </c>
      <c r="H74" s="258">
        <f t="shared" ref="H74:P74" si="4">SUM(H8:H73)</f>
        <v>0</v>
      </c>
      <c r="I74" s="258">
        <f t="shared" si="4"/>
        <v>0</v>
      </c>
      <c r="J74" s="258">
        <f t="shared" si="4"/>
        <v>0</v>
      </c>
      <c r="K74" s="258">
        <f t="shared" si="4"/>
        <v>0</v>
      </c>
      <c r="L74" s="258">
        <f t="shared" si="4"/>
        <v>0</v>
      </c>
      <c r="M74" s="258">
        <f t="shared" si="4"/>
        <v>0</v>
      </c>
      <c r="N74" s="258">
        <f t="shared" si="4"/>
        <v>0</v>
      </c>
      <c r="O74" s="258">
        <f t="shared" si="4"/>
        <v>0</v>
      </c>
      <c r="P74" s="258">
        <f t="shared" si="4"/>
        <v>0</v>
      </c>
      <c r="Q74" s="259"/>
      <c r="R74" s="259"/>
      <c r="S74" s="259"/>
      <c r="T74" s="259"/>
      <c r="U74" s="259"/>
    </row>
    <row r="75" spans="1:21" ht="15.75">
      <c r="A75" s="255"/>
      <c r="B75" s="255"/>
      <c r="C75" s="255"/>
      <c r="D75" s="255"/>
      <c r="E75" s="254"/>
      <c r="F75" s="255"/>
      <c r="G75" s="255"/>
      <c r="S75" s="260"/>
      <c r="T75" s="260"/>
      <c r="U75" s="261"/>
    </row>
    <row r="76" spans="1:21" ht="15.75">
      <c r="E76" s="254"/>
      <c r="S76" s="260"/>
      <c r="T76" s="260"/>
    </row>
    <row r="77" spans="1:21" ht="15.75">
      <c r="E77" s="254"/>
      <c r="S77" s="260"/>
      <c r="T77" s="260"/>
    </row>
    <row r="78" spans="1:21" ht="15.75">
      <c r="E78" s="254"/>
      <c r="S78" s="260"/>
      <c r="T78" s="260"/>
    </row>
    <row r="79" spans="1:21" ht="15.75">
      <c r="E79" s="254"/>
      <c r="S79" s="260"/>
      <c r="T79" s="260"/>
    </row>
    <row r="80" spans="1:21" ht="15.75">
      <c r="E80" s="254"/>
      <c r="S80" s="260"/>
      <c r="T80" s="260"/>
    </row>
    <row r="81" spans="5:20" ht="15.75">
      <c r="E81" s="254"/>
      <c r="S81" s="260"/>
      <c r="T81" s="260"/>
    </row>
    <row r="82" spans="5:20" ht="15.75">
      <c r="E82" s="254"/>
      <c r="S82" s="260"/>
      <c r="T82" s="260"/>
    </row>
    <row r="83" spans="5:20" ht="15.75">
      <c r="E83" s="254"/>
      <c r="S83" s="260"/>
      <c r="T83" s="260"/>
    </row>
    <row r="84" spans="5:20" ht="15.75">
      <c r="E84" s="254"/>
      <c r="S84" s="260"/>
      <c r="T84" s="260"/>
    </row>
    <row r="85" spans="5:20" ht="15.75">
      <c r="E85" s="254"/>
      <c r="S85" s="260"/>
      <c r="T85" s="260"/>
    </row>
    <row r="86" spans="5:20" ht="15.75">
      <c r="E86" s="254"/>
      <c r="S86" s="262"/>
      <c r="T86" s="262"/>
    </row>
    <row r="87" spans="5:20" ht="15.75">
      <c r="E87" s="254"/>
      <c r="S87" s="260"/>
      <c r="T87" s="260"/>
    </row>
    <row r="88" spans="5:20" ht="15.75">
      <c r="E88" s="254"/>
      <c r="S88" s="260"/>
      <c r="T88" s="260"/>
    </row>
    <row r="89" spans="5:20" ht="15.75">
      <c r="E89" s="254"/>
      <c r="S89" s="260"/>
      <c r="T89" s="260"/>
    </row>
    <row r="90" spans="5:20" ht="15.75">
      <c r="E90" s="254"/>
      <c r="S90" s="260"/>
      <c r="T90" s="260"/>
    </row>
    <row r="91" spans="5:20" ht="15.75">
      <c r="E91" s="254"/>
      <c r="S91" s="260"/>
      <c r="T91" s="260"/>
    </row>
    <row r="92" spans="5:20" ht="15.75">
      <c r="E92" s="254"/>
      <c r="S92" s="260"/>
      <c r="T92" s="260"/>
    </row>
    <row r="93" spans="5:20" ht="15.75">
      <c r="E93" s="254"/>
      <c r="S93" s="260"/>
      <c r="T93" s="260"/>
    </row>
    <row r="94" spans="5:20" ht="15.75">
      <c r="E94" s="254"/>
      <c r="S94" s="260"/>
      <c r="T94" s="260"/>
    </row>
    <row r="95" spans="5:20" ht="15.75">
      <c r="E95" s="254"/>
      <c r="S95" s="260"/>
      <c r="T95" s="260"/>
    </row>
    <row r="96" spans="5:20" ht="15.75">
      <c r="E96" s="254"/>
      <c r="S96" s="260"/>
      <c r="T96" s="260"/>
    </row>
    <row r="97" spans="5:20" ht="15.75">
      <c r="E97" s="254"/>
      <c r="S97" s="260"/>
      <c r="T97" s="260"/>
    </row>
    <row r="98" spans="5:20" ht="15.75">
      <c r="E98" s="254"/>
      <c r="S98" s="262"/>
      <c r="T98" s="262"/>
    </row>
    <row r="99" spans="5:20" ht="15.75">
      <c r="E99" s="254"/>
      <c r="S99" s="260"/>
      <c r="T99" s="260"/>
    </row>
    <row r="100" spans="5:20" ht="15.75">
      <c r="E100" s="254"/>
      <c r="S100" s="260"/>
      <c r="T100" s="260"/>
    </row>
    <row r="101" spans="5:20" ht="15.75">
      <c r="E101" s="254"/>
      <c r="S101" s="260"/>
      <c r="T101" s="260"/>
    </row>
    <row r="102" spans="5:20" ht="15.75">
      <c r="E102" s="254"/>
      <c r="S102" s="260"/>
      <c r="T102" s="260"/>
    </row>
    <row r="103" spans="5:20" ht="15.75">
      <c r="E103" s="254"/>
      <c r="S103" s="260"/>
      <c r="T103" s="260"/>
    </row>
    <row r="104" spans="5:20" ht="15.75">
      <c r="E104" s="254"/>
      <c r="S104" s="260"/>
      <c r="T104" s="260"/>
    </row>
    <row r="105" spans="5:20" ht="15.75">
      <c r="E105" s="254"/>
      <c r="S105" s="260"/>
      <c r="T105" s="260"/>
    </row>
    <row r="106" spans="5:20" ht="15.75">
      <c r="E106" s="254"/>
      <c r="S106" s="260"/>
      <c r="T106" s="260"/>
    </row>
    <row r="107" spans="5:20" ht="15.75">
      <c r="E107" s="254"/>
      <c r="S107" s="262"/>
      <c r="T107" s="262"/>
    </row>
    <row r="108" spans="5:20" ht="15.75">
      <c r="E108" s="254"/>
      <c r="S108" s="260"/>
      <c r="T108" s="260"/>
    </row>
    <row r="109" spans="5:20" ht="15.75">
      <c r="E109" s="254"/>
      <c r="S109" s="260"/>
      <c r="T109" s="260"/>
    </row>
    <row r="110" spans="5:20">
      <c r="S110" s="260"/>
      <c r="T110" s="260"/>
    </row>
    <row r="111" spans="5:20">
      <c r="S111" s="260"/>
      <c r="T111" s="260"/>
    </row>
    <row r="112" spans="5:20">
      <c r="S112" s="260"/>
      <c r="T112" s="260"/>
    </row>
    <row r="113" spans="5:20">
      <c r="S113" s="260"/>
      <c r="T113" s="260"/>
    </row>
    <row r="114" spans="5:20">
      <c r="S114" s="260"/>
      <c r="T114" s="260"/>
    </row>
    <row r="115" spans="5:20" ht="15.75">
      <c r="S115" s="262"/>
      <c r="T115" s="262"/>
    </row>
    <row r="116" spans="5:20">
      <c r="S116" s="260"/>
      <c r="T116" s="260"/>
    </row>
    <row r="117" spans="5:20">
      <c r="S117" s="260"/>
      <c r="T117" s="260"/>
    </row>
    <row r="118" spans="5:20">
      <c r="S118" s="260"/>
      <c r="T118" s="260"/>
    </row>
    <row r="119" spans="5:20">
      <c r="S119" s="260"/>
      <c r="T119" s="260"/>
    </row>
    <row r="120" spans="5:20">
      <c r="S120" s="260"/>
      <c r="T120" s="260"/>
    </row>
    <row r="121" spans="5:20">
      <c r="S121" s="260"/>
      <c r="T121" s="260"/>
    </row>
    <row r="125" spans="5:20">
      <c r="E125" s="247"/>
      <c r="S125" s="257"/>
      <c r="T125" s="257"/>
    </row>
    <row r="126" spans="5:20">
      <c r="E126" s="247"/>
      <c r="S126" s="257"/>
      <c r="T126" s="257"/>
    </row>
    <row r="127" spans="5:20">
      <c r="E127" s="247"/>
      <c r="S127" s="257"/>
      <c r="T127" s="257"/>
    </row>
    <row r="128" spans="5:20">
      <c r="E128" s="247"/>
      <c r="S128" s="257"/>
      <c r="T128" s="257"/>
    </row>
    <row r="129" spans="5:20">
      <c r="E129" s="247"/>
      <c r="S129" s="257"/>
      <c r="T129" s="257"/>
    </row>
    <row r="130" spans="5:20">
      <c r="E130" s="247"/>
      <c r="S130" s="257"/>
      <c r="T130" s="257"/>
    </row>
    <row r="131" spans="5:20">
      <c r="E131" s="247"/>
      <c r="S131" s="257"/>
      <c r="T131" s="257"/>
    </row>
    <row r="132" spans="5:20">
      <c r="E132" s="247"/>
      <c r="S132" s="257"/>
      <c r="T132" s="257"/>
    </row>
    <row r="133" spans="5:20">
      <c r="E133" s="247"/>
      <c r="S133" s="257"/>
      <c r="T133" s="257"/>
    </row>
    <row r="134" spans="5:20">
      <c r="E134" s="247"/>
      <c r="S134" s="257"/>
      <c r="T134" s="257"/>
    </row>
    <row r="135" spans="5:20">
      <c r="E135" s="247"/>
      <c r="S135" s="257"/>
      <c r="T135" s="257"/>
    </row>
    <row r="136" spans="5:20">
      <c r="E136" s="247"/>
      <c r="S136" s="257"/>
      <c r="T136" s="257"/>
    </row>
    <row r="137" spans="5:20">
      <c r="E137" s="247"/>
      <c r="S137" s="257"/>
      <c r="T137" s="257"/>
    </row>
    <row r="138" spans="5:20">
      <c r="E138" s="247"/>
      <c r="S138" s="257"/>
      <c r="T138" s="257"/>
    </row>
    <row r="139" spans="5:20">
      <c r="E139" s="247"/>
      <c r="S139" s="257"/>
      <c r="T139" s="257"/>
    </row>
    <row r="140" spans="5:20">
      <c r="E140" s="247"/>
      <c r="S140" s="257"/>
      <c r="T140" s="257"/>
    </row>
    <row r="141" spans="5:20">
      <c r="E141" s="247"/>
      <c r="S141" s="257"/>
      <c r="T141" s="257"/>
    </row>
    <row r="142" spans="5:20">
      <c r="E142" s="247"/>
      <c r="S142" s="257"/>
      <c r="T142" s="257"/>
    </row>
    <row r="143" spans="5:20">
      <c r="E143" s="247"/>
      <c r="S143" s="257"/>
      <c r="T143" s="257"/>
    </row>
    <row r="144" spans="5:20">
      <c r="E144" s="247"/>
      <c r="S144" s="257"/>
      <c r="T144" s="257"/>
    </row>
    <row r="145" spans="5:20">
      <c r="E145" s="247"/>
      <c r="S145" s="257"/>
      <c r="T145" s="257"/>
    </row>
    <row r="146" spans="5:20">
      <c r="E146" s="247"/>
      <c r="S146" s="257"/>
      <c r="T146" s="257"/>
    </row>
    <row r="147" spans="5:20">
      <c r="E147" s="247"/>
      <c r="S147" s="257"/>
      <c r="T147" s="257"/>
    </row>
    <row r="148" spans="5:20">
      <c r="E148" s="247"/>
      <c r="S148" s="257"/>
      <c r="T148" s="257"/>
    </row>
    <row r="149" spans="5:20">
      <c r="E149" s="247"/>
      <c r="S149" s="257"/>
      <c r="T149" s="257"/>
    </row>
    <row r="150" spans="5:20">
      <c r="E150" s="247"/>
      <c r="S150" s="257"/>
      <c r="T150" s="257"/>
    </row>
    <row r="151" spans="5:20">
      <c r="E151" s="247"/>
      <c r="S151" s="257"/>
      <c r="T151" s="257"/>
    </row>
    <row r="152" spans="5:20">
      <c r="E152" s="247"/>
      <c r="S152" s="257"/>
      <c r="T152" s="257"/>
    </row>
    <row r="153" spans="5:20">
      <c r="E153" s="247"/>
      <c r="S153" s="257"/>
      <c r="T153" s="257"/>
    </row>
    <row r="154" spans="5:20">
      <c r="E154" s="247"/>
    </row>
    <row r="155" spans="5:20">
      <c r="E155" s="247"/>
    </row>
    <row r="156" spans="5:20">
      <c r="E156" s="247"/>
    </row>
    <row r="157" spans="5:20">
      <c r="E157" s="247"/>
    </row>
    <row r="158" spans="5:20">
      <c r="E158" s="247"/>
    </row>
    <row r="159" spans="5:20">
      <c r="E159" s="247"/>
    </row>
    <row r="160" spans="5:20">
      <c r="E160" s="247"/>
    </row>
    <row r="161" spans="5:5">
      <c r="E161" s="247"/>
    </row>
    <row r="162" spans="5:5">
      <c r="E162" s="247"/>
    </row>
    <row r="163" spans="5:5">
      <c r="E163" s="247"/>
    </row>
    <row r="164" spans="5:5">
      <c r="E164" s="247"/>
    </row>
    <row r="165" spans="5:5">
      <c r="E165" s="247"/>
    </row>
    <row r="166" spans="5:5">
      <c r="E166" s="247"/>
    </row>
    <row r="167" spans="5:5">
      <c r="E167" s="247"/>
    </row>
    <row r="168" spans="5:5">
      <c r="E168" s="247"/>
    </row>
    <row r="169" spans="5:5">
      <c r="E169" s="247"/>
    </row>
    <row r="170" spans="5:5">
      <c r="E170" s="247"/>
    </row>
    <row r="171" spans="5:5">
      <c r="E171" s="247"/>
    </row>
    <row r="172" spans="5:5">
      <c r="E172" s="247"/>
    </row>
    <row r="173" spans="5:5">
      <c r="E173" s="247"/>
    </row>
    <row r="174" spans="5:5">
      <c r="E174" s="247"/>
    </row>
    <row r="175" spans="5:5">
      <c r="E175" s="247"/>
    </row>
    <row r="176" spans="5:5">
      <c r="E176" s="247"/>
    </row>
    <row r="177" spans="5:5">
      <c r="E177" s="247"/>
    </row>
    <row r="178" spans="5:5">
      <c r="E178" s="247"/>
    </row>
    <row r="179" spans="5:5">
      <c r="E179" s="247"/>
    </row>
    <row r="180" spans="5:5">
      <c r="E180" s="247"/>
    </row>
    <row r="181" spans="5:5">
      <c r="E181" s="247"/>
    </row>
    <row r="182" spans="5:5">
      <c r="E182" s="247"/>
    </row>
    <row r="183" spans="5:5">
      <c r="E183" s="247"/>
    </row>
    <row r="184" spans="5:5">
      <c r="E184" s="247"/>
    </row>
    <row r="185" spans="5:5">
      <c r="E185" s="247"/>
    </row>
    <row r="186" spans="5:5">
      <c r="E186" s="247"/>
    </row>
    <row r="187" spans="5:5">
      <c r="E187" s="247"/>
    </row>
    <row r="188" spans="5:5">
      <c r="E188" s="247"/>
    </row>
    <row r="189" spans="5:5">
      <c r="E189" s="247"/>
    </row>
    <row r="190" spans="5:5">
      <c r="E190" s="247"/>
    </row>
    <row r="191" spans="5:5">
      <c r="E191" s="247"/>
    </row>
    <row r="192" spans="5:5">
      <c r="E192" s="247"/>
    </row>
    <row r="193" spans="5:5">
      <c r="E193" s="247"/>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56"/>
  <sheetViews>
    <sheetView workbookViewId="0">
      <pane ySplit="6" topLeftCell="A7" activePane="bottomLeft" state="frozen"/>
      <selection activeCell="O6" sqref="O6"/>
      <selection pane="bottomLeft" activeCell="D19" sqref="D19"/>
    </sheetView>
  </sheetViews>
  <sheetFormatPr baseColWidth="10" defaultColWidth="11.42578125" defaultRowHeight="15"/>
  <cols>
    <col min="1" max="1" width="40" customWidth="1"/>
    <col min="2" max="2" width="21.7109375" customWidth="1"/>
    <col min="3" max="3" width="30.5703125" customWidth="1"/>
    <col min="4" max="6" width="27.42578125" customWidth="1"/>
    <col min="7" max="7" width="15.28515625" customWidth="1"/>
    <col min="8" max="8" width="12.140625" style="228" bestFit="1" customWidth="1"/>
    <col min="9" max="9" width="15.28515625" customWidth="1"/>
    <col min="10" max="10" width="18.85546875" style="228" customWidth="1"/>
    <col min="12" max="12" width="13.7109375" style="228" bestFit="1" customWidth="1"/>
    <col min="14" max="14" width="13.7109375" style="228" bestFit="1" customWidth="1"/>
    <col min="15" max="15" width="15.28515625" customWidth="1"/>
    <col min="16" max="16" width="18.28515625" style="228" customWidth="1"/>
    <col min="17" max="17" width="14.140625" hidden="1" customWidth="1"/>
    <col min="18" max="20" width="14.140625" customWidth="1"/>
    <col min="21" max="21" width="17" customWidth="1"/>
  </cols>
  <sheetData>
    <row r="1" spans="1:21" ht="18.75">
      <c r="B1" s="279"/>
      <c r="C1" s="279"/>
      <c r="D1" s="279"/>
      <c r="E1" s="279"/>
      <c r="F1" s="279"/>
      <c r="G1" s="279" t="s">
        <v>477</v>
      </c>
      <c r="I1" s="279"/>
      <c r="J1" s="279"/>
      <c r="K1" s="279"/>
      <c r="L1" s="279"/>
      <c r="M1" s="279"/>
      <c r="N1" s="279"/>
      <c r="O1" s="279"/>
      <c r="P1" s="279"/>
      <c r="Q1" s="279"/>
      <c r="R1" s="279"/>
      <c r="S1" s="279"/>
      <c r="T1" s="279"/>
      <c r="U1" s="279"/>
    </row>
    <row r="2" spans="1:21" ht="18.75">
      <c r="A2" s="313" t="s">
        <v>1347</v>
      </c>
      <c r="B2" s="279"/>
      <c r="C2" s="279"/>
      <c r="D2" s="279"/>
      <c r="E2" s="279"/>
      <c r="F2" s="279"/>
      <c r="G2" s="279"/>
      <c r="I2" s="279"/>
      <c r="J2" s="279"/>
      <c r="K2" s="279"/>
      <c r="L2" s="279"/>
      <c r="M2" s="279"/>
      <c r="N2" s="279"/>
      <c r="O2" s="279"/>
      <c r="P2" s="279"/>
      <c r="Q2" s="279"/>
      <c r="R2" s="279"/>
      <c r="S2" s="279"/>
      <c r="T2" s="279"/>
      <c r="U2" s="279"/>
    </row>
    <row r="3" spans="1:21">
      <c r="A3" s="628" t="s">
        <v>1349</v>
      </c>
      <c r="B3" s="628"/>
      <c r="C3" s="628"/>
      <c r="D3" s="628"/>
      <c r="E3" s="628"/>
      <c r="F3" s="628"/>
      <c r="G3" s="628"/>
      <c r="H3" s="628"/>
      <c r="I3" s="628"/>
      <c r="J3" s="628"/>
      <c r="K3" s="628"/>
      <c r="L3" s="628"/>
      <c r="M3" s="628"/>
      <c r="N3" s="628"/>
      <c r="O3" s="628"/>
      <c r="P3" s="628"/>
      <c r="Q3" s="628"/>
      <c r="R3" s="628"/>
      <c r="S3" s="628"/>
      <c r="T3" s="628"/>
      <c r="U3" s="628"/>
    </row>
    <row r="4" spans="1:21" ht="15" customHeight="1">
      <c r="A4" s="599" t="s">
        <v>97</v>
      </c>
      <c r="B4" s="601" t="s">
        <v>111</v>
      </c>
      <c r="C4" s="602" t="s">
        <v>86</v>
      </c>
      <c r="D4" s="602" t="s">
        <v>87</v>
      </c>
      <c r="E4" s="602" t="s">
        <v>392</v>
      </c>
      <c r="F4" s="602" t="s">
        <v>88</v>
      </c>
      <c r="G4" s="607" t="s">
        <v>100</v>
      </c>
      <c r="H4" s="609"/>
      <c r="I4" s="609"/>
      <c r="J4" s="609"/>
      <c r="K4" s="609"/>
      <c r="L4" s="609"/>
      <c r="M4" s="609"/>
      <c r="N4" s="608"/>
      <c r="O4" s="613" t="s">
        <v>101</v>
      </c>
      <c r="P4" s="614"/>
      <c r="Q4" s="601" t="s">
        <v>102</v>
      </c>
      <c r="R4" s="601" t="s">
        <v>103</v>
      </c>
      <c r="S4" s="601" t="s">
        <v>110</v>
      </c>
      <c r="T4" s="601" t="s">
        <v>109</v>
      </c>
      <c r="U4" s="610" t="s">
        <v>89</v>
      </c>
    </row>
    <row r="5" spans="1:21" ht="15" customHeight="1">
      <c r="A5" s="599"/>
      <c r="B5" s="599"/>
      <c r="C5" s="603"/>
      <c r="D5" s="603"/>
      <c r="E5" s="603"/>
      <c r="F5" s="603"/>
      <c r="G5" s="607" t="s">
        <v>104</v>
      </c>
      <c r="H5" s="608"/>
      <c r="I5" s="607" t="s">
        <v>105</v>
      </c>
      <c r="J5" s="608"/>
      <c r="K5" s="607" t="s">
        <v>106</v>
      </c>
      <c r="L5" s="608"/>
      <c r="M5" s="607" t="s">
        <v>107</v>
      </c>
      <c r="N5" s="608"/>
      <c r="O5" s="615"/>
      <c r="P5" s="616"/>
      <c r="Q5" s="599"/>
      <c r="R5" s="599"/>
      <c r="S5" s="599"/>
      <c r="T5" s="599"/>
      <c r="U5" s="611"/>
    </row>
    <row r="6" spans="1:21" ht="25.5">
      <c r="A6" s="600"/>
      <c r="B6" s="600"/>
      <c r="C6" s="604"/>
      <c r="D6" s="604"/>
      <c r="E6" s="604"/>
      <c r="F6" s="604"/>
      <c r="G6" s="432" t="s">
        <v>108</v>
      </c>
      <c r="H6" s="432" t="s">
        <v>12</v>
      </c>
      <c r="I6" s="432" t="s">
        <v>108</v>
      </c>
      <c r="J6" s="432" t="s">
        <v>12</v>
      </c>
      <c r="K6" s="432" t="s">
        <v>108</v>
      </c>
      <c r="L6" s="432" t="s">
        <v>12</v>
      </c>
      <c r="M6" s="432" t="s">
        <v>108</v>
      </c>
      <c r="N6" s="432" t="s">
        <v>12</v>
      </c>
      <c r="O6" s="432" t="s">
        <v>108</v>
      </c>
      <c r="P6" s="432" t="s">
        <v>12</v>
      </c>
      <c r="Q6" s="600"/>
      <c r="R6" s="600"/>
      <c r="S6" s="600"/>
      <c r="T6" s="600"/>
      <c r="U6" s="612"/>
    </row>
    <row r="7" spans="1:21" s="358" customFormat="1" ht="15.75">
      <c r="A7" s="433"/>
      <c r="B7" s="434"/>
      <c r="C7" s="435"/>
      <c r="D7" s="435"/>
      <c r="E7" s="436"/>
      <c r="F7" s="435"/>
      <c r="G7" s="437"/>
      <c r="H7" s="437"/>
      <c r="I7" s="437"/>
      <c r="J7" s="437"/>
      <c r="K7" s="437"/>
      <c r="L7" s="437"/>
      <c r="M7" s="437"/>
      <c r="N7" s="437"/>
      <c r="O7" s="437"/>
      <c r="P7" s="437"/>
      <c r="Q7" s="438"/>
      <c r="R7" s="438"/>
      <c r="S7" s="438"/>
      <c r="T7" s="438"/>
      <c r="U7" s="439"/>
    </row>
    <row r="8" spans="1:21" ht="15.75">
      <c r="A8" s="617" t="s">
        <v>1381</v>
      </c>
      <c r="B8" s="617" t="s">
        <v>1382</v>
      </c>
      <c r="C8" s="319"/>
      <c r="D8" s="319"/>
      <c r="E8" s="357"/>
      <c r="F8" s="244"/>
      <c r="G8" s="245"/>
      <c r="H8" s="226"/>
      <c r="I8" s="245"/>
      <c r="J8" s="226"/>
      <c r="K8" s="245"/>
      <c r="L8" s="226"/>
      <c r="M8" s="245"/>
      <c r="N8" s="226"/>
      <c r="O8" s="373">
        <f t="shared" ref="O8:O20" si="0">G8+I8+K8+M8</f>
        <v>0</v>
      </c>
      <c r="P8" s="374">
        <f t="shared" ref="P8:P20" si="1">H8+J8+L8+N8</f>
        <v>0</v>
      </c>
      <c r="Q8" s="244"/>
      <c r="R8" s="244"/>
      <c r="S8" s="244"/>
      <c r="T8" s="244"/>
      <c r="U8" s="244"/>
    </row>
    <row r="9" spans="1:21" ht="15.75">
      <c r="A9" s="618"/>
      <c r="B9" s="618"/>
      <c r="C9" s="319"/>
      <c r="D9" s="319"/>
      <c r="E9" s="357"/>
      <c r="F9" s="244"/>
      <c r="G9" s="245"/>
      <c r="H9" s="226"/>
      <c r="I9" s="245"/>
      <c r="J9" s="226"/>
      <c r="K9" s="245"/>
      <c r="L9" s="226"/>
      <c r="M9" s="245"/>
      <c r="N9" s="226"/>
      <c r="O9" s="373">
        <f t="shared" si="0"/>
        <v>0</v>
      </c>
      <c r="P9" s="374">
        <f t="shared" si="1"/>
        <v>0</v>
      </c>
      <c r="Q9" s="244"/>
      <c r="R9" s="244"/>
      <c r="S9" s="244"/>
      <c r="T9" s="244"/>
      <c r="U9" s="244"/>
    </row>
    <row r="10" spans="1:21" ht="15.75">
      <c r="A10" s="618"/>
      <c r="B10" s="618"/>
      <c r="C10" s="319"/>
      <c r="D10" s="319"/>
      <c r="E10" s="357"/>
      <c r="F10" s="244"/>
      <c r="G10" s="245"/>
      <c r="H10" s="226"/>
      <c r="I10" s="245"/>
      <c r="J10" s="226"/>
      <c r="K10" s="245"/>
      <c r="L10" s="226"/>
      <c r="M10" s="245"/>
      <c r="N10" s="226"/>
      <c r="O10" s="373">
        <f t="shared" si="0"/>
        <v>0</v>
      </c>
      <c r="P10" s="374">
        <f t="shared" si="1"/>
        <v>0</v>
      </c>
      <c r="Q10" s="244"/>
      <c r="R10" s="244"/>
      <c r="S10" s="244"/>
      <c r="T10" s="244"/>
      <c r="U10" s="244"/>
    </row>
    <row r="11" spans="1:21" ht="15.75">
      <c r="A11" s="618"/>
      <c r="B11" s="618"/>
      <c r="C11" s="319"/>
      <c r="D11" s="319"/>
      <c r="E11" s="357"/>
      <c r="F11" s="244"/>
      <c r="G11" s="245"/>
      <c r="H11" s="226"/>
      <c r="I11" s="245"/>
      <c r="J11" s="226"/>
      <c r="K11" s="245"/>
      <c r="L11" s="226"/>
      <c r="M11" s="245"/>
      <c r="N11" s="226"/>
      <c r="O11" s="373">
        <f t="shared" si="0"/>
        <v>0</v>
      </c>
      <c r="P11" s="374">
        <f t="shared" si="1"/>
        <v>0</v>
      </c>
      <c r="Q11" s="244"/>
      <c r="R11" s="244"/>
      <c r="S11" s="244"/>
      <c r="T11" s="244"/>
      <c r="U11" s="244"/>
    </row>
    <row r="12" spans="1:21" ht="15.75">
      <c r="A12" s="618"/>
      <c r="B12" s="618"/>
      <c r="C12" s="319"/>
      <c r="D12" s="319"/>
      <c r="E12" s="357"/>
      <c r="F12" s="244"/>
      <c r="G12" s="245"/>
      <c r="H12" s="226"/>
      <c r="I12" s="245"/>
      <c r="J12" s="226"/>
      <c r="K12" s="245"/>
      <c r="L12" s="226"/>
      <c r="M12" s="245"/>
      <c r="N12" s="226"/>
      <c r="O12" s="373">
        <f t="shared" si="0"/>
        <v>0</v>
      </c>
      <c r="P12" s="374">
        <f t="shared" si="1"/>
        <v>0</v>
      </c>
      <c r="Q12" s="244"/>
      <c r="R12" s="244"/>
      <c r="S12" s="244"/>
      <c r="T12" s="244"/>
      <c r="U12" s="244"/>
    </row>
    <row r="13" spans="1:21" ht="15.75">
      <c r="A13" s="618"/>
      <c r="B13" s="618"/>
      <c r="C13" s="319"/>
      <c r="D13" s="319"/>
      <c r="E13" s="357"/>
      <c r="F13" s="244"/>
      <c r="G13" s="245"/>
      <c r="H13" s="226"/>
      <c r="I13" s="245"/>
      <c r="J13" s="226"/>
      <c r="K13" s="245"/>
      <c r="L13" s="226"/>
      <c r="M13" s="245"/>
      <c r="N13" s="226"/>
      <c r="O13" s="373">
        <f t="shared" si="0"/>
        <v>0</v>
      </c>
      <c r="P13" s="374">
        <f t="shared" si="1"/>
        <v>0</v>
      </c>
      <c r="Q13" s="244"/>
      <c r="R13" s="244"/>
      <c r="S13" s="244"/>
      <c r="T13" s="244"/>
      <c r="U13" s="244"/>
    </row>
    <row r="14" spans="1:21" ht="15.75">
      <c r="A14" s="618"/>
      <c r="B14" s="618"/>
      <c r="C14" s="319"/>
      <c r="D14" s="319"/>
      <c r="E14" s="357"/>
      <c r="F14" s="244"/>
      <c r="G14" s="245"/>
      <c r="H14" s="226"/>
      <c r="I14" s="245"/>
      <c r="J14" s="226"/>
      <c r="K14" s="245"/>
      <c r="L14" s="226"/>
      <c r="M14" s="245"/>
      <c r="N14" s="226"/>
      <c r="O14" s="373">
        <f t="shared" si="0"/>
        <v>0</v>
      </c>
      <c r="P14" s="374">
        <f t="shared" si="1"/>
        <v>0</v>
      </c>
      <c r="Q14" s="244"/>
      <c r="R14" s="244"/>
      <c r="S14" s="244"/>
      <c r="T14" s="244"/>
      <c r="U14" s="244"/>
    </row>
    <row r="15" spans="1:21" ht="15.75">
      <c r="A15" s="618"/>
      <c r="B15" s="618"/>
      <c r="C15" s="319"/>
      <c r="D15" s="319"/>
      <c r="E15" s="357"/>
      <c r="F15" s="244"/>
      <c r="G15" s="245"/>
      <c r="H15" s="226"/>
      <c r="I15" s="245"/>
      <c r="J15" s="226"/>
      <c r="K15" s="245"/>
      <c r="L15" s="226"/>
      <c r="M15" s="245"/>
      <c r="N15" s="226"/>
      <c r="O15" s="373">
        <f t="shared" si="0"/>
        <v>0</v>
      </c>
      <c r="P15" s="374">
        <f t="shared" si="1"/>
        <v>0</v>
      </c>
      <c r="Q15" s="244"/>
      <c r="R15" s="244"/>
      <c r="S15" s="244"/>
      <c r="T15" s="244"/>
      <c r="U15" s="244"/>
    </row>
    <row r="16" spans="1:21" ht="15.75">
      <c r="A16" s="618"/>
      <c r="B16" s="618"/>
      <c r="C16" s="319"/>
      <c r="D16" s="319"/>
      <c r="E16" s="357"/>
      <c r="F16" s="244"/>
      <c r="G16" s="245"/>
      <c r="H16" s="226"/>
      <c r="I16" s="245"/>
      <c r="J16" s="226"/>
      <c r="K16" s="245"/>
      <c r="L16" s="226"/>
      <c r="M16" s="245"/>
      <c r="N16" s="226"/>
      <c r="O16" s="373">
        <f t="shared" si="0"/>
        <v>0</v>
      </c>
      <c r="P16" s="374">
        <f t="shared" si="1"/>
        <v>0</v>
      </c>
      <c r="Q16" s="244"/>
      <c r="R16" s="244"/>
      <c r="S16" s="244"/>
      <c r="T16" s="244"/>
      <c r="U16" s="244"/>
    </row>
    <row r="17" spans="1:21" ht="15.75">
      <c r="A17" s="618"/>
      <c r="B17" s="618"/>
      <c r="C17" s="319"/>
      <c r="D17" s="319"/>
      <c r="E17" s="357"/>
      <c r="F17" s="249"/>
      <c r="G17" s="249"/>
      <c r="H17" s="265"/>
      <c r="I17" s="249"/>
      <c r="J17" s="265"/>
      <c r="K17" s="249"/>
      <c r="L17" s="265"/>
      <c r="M17" s="249"/>
      <c r="N17" s="265"/>
      <c r="O17" s="381">
        <f t="shared" si="0"/>
        <v>0</v>
      </c>
      <c r="P17" s="382">
        <f t="shared" si="1"/>
        <v>0</v>
      </c>
      <c r="Q17" s="249"/>
      <c r="R17" s="249"/>
      <c r="S17" s="249"/>
      <c r="T17" s="249"/>
      <c r="U17" s="249"/>
    </row>
    <row r="18" spans="1:21" ht="15.75">
      <c r="A18" s="618"/>
      <c r="B18" s="618"/>
      <c r="C18" s="319"/>
      <c r="D18" s="319"/>
      <c r="E18" s="357"/>
      <c r="F18" s="244"/>
      <c r="G18" s="244"/>
      <c r="H18" s="226"/>
      <c r="I18" s="244"/>
      <c r="J18" s="226"/>
      <c r="K18" s="244"/>
      <c r="L18" s="226"/>
      <c r="M18" s="244"/>
      <c r="N18" s="226"/>
      <c r="O18" s="373">
        <f t="shared" si="0"/>
        <v>0</v>
      </c>
      <c r="P18" s="374">
        <f t="shared" si="1"/>
        <v>0</v>
      </c>
      <c r="Q18" s="266"/>
      <c r="R18" s="266"/>
      <c r="S18" s="266"/>
      <c r="T18" s="244"/>
      <c r="U18" s="267"/>
    </row>
    <row r="19" spans="1:21" ht="15.75">
      <c r="A19" s="618"/>
      <c r="B19" s="618"/>
      <c r="C19" s="319"/>
      <c r="D19" s="319"/>
      <c r="E19" s="357"/>
      <c r="F19" s="249"/>
      <c r="G19" s="249"/>
      <c r="H19" s="265"/>
      <c r="I19" s="249"/>
      <c r="J19" s="265"/>
      <c r="K19" s="249"/>
      <c r="L19" s="265"/>
      <c r="M19" s="249"/>
      <c r="N19" s="265"/>
      <c r="O19" s="381">
        <f t="shared" si="0"/>
        <v>0</v>
      </c>
      <c r="P19" s="382">
        <f t="shared" si="1"/>
        <v>0</v>
      </c>
      <c r="Q19" s="249"/>
      <c r="R19" s="249"/>
      <c r="S19" s="249"/>
      <c r="T19" s="249"/>
      <c r="U19" s="249"/>
    </row>
    <row r="20" spans="1:21" ht="15.75">
      <c r="A20" s="619"/>
      <c r="B20" s="619"/>
      <c r="C20" s="319"/>
      <c r="D20" s="319"/>
      <c r="E20" s="357"/>
      <c r="F20" s="244"/>
      <c r="G20" s="245"/>
      <c r="H20" s="226"/>
      <c r="I20" s="245"/>
      <c r="J20" s="226"/>
      <c r="K20" s="245"/>
      <c r="L20" s="226"/>
      <c r="M20" s="244"/>
      <c r="N20" s="226"/>
      <c r="O20" s="373">
        <f t="shared" si="0"/>
        <v>0</v>
      </c>
      <c r="P20" s="374">
        <f t="shared" si="1"/>
        <v>0</v>
      </c>
      <c r="Q20" s="244"/>
      <c r="R20" s="244"/>
      <c r="S20" s="244"/>
      <c r="T20" s="244"/>
      <c r="U20" s="244"/>
    </row>
    <row r="21" spans="1:21" ht="15.75">
      <c r="A21" s="287"/>
      <c r="B21" s="288"/>
      <c r="C21" s="287" t="s">
        <v>1383</v>
      </c>
      <c r="D21" s="288"/>
      <c r="E21" s="288"/>
      <c r="F21" s="289"/>
      <c r="G21" s="258">
        <f t="shared" ref="G21:P21" si="2">SUM(G8:G20)</f>
        <v>0</v>
      </c>
      <c r="H21" s="268">
        <f t="shared" si="2"/>
        <v>0</v>
      </c>
      <c r="I21" s="258">
        <f t="shared" si="2"/>
        <v>0</v>
      </c>
      <c r="J21" s="268">
        <f t="shared" si="2"/>
        <v>0</v>
      </c>
      <c r="K21" s="258">
        <f t="shared" si="2"/>
        <v>0</v>
      </c>
      <c r="L21" s="268">
        <f t="shared" si="2"/>
        <v>0</v>
      </c>
      <c r="M21" s="258">
        <f t="shared" si="2"/>
        <v>0</v>
      </c>
      <c r="N21" s="268">
        <f t="shared" si="2"/>
        <v>0</v>
      </c>
      <c r="O21" s="268">
        <f t="shared" si="2"/>
        <v>0</v>
      </c>
      <c r="P21" s="268">
        <f t="shared" si="2"/>
        <v>0</v>
      </c>
      <c r="Q21" s="259"/>
      <c r="R21" s="259"/>
      <c r="S21" s="259"/>
      <c r="T21" s="259"/>
      <c r="U21" s="259"/>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ht="15.6" customHeight="1">
      <c r="H56"/>
      <c r="J56"/>
      <c r="L56"/>
      <c r="N56"/>
      <c r="P5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62"/>
  <sheetViews>
    <sheetView zoomScale="90" zoomScaleNormal="90" workbookViewId="0">
      <pane ySplit="8" topLeftCell="A30" activePane="bottomLeft" state="frozen"/>
      <selection activeCell="A7" sqref="A7"/>
      <selection pane="bottomLeft" activeCell="E36" sqref="E36"/>
    </sheetView>
  </sheetViews>
  <sheetFormatPr baseColWidth="10" defaultColWidth="11.42578125" defaultRowHeight="15"/>
  <cols>
    <col min="1" max="1" width="21.7109375" customWidth="1"/>
    <col min="2" max="2" width="41.42578125" customWidth="1"/>
    <col min="3" max="6" width="27.42578125" customWidth="1"/>
    <col min="7" max="7" width="15.28515625" customWidth="1"/>
    <col min="8" max="8" width="13.7109375" style="228" bestFit="1" customWidth="1"/>
    <col min="9" max="9" width="15.28515625" customWidth="1"/>
    <col min="10" max="10" width="18.85546875" style="228" customWidth="1"/>
    <col min="12" max="12" width="12.140625" style="228" bestFit="1" customWidth="1"/>
    <col min="14" max="14" width="12.140625" style="228" bestFit="1" customWidth="1"/>
    <col min="15" max="15" width="15.28515625" style="386" customWidth="1"/>
    <col min="16" max="16" width="18.28515625" style="387" customWidth="1"/>
    <col min="17" max="17" width="14.140625" hidden="1" customWidth="1"/>
    <col min="18" max="20" width="14.140625" customWidth="1"/>
    <col min="21" max="21" width="17" customWidth="1"/>
  </cols>
  <sheetData>
    <row r="1" spans="1:27" ht="18.75">
      <c r="G1" s="279" t="s">
        <v>1384</v>
      </c>
      <c r="I1" s="279"/>
      <c r="J1" s="279"/>
      <c r="K1" s="279"/>
      <c r="L1" s="279"/>
      <c r="M1" s="279"/>
      <c r="N1" s="279"/>
      <c r="O1" s="383"/>
      <c r="P1" s="383"/>
      <c r="Q1" s="279"/>
      <c r="R1" s="279"/>
      <c r="S1" s="279"/>
      <c r="T1" s="279"/>
      <c r="U1" s="279"/>
      <c r="V1" s="279"/>
      <c r="W1" s="279"/>
      <c r="X1" s="279"/>
      <c r="Y1" s="279"/>
      <c r="Z1" s="279"/>
      <c r="AA1" s="279"/>
    </row>
    <row r="2" spans="1:27" ht="18.75">
      <c r="A2" s="310" t="s">
        <v>1347</v>
      </c>
      <c r="G2" s="279"/>
      <c r="I2" s="279"/>
      <c r="J2" s="279"/>
      <c r="K2" s="279"/>
      <c r="L2" s="279"/>
      <c r="M2" s="279"/>
      <c r="N2" s="279"/>
      <c r="O2" s="383"/>
      <c r="P2" s="383"/>
      <c r="Q2" s="279"/>
      <c r="R2" s="279"/>
      <c r="S2" s="279"/>
      <c r="T2" s="279"/>
      <c r="U2" s="279"/>
      <c r="V2" s="279"/>
      <c r="W2" s="279"/>
      <c r="X2" s="279"/>
      <c r="Y2" s="279"/>
      <c r="Z2" s="279"/>
      <c r="AA2" s="279"/>
    </row>
    <row r="3" spans="1:27" ht="18.75">
      <c r="A3" s="311" t="s">
        <v>1392</v>
      </c>
      <c r="G3" s="279"/>
      <c r="I3" s="279"/>
      <c r="J3" s="279"/>
      <c r="K3" s="279"/>
      <c r="L3" s="279"/>
      <c r="M3" s="279"/>
      <c r="N3" s="279"/>
      <c r="O3" s="383"/>
      <c r="P3" s="383"/>
      <c r="Q3" s="279"/>
      <c r="R3" s="279"/>
      <c r="S3" s="279"/>
      <c r="T3" s="279"/>
      <c r="U3" s="279"/>
      <c r="V3" s="279"/>
      <c r="W3" s="279"/>
      <c r="X3" s="279"/>
      <c r="Y3" s="279"/>
      <c r="Z3" s="279"/>
      <c r="AA3" s="279"/>
    </row>
    <row r="4" spans="1:27" ht="18.75">
      <c r="A4" s="311" t="s">
        <v>1391</v>
      </c>
      <c r="G4" s="279"/>
      <c r="I4" s="279"/>
      <c r="J4" s="279"/>
      <c r="K4" s="279"/>
      <c r="L4" s="279"/>
      <c r="M4" s="279"/>
      <c r="N4" s="279"/>
      <c r="O4" s="383"/>
      <c r="P4" s="383"/>
      <c r="Q4" s="279"/>
      <c r="R4" s="279"/>
      <c r="S4" s="279"/>
      <c r="T4" s="279"/>
      <c r="U4" s="279"/>
      <c r="V4" s="279"/>
      <c r="W4" s="279"/>
      <c r="X4" s="279"/>
      <c r="Y4" s="279"/>
      <c r="Z4" s="279"/>
      <c r="AA4" s="279"/>
    </row>
    <row r="5" spans="1:27">
      <c r="A5" s="283" t="s">
        <v>1394</v>
      </c>
      <c r="B5" s="264"/>
      <c r="C5" s="264"/>
      <c r="D5" s="264"/>
      <c r="E5" s="264"/>
      <c r="F5" s="264"/>
      <c r="G5" s="264"/>
      <c r="H5" s="264"/>
      <c r="I5" s="264"/>
      <c r="J5" s="264"/>
      <c r="K5" s="264"/>
      <c r="L5" s="264"/>
      <c r="M5" s="264"/>
      <c r="N5" s="264"/>
      <c r="O5" s="384"/>
      <c r="P5" s="384"/>
      <c r="Q5" s="264"/>
      <c r="R5" s="264"/>
      <c r="S5" s="264"/>
      <c r="T5" s="264"/>
      <c r="U5" s="264"/>
    </row>
    <row r="6" spans="1:27" ht="15" customHeight="1">
      <c r="A6" s="599" t="s">
        <v>97</v>
      </c>
      <c r="B6" s="601" t="s">
        <v>111</v>
      </c>
      <c r="C6" s="602" t="s">
        <v>86</v>
      </c>
      <c r="D6" s="602" t="s">
        <v>87</v>
      </c>
      <c r="E6" s="602" t="s">
        <v>392</v>
      </c>
      <c r="F6" s="602" t="s">
        <v>88</v>
      </c>
      <c r="G6" s="607" t="s">
        <v>100</v>
      </c>
      <c r="H6" s="609"/>
      <c r="I6" s="609"/>
      <c r="J6" s="609"/>
      <c r="K6" s="609"/>
      <c r="L6" s="609"/>
      <c r="M6" s="609"/>
      <c r="N6" s="608"/>
      <c r="O6" s="613" t="s">
        <v>101</v>
      </c>
      <c r="P6" s="614"/>
      <c r="Q6" s="601" t="s">
        <v>102</v>
      </c>
      <c r="R6" s="601" t="s">
        <v>103</v>
      </c>
      <c r="S6" s="601" t="s">
        <v>110</v>
      </c>
      <c r="T6" s="601" t="s">
        <v>109</v>
      </c>
      <c r="U6" s="610" t="s">
        <v>89</v>
      </c>
    </row>
    <row r="7" spans="1:27" ht="15" customHeight="1">
      <c r="A7" s="599"/>
      <c r="B7" s="599"/>
      <c r="C7" s="603"/>
      <c r="D7" s="603"/>
      <c r="E7" s="603"/>
      <c r="F7" s="603"/>
      <c r="G7" s="607" t="s">
        <v>104</v>
      </c>
      <c r="H7" s="608"/>
      <c r="I7" s="607" t="s">
        <v>105</v>
      </c>
      <c r="J7" s="608"/>
      <c r="K7" s="607" t="s">
        <v>106</v>
      </c>
      <c r="L7" s="608"/>
      <c r="M7" s="607" t="s">
        <v>107</v>
      </c>
      <c r="N7" s="608"/>
      <c r="O7" s="615"/>
      <c r="P7" s="616"/>
      <c r="Q7" s="599"/>
      <c r="R7" s="599"/>
      <c r="S7" s="599"/>
      <c r="T7" s="599"/>
      <c r="U7" s="611"/>
    </row>
    <row r="8" spans="1:27" ht="25.5">
      <c r="A8" s="600"/>
      <c r="B8" s="600"/>
      <c r="C8" s="604"/>
      <c r="D8" s="604"/>
      <c r="E8" s="604"/>
      <c r="F8" s="604"/>
      <c r="G8" s="432" t="s">
        <v>108</v>
      </c>
      <c r="H8" s="432" t="s">
        <v>12</v>
      </c>
      <c r="I8" s="432" t="s">
        <v>108</v>
      </c>
      <c r="J8" s="432" t="s">
        <v>12</v>
      </c>
      <c r="K8" s="432" t="s">
        <v>108</v>
      </c>
      <c r="L8" s="432" t="s">
        <v>12</v>
      </c>
      <c r="M8" s="432" t="s">
        <v>108</v>
      </c>
      <c r="N8" s="432" t="s">
        <v>12</v>
      </c>
      <c r="O8" s="432" t="s">
        <v>108</v>
      </c>
      <c r="P8" s="432" t="s">
        <v>12</v>
      </c>
      <c r="Q8" s="600"/>
      <c r="R8" s="600"/>
      <c r="S8" s="600"/>
      <c r="T8" s="600"/>
      <c r="U8" s="612"/>
    </row>
    <row r="9" spans="1:27" s="358" customFormat="1" ht="15.75">
      <c r="A9" s="433"/>
      <c r="B9" s="434"/>
      <c r="C9" s="435"/>
      <c r="D9" s="435"/>
      <c r="E9" s="436"/>
      <c r="F9" s="435"/>
      <c r="G9" s="437"/>
      <c r="H9" s="437"/>
      <c r="I9" s="437"/>
      <c r="J9" s="437"/>
      <c r="K9" s="437"/>
      <c r="L9" s="437"/>
      <c r="M9" s="437"/>
      <c r="N9" s="437"/>
      <c r="O9" s="437"/>
      <c r="P9" s="437"/>
      <c r="Q9" s="438"/>
      <c r="R9" s="438"/>
      <c r="S9" s="438"/>
      <c r="T9" s="438"/>
      <c r="U9" s="439"/>
    </row>
    <row r="10" spans="1:27" ht="15.75">
      <c r="A10" s="617" t="s">
        <v>1385</v>
      </c>
      <c r="B10" s="617" t="s">
        <v>1386</v>
      </c>
      <c r="C10" s="244"/>
      <c r="D10" s="244"/>
      <c r="E10" s="244"/>
      <c r="F10" s="249"/>
      <c r="G10" s="249"/>
      <c r="H10" s="265"/>
      <c r="I10" s="249"/>
      <c r="J10" s="265"/>
      <c r="K10" s="249"/>
      <c r="L10" s="265"/>
      <c r="M10" s="249"/>
      <c r="N10" s="265"/>
      <c r="O10" s="381">
        <f t="shared" ref="O10:O29" si="0">G10+I10+K10+M10</f>
        <v>0</v>
      </c>
      <c r="P10" s="382">
        <f t="shared" ref="P10:P29" si="1">H10+J10+L10+N10</f>
        <v>0</v>
      </c>
      <c r="Q10" s="249"/>
      <c r="R10" s="249"/>
      <c r="S10" s="249"/>
      <c r="T10" s="249"/>
      <c r="U10" s="73"/>
    </row>
    <row r="11" spans="1:27" ht="15.75">
      <c r="A11" s="618"/>
      <c r="B11" s="618"/>
      <c r="C11" s="244"/>
      <c r="D11" s="244"/>
      <c r="E11" s="244"/>
      <c r="F11" s="249"/>
      <c r="G11" s="249"/>
      <c r="H11" s="265"/>
      <c r="I11" s="249"/>
      <c r="J11" s="265"/>
      <c r="K11" s="249"/>
      <c r="L11" s="265"/>
      <c r="M11" s="249"/>
      <c r="N11" s="265"/>
      <c r="O11" s="381">
        <f t="shared" si="0"/>
        <v>0</v>
      </c>
      <c r="P11" s="382">
        <f t="shared" si="1"/>
        <v>0</v>
      </c>
      <c r="Q11" s="249"/>
      <c r="R11" s="249"/>
      <c r="S11" s="249"/>
      <c r="T11" s="249"/>
      <c r="U11" s="73"/>
    </row>
    <row r="12" spans="1:27" ht="15.75">
      <c r="A12" s="618"/>
      <c r="B12" s="618"/>
      <c r="C12" s="244"/>
      <c r="D12" s="244"/>
      <c r="E12" s="244"/>
      <c r="F12" s="249"/>
      <c r="G12" s="249"/>
      <c r="H12" s="265"/>
      <c r="I12" s="249"/>
      <c r="J12" s="265"/>
      <c r="K12" s="249"/>
      <c r="L12" s="265"/>
      <c r="M12" s="249"/>
      <c r="N12" s="265"/>
      <c r="O12" s="381">
        <f t="shared" si="0"/>
        <v>0</v>
      </c>
      <c r="P12" s="382">
        <f t="shared" si="1"/>
        <v>0</v>
      </c>
      <c r="Q12" s="249"/>
      <c r="R12" s="249"/>
      <c r="S12" s="249"/>
      <c r="T12" s="249"/>
      <c r="U12" s="73"/>
    </row>
    <row r="13" spans="1:27" ht="15.75">
      <c r="A13" s="618"/>
      <c r="B13" s="618"/>
      <c r="C13" s="244"/>
      <c r="D13" s="244"/>
      <c r="E13" s="244"/>
      <c r="F13" s="249"/>
      <c r="G13" s="249"/>
      <c r="H13" s="265"/>
      <c r="I13" s="249"/>
      <c r="J13" s="265"/>
      <c r="K13" s="249"/>
      <c r="L13" s="265"/>
      <c r="M13" s="249"/>
      <c r="N13" s="265"/>
      <c r="O13" s="381">
        <f t="shared" si="0"/>
        <v>0</v>
      </c>
      <c r="P13" s="382">
        <f t="shared" si="1"/>
        <v>0</v>
      </c>
      <c r="Q13" s="249"/>
      <c r="R13" s="249"/>
      <c r="S13" s="249"/>
      <c r="T13" s="249"/>
      <c r="U13" s="73"/>
    </row>
    <row r="14" spans="1:27" ht="15.75">
      <c r="A14" s="618"/>
      <c r="B14" s="618"/>
      <c r="C14" s="244"/>
      <c r="D14" s="244"/>
      <c r="E14" s="244"/>
      <c r="F14" s="249"/>
      <c r="G14" s="249"/>
      <c r="H14" s="265"/>
      <c r="I14" s="249"/>
      <c r="J14" s="265"/>
      <c r="K14" s="249"/>
      <c r="L14" s="265"/>
      <c r="M14" s="249"/>
      <c r="N14" s="265"/>
      <c r="O14" s="381">
        <f t="shared" si="0"/>
        <v>0</v>
      </c>
      <c r="P14" s="382">
        <f t="shared" si="1"/>
        <v>0</v>
      </c>
      <c r="Q14" s="249"/>
      <c r="R14" s="249"/>
      <c r="S14" s="249"/>
      <c r="T14" s="249"/>
      <c r="U14" s="73"/>
    </row>
    <row r="15" spans="1:27" ht="15.75">
      <c r="A15" s="618"/>
      <c r="B15" s="619"/>
      <c r="C15" s="244"/>
      <c r="D15" s="244"/>
      <c r="E15" s="244"/>
      <c r="F15" s="249"/>
      <c r="G15" s="249"/>
      <c r="H15" s="265"/>
      <c r="I15" s="249"/>
      <c r="J15" s="265"/>
      <c r="K15" s="249"/>
      <c r="L15" s="265"/>
      <c r="M15" s="249"/>
      <c r="N15" s="265"/>
      <c r="O15" s="381">
        <f t="shared" si="0"/>
        <v>0</v>
      </c>
      <c r="P15" s="382">
        <f t="shared" si="1"/>
        <v>0</v>
      </c>
      <c r="Q15" s="249"/>
      <c r="R15" s="249"/>
      <c r="S15" s="249"/>
      <c r="T15" s="249"/>
      <c r="U15" s="73"/>
    </row>
    <row r="16" spans="1:27" ht="15.75">
      <c r="A16" s="618"/>
      <c r="B16" s="617" t="s">
        <v>1388</v>
      </c>
      <c r="C16" s="244"/>
      <c r="D16" s="244"/>
      <c r="E16" s="244"/>
      <c r="F16" s="249"/>
      <c r="G16" s="249"/>
      <c r="H16" s="265"/>
      <c r="I16" s="249"/>
      <c r="J16" s="265"/>
      <c r="K16" s="249"/>
      <c r="L16" s="265"/>
      <c r="M16" s="249"/>
      <c r="N16" s="265"/>
      <c r="O16" s="381">
        <f t="shared" si="0"/>
        <v>0</v>
      </c>
      <c r="P16" s="382">
        <f t="shared" si="1"/>
        <v>0</v>
      </c>
      <c r="Q16" s="249"/>
      <c r="R16" s="249"/>
      <c r="S16" s="249"/>
      <c r="T16" s="249"/>
      <c r="U16" s="73"/>
    </row>
    <row r="17" spans="1:21" ht="15.75">
      <c r="A17" s="618"/>
      <c r="B17" s="618"/>
      <c r="C17" s="244"/>
      <c r="D17" s="244"/>
      <c r="E17" s="244"/>
      <c r="F17" s="249"/>
      <c r="G17" s="249"/>
      <c r="H17" s="265"/>
      <c r="I17" s="249"/>
      <c r="J17" s="265"/>
      <c r="K17" s="249"/>
      <c r="L17" s="265"/>
      <c r="M17" s="249"/>
      <c r="N17" s="265"/>
      <c r="O17" s="381">
        <f t="shared" si="0"/>
        <v>0</v>
      </c>
      <c r="P17" s="382">
        <f t="shared" si="1"/>
        <v>0</v>
      </c>
      <c r="Q17" s="249"/>
      <c r="R17" s="249"/>
      <c r="S17" s="249"/>
      <c r="T17" s="249"/>
      <c r="U17" s="73"/>
    </row>
    <row r="18" spans="1:21" ht="15.75">
      <c r="A18" s="618"/>
      <c r="B18" s="618"/>
      <c r="C18" s="244"/>
      <c r="D18" s="244"/>
      <c r="E18" s="244"/>
      <c r="F18" s="249"/>
      <c r="G18" s="249"/>
      <c r="H18" s="265"/>
      <c r="I18" s="249"/>
      <c r="J18" s="265"/>
      <c r="K18" s="249"/>
      <c r="L18" s="265"/>
      <c r="M18" s="249"/>
      <c r="N18" s="265"/>
      <c r="O18" s="381">
        <f t="shared" si="0"/>
        <v>0</v>
      </c>
      <c r="P18" s="382">
        <f t="shared" si="1"/>
        <v>0</v>
      </c>
      <c r="Q18" s="249"/>
      <c r="R18" s="249"/>
      <c r="S18" s="249"/>
      <c r="T18" s="249"/>
      <c r="U18" s="73"/>
    </row>
    <row r="19" spans="1:21" ht="15.75">
      <c r="A19" s="618"/>
      <c r="B19" s="618"/>
      <c r="C19" s="244"/>
      <c r="D19" s="244"/>
      <c r="E19" s="244"/>
      <c r="F19" s="249"/>
      <c r="G19" s="249"/>
      <c r="H19" s="265"/>
      <c r="I19" s="249"/>
      <c r="J19" s="265"/>
      <c r="K19" s="249"/>
      <c r="L19" s="265"/>
      <c r="M19" s="249"/>
      <c r="N19" s="265"/>
      <c r="O19" s="381">
        <f t="shared" si="0"/>
        <v>0</v>
      </c>
      <c r="P19" s="382">
        <f t="shared" si="1"/>
        <v>0</v>
      </c>
      <c r="Q19" s="249"/>
      <c r="R19" s="249"/>
      <c r="S19" s="249"/>
      <c r="T19" s="249"/>
      <c r="U19" s="73"/>
    </row>
    <row r="20" spans="1:21" ht="15.75">
      <c r="A20" s="618"/>
      <c r="B20" s="619"/>
      <c r="C20" s="244"/>
      <c r="D20" s="244"/>
      <c r="E20" s="244"/>
      <c r="F20" s="244"/>
      <c r="G20" s="244"/>
      <c r="H20" s="226"/>
      <c r="I20" s="244"/>
      <c r="J20" s="226"/>
      <c r="K20" s="244"/>
      <c r="L20" s="226"/>
      <c r="M20" s="244"/>
      <c r="N20" s="226"/>
      <c r="O20" s="373">
        <f t="shared" si="0"/>
        <v>0</v>
      </c>
      <c r="P20" s="374">
        <f t="shared" si="1"/>
        <v>0</v>
      </c>
      <c r="Q20" s="244"/>
      <c r="R20" s="244"/>
      <c r="S20" s="244"/>
      <c r="T20" s="244"/>
      <c r="U20" s="320"/>
    </row>
    <row r="21" spans="1:21" ht="15.75">
      <c r="A21" s="618"/>
      <c r="B21" s="617" t="s">
        <v>1389</v>
      </c>
      <c r="C21" s="244"/>
      <c r="D21" s="244"/>
      <c r="E21" s="244"/>
      <c r="F21" s="249"/>
      <c r="G21" s="245"/>
      <c r="H21" s="345"/>
      <c r="I21" s="245"/>
      <c r="J21" s="345"/>
      <c r="K21" s="245"/>
      <c r="L21" s="226"/>
      <c r="M21" s="244"/>
      <c r="N21" s="226"/>
      <c r="O21" s="373">
        <f t="shared" si="0"/>
        <v>0</v>
      </c>
      <c r="P21" s="385">
        <f t="shared" si="1"/>
        <v>0</v>
      </c>
      <c r="Q21" s="244"/>
      <c r="R21" s="244"/>
      <c r="S21" s="244"/>
      <c r="T21" s="244"/>
      <c r="U21" s="244"/>
    </row>
    <row r="22" spans="1:21" ht="15.75">
      <c r="A22" s="618"/>
      <c r="B22" s="618"/>
      <c r="C22" s="244"/>
      <c r="D22" s="244"/>
      <c r="E22" s="244"/>
      <c r="F22" s="249"/>
      <c r="G22" s="245"/>
      <c r="H22" s="345"/>
      <c r="I22" s="245"/>
      <c r="J22" s="345"/>
      <c r="K22" s="245"/>
      <c r="L22" s="226"/>
      <c r="M22" s="244"/>
      <c r="N22" s="226"/>
      <c r="O22" s="373">
        <f t="shared" si="0"/>
        <v>0</v>
      </c>
      <c r="P22" s="385">
        <f t="shared" si="1"/>
        <v>0</v>
      </c>
      <c r="Q22" s="244"/>
      <c r="R22" s="244"/>
      <c r="S22" s="244"/>
      <c r="T22" s="244"/>
      <c r="U22" s="244"/>
    </row>
    <row r="23" spans="1:21" ht="15.75">
      <c r="A23" s="618"/>
      <c r="B23" s="618"/>
      <c r="C23" s="244"/>
      <c r="D23" s="244"/>
      <c r="E23" s="244"/>
      <c r="F23" s="249"/>
      <c r="G23" s="245"/>
      <c r="H23" s="345"/>
      <c r="I23" s="245"/>
      <c r="J23" s="345"/>
      <c r="K23" s="245"/>
      <c r="L23" s="226"/>
      <c r="M23" s="244"/>
      <c r="N23" s="226"/>
      <c r="O23" s="373">
        <f t="shared" si="0"/>
        <v>0</v>
      </c>
      <c r="P23" s="385">
        <f t="shared" si="1"/>
        <v>0</v>
      </c>
      <c r="Q23" s="244"/>
      <c r="R23" s="244"/>
      <c r="S23" s="244"/>
      <c r="T23" s="244"/>
      <c r="U23" s="244"/>
    </row>
    <row r="24" spans="1:21" ht="15.75">
      <c r="A24" s="618"/>
      <c r="B24" s="619"/>
      <c r="C24" s="244"/>
      <c r="D24" s="244"/>
      <c r="E24" s="244"/>
      <c r="F24" s="249"/>
      <c r="G24" s="245"/>
      <c r="H24" s="345"/>
      <c r="I24" s="245"/>
      <c r="J24" s="345"/>
      <c r="K24" s="245"/>
      <c r="L24" s="226"/>
      <c r="M24" s="244"/>
      <c r="N24" s="226"/>
      <c r="O24" s="373">
        <f t="shared" si="0"/>
        <v>0</v>
      </c>
      <c r="P24" s="385">
        <f t="shared" si="1"/>
        <v>0</v>
      </c>
      <c r="Q24" s="244"/>
      <c r="R24" s="244"/>
      <c r="S24" s="244"/>
      <c r="T24" s="244"/>
      <c r="U24" s="244"/>
    </row>
    <row r="25" spans="1:21" ht="15.75">
      <c r="A25" s="618"/>
      <c r="B25" s="620" t="s">
        <v>1390</v>
      </c>
      <c r="C25" s="244"/>
      <c r="D25" s="244"/>
      <c r="E25" s="244"/>
      <c r="F25" s="249"/>
      <c r="G25" s="245"/>
      <c r="H25" s="345"/>
      <c r="I25" s="245"/>
      <c r="J25" s="345"/>
      <c r="K25" s="245"/>
      <c r="L25" s="226"/>
      <c r="M25" s="244"/>
      <c r="N25" s="226"/>
      <c r="O25" s="373">
        <f t="shared" si="0"/>
        <v>0</v>
      </c>
      <c r="P25" s="385">
        <f t="shared" si="1"/>
        <v>0</v>
      </c>
      <c r="Q25" s="244"/>
      <c r="R25" s="244"/>
      <c r="S25" s="244"/>
      <c r="T25" s="244"/>
      <c r="U25" s="244"/>
    </row>
    <row r="26" spans="1:21" ht="15.75" customHeight="1">
      <c r="A26" s="618"/>
      <c r="B26" s="620"/>
      <c r="C26" s="244"/>
      <c r="D26" s="244"/>
      <c r="E26" s="244"/>
      <c r="F26" s="249"/>
      <c r="G26" s="245"/>
      <c r="H26" s="345"/>
      <c r="I26" s="245"/>
      <c r="J26" s="345"/>
      <c r="K26" s="245"/>
      <c r="L26" s="226"/>
      <c r="M26" s="244"/>
      <c r="N26" s="226"/>
      <c r="O26" s="373">
        <f t="shared" si="0"/>
        <v>0</v>
      </c>
      <c r="P26" s="385">
        <f t="shared" si="1"/>
        <v>0</v>
      </c>
      <c r="Q26" s="244"/>
      <c r="R26" s="244"/>
      <c r="S26" s="244"/>
      <c r="T26" s="244"/>
      <c r="U26" s="244"/>
    </row>
    <row r="27" spans="1:21" ht="15.75">
      <c r="A27" s="618"/>
      <c r="B27" s="620"/>
      <c r="C27" s="244"/>
      <c r="D27" s="244"/>
      <c r="E27" s="244"/>
      <c r="F27" s="249"/>
      <c r="G27" s="245"/>
      <c r="H27" s="345"/>
      <c r="I27" s="245"/>
      <c r="J27" s="345"/>
      <c r="K27" s="245"/>
      <c r="L27" s="226"/>
      <c r="M27" s="244"/>
      <c r="N27" s="226"/>
      <c r="O27" s="373">
        <f t="shared" si="0"/>
        <v>0</v>
      </c>
      <c r="P27" s="385">
        <f t="shared" si="1"/>
        <v>0</v>
      </c>
      <c r="Q27" s="244"/>
      <c r="R27" s="244"/>
      <c r="S27" s="244"/>
      <c r="T27" s="244"/>
      <c r="U27" s="244"/>
    </row>
    <row r="28" spans="1:21" ht="15.75">
      <c r="A28" s="618"/>
      <c r="B28" s="620"/>
      <c r="C28" s="244"/>
      <c r="D28" s="244"/>
      <c r="E28" s="244"/>
      <c r="F28" s="244"/>
      <c r="G28" s="244"/>
      <c r="H28" s="226"/>
      <c r="I28" s="244"/>
      <c r="J28" s="226"/>
      <c r="K28" s="244"/>
      <c r="L28" s="226"/>
      <c r="M28" s="244"/>
      <c r="N28" s="226"/>
      <c r="O28" s="373">
        <f t="shared" si="0"/>
        <v>0</v>
      </c>
      <c r="P28" s="374">
        <f t="shared" si="1"/>
        <v>0</v>
      </c>
      <c r="Q28" s="244"/>
      <c r="R28" s="244"/>
      <c r="S28" s="244"/>
      <c r="T28" s="244"/>
      <c r="U28" s="244"/>
    </row>
    <row r="29" spans="1:21" ht="15.75">
      <c r="A29" s="619"/>
      <c r="B29" s="620"/>
      <c r="C29" s="244"/>
      <c r="D29" s="244"/>
      <c r="E29" s="244"/>
      <c r="F29" s="244"/>
      <c r="G29" s="244"/>
      <c r="H29" s="226"/>
      <c r="I29" s="244"/>
      <c r="J29" s="226"/>
      <c r="K29" s="244"/>
      <c r="L29" s="226"/>
      <c r="M29" s="244"/>
      <c r="N29" s="226"/>
      <c r="O29" s="373">
        <f t="shared" si="0"/>
        <v>0</v>
      </c>
      <c r="P29" s="374">
        <f t="shared" si="1"/>
        <v>0</v>
      </c>
      <c r="Q29" s="244"/>
      <c r="R29" s="244"/>
      <c r="S29" s="244"/>
      <c r="T29" s="244"/>
      <c r="U29" s="244"/>
    </row>
    <row r="30" spans="1:21" ht="15.75">
      <c r="A30" s="629" t="s">
        <v>478</v>
      </c>
      <c r="B30" s="630"/>
      <c r="C30" s="630"/>
      <c r="D30" s="630"/>
      <c r="E30" s="630"/>
      <c r="F30" s="630"/>
      <c r="G30" s="630"/>
      <c r="H30" s="630"/>
      <c r="I30" s="630"/>
      <c r="J30" s="630"/>
      <c r="K30" s="630"/>
      <c r="L30" s="630"/>
      <c r="M30" s="630"/>
      <c r="N30" s="630"/>
      <c r="O30" s="630"/>
      <c r="P30" s="630"/>
      <c r="Q30" s="630"/>
      <c r="R30" s="630"/>
      <c r="S30" s="630"/>
      <c r="T30" s="630"/>
      <c r="U30" s="631"/>
    </row>
    <row r="31" spans="1:21" ht="15.75" customHeight="1">
      <c r="A31" s="617" t="s">
        <v>1395</v>
      </c>
      <c r="B31" s="620" t="s">
        <v>1396</v>
      </c>
      <c r="C31" s="244"/>
      <c r="D31" s="244"/>
      <c r="E31" s="244"/>
      <c r="F31" s="249"/>
      <c r="G31" s="244"/>
      <c r="H31" s="226"/>
      <c r="I31" s="244"/>
      <c r="J31" s="226"/>
      <c r="K31" s="244"/>
      <c r="L31" s="226"/>
      <c r="M31" s="244"/>
      <c r="N31" s="226"/>
      <c r="O31" s="373">
        <f t="shared" ref="O31:O42" si="2">G31+I31+K31+M31</f>
        <v>0</v>
      </c>
      <c r="P31" s="374">
        <f t="shared" ref="P31:P42" si="3">H31+J31+L31+N31</f>
        <v>0</v>
      </c>
      <c r="Q31" s="244"/>
      <c r="R31" s="244"/>
      <c r="S31" s="244"/>
      <c r="T31" s="244"/>
      <c r="U31" s="267"/>
    </row>
    <row r="32" spans="1:21" ht="15.75">
      <c r="A32" s="618"/>
      <c r="B32" s="620"/>
      <c r="C32" s="244"/>
      <c r="D32" s="244"/>
      <c r="E32" s="244"/>
      <c r="F32" s="249"/>
      <c r="G32" s="244"/>
      <c r="H32" s="226"/>
      <c r="I32" s="244"/>
      <c r="J32" s="226"/>
      <c r="K32" s="244"/>
      <c r="L32" s="226"/>
      <c r="M32" s="244"/>
      <c r="N32" s="226"/>
      <c r="O32" s="373">
        <f t="shared" si="2"/>
        <v>0</v>
      </c>
      <c r="P32" s="374">
        <f t="shared" si="3"/>
        <v>0</v>
      </c>
      <c r="Q32" s="244"/>
      <c r="R32" s="244"/>
      <c r="S32" s="244"/>
      <c r="T32" s="244"/>
      <c r="U32" s="267"/>
    </row>
    <row r="33" spans="1:21" ht="15.75">
      <c r="A33" s="618"/>
      <c r="B33" s="620"/>
      <c r="C33" s="244"/>
      <c r="D33" s="244"/>
      <c r="E33" s="244"/>
      <c r="F33" s="249"/>
      <c r="G33" s="244"/>
      <c r="H33" s="226"/>
      <c r="I33" s="244"/>
      <c r="J33" s="226"/>
      <c r="K33" s="244"/>
      <c r="L33" s="226"/>
      <c r="M33" s="244"/>
      <c r="N33" s="226"/>
      <c r="O33" s="373">
        <f t="shared" si="2"/>
        <v>0</v>
      </c>
      <c r="P33" s="374">
        <f t="shared" si="3"/>
        <v>0</v>
      </c>
      <c r="Q33" s="244"/>
      <c r="R33" s="244"/>
      <c r="S33" s="244"/>
      <c r="T33" s="244"/>
      <c r="U33" s="267"/>
    </row>
    <row r="34" spans="1:21" ht="15.75">
      <c r="A34" s="618"/>
      <c r="B34" s="620"/>
      <c r="C34" s="244"/>
      <c r="D34" s="244"/>
      <c r="E34" s="244"/>
      <c r="F34" s="249"/>
      <c r="G34" s="244"/>
      <c r="H34" s="226"/>
      <c r="I34" s="244"/>
      <c r="J34" s="226"/>
      <c r="K34" s="244"/>
      <c r="L34" s="226"/>
      <c r="M34" s="244"/>
      <c r="N34" s="226"/>
      <c r="O34" s="373">
        <f t="shared" si="2"/>
        <v>0</v>
      </c>
      <c r="P34" s="374">
        <f t="shared" si="3"/>
        <v>0</v>
      </c>
      <c r="Q34" s="244"/>
      <c r="R34" s="244"/>
      <c r="S34" s="244"/>
      <c r="T34" s="244"/>
      <c r="U34" s="267"/>
    </row>
    <row r="35" spans="1:21" ht="15.75">
      <c r="A35" s="618"/>
      <c r="B35" s="620"/>
      <c r="C35" s="244"/>
      <c r="D35" s="244"/>
      <c r="E35" s="244"/>
      <c r="F35" s="249"/>
      <c r="G35" s="244"/>
      <c r="H35" s="226"/>
      <c r="I35" s="244"/>
      <c r="J35" s="226"/>
      <c r="K35" s="244"/>
      <c r="L35" s="226"/>
      <c r="M35" s="244"/>
      <c r="N35" s="226"/>
      <c r="O35" s="373">
        <f t="shared" si="2"/>
        <v>0</v>
      </c>
      <c r="P35" s="374">
        <f t="shared" si="3"/>
        <v>0</v>
      </c>
      <c r="Q35" s="244"/>
      <c r="R35" s="244"/>
      <c r="S35" s="244"/>
      <c r="T35" s="244"/>
      <c r="U35" s="267"/>
    </row>
    <row r="36" spans="1:21" ht="15.75">
      <c r="A36" s="619"/>
      <c r="B36" s="620"/>
      <c r="C36" s="244"/>
      <c r="D36" s="244"/>
      <c r="E36" s="244"/>
      <c r="F36" s="249"/>
      <c r="G36" s="244"/>
      <c r="H36" s="226"/>
      <c r="I36" s="244"/>
      <c r="J36" s="226"/>
      <c r="K36" s="244"/>
      <c r="L36" s="226"/>
      <c r="M36" s="244"/>
      <c r="N36" s="226"/>
      <c r="O36" s="373">
        <f t="shared" si="2"/>
        <v>0</v>
      </c>
      <c r="P36" s="374">
        <f t="shared" si="3"/>
        <v>0</v>
      </c>
      <c r="Q36" s="244"/>
      <c r="R36" s="244"/>
      <c r="S36" s="244"/>
      <c r="T36" s="244"/>
      <c r="U36" s="267"/>
    </row>
    <row r="37" spans="1:21" ht="15.75">
      <c r="A37" s="620" t="s">
        <v>1393</v>
      </c>
      <c r="B37" s="620" t="s">
        <v>1397</v>
      </c>
      <c r="C37" s="244"/>
      <c r="D37" s="244"/>
      <c r="E37" s="244"/>
      <c r="F37" s="244"/>
      <c r="G37" s="244"/>
      <c r="H37" s="226"/>
      <c r="I37" s="244"/>
      <c r="J37" s="226"/>
      <c r="K37" s="245"/>
      <c r="L37" s="226"/>
      <c r="M37" s="244"/>
      <c r="N37" s="226"/>
      <c r="O37" s="375">
        <f t="shared" si="2"/>
        <v>0</v>
      </c>
      <c r="P37" s="374">
        <f t="shared" si="3"/>
        <v>0</v>
      </c>
      <c r="Q37" s="244"/>
      <c r="R37" s="244"/>
      <c r="S37" s="244"/>
      <c r="T37" s="244"/>
      <c r="U37" s="320"/>
    </row>
    <row r="38" spans="1:21" ht="15.75">
      <c r="A38" s="620"/>
      <c r="B38" s="620"/>
      <c r="C38" s="244"/>
      <c r="D38" s="244"/>
      <c r="E38" s="244"/>
      <c r="F38" s="244"/>
      <c r="G38" s="244"/>
      <c r="H38" s="226"/>
      <c r="I38" s="244"/>
      <c r="J38" s="226"/>
      <c r="K38" s="245"/>
      <c r="L38" s="226"/>
      <c r="M38" s="244"/>
      <c r="N38" s="226"/>
      <c r="O38" s="375">
        <f t="shared" si="2"/>
        <v>0</v>
      </c>
      <c r="P38" s="374">
        <f t="shared" si="3"/>
        <v>0</v>
      </c>
      <c r="Q38" s="244"/>
      <c r="R38" s="244"/>
      <c r="S38" s="244"/>
      <c r="T38" s="244"/>
      <c r="U38" s="320"/>
    </row>
    <row r="39" spans="1:21" ht="15.75">
      <c r="A39" s="620"/>
      <c r="B39" s="620"/>
      <c r="C39" s="244"/>
      <c r="D39" s="244"/>
      <c r="E39" s="244"/>
      <c r="F39" s="244"/>
      <c r="G39" s="244"/>
      <c r="H39" s="226"/>
      <c r="I39" s="244"/>
      <c r="J39" s="226"/>
      <c r="K39" s="245"/>
      <c r="L39" s="226"/>
      <c r="M39" s="244"/>
      <c r="N39" s="226"/>
      <c r="O39" s="375">
        <f t="shared" si="2"/>
        <v>0</v>
      </c>
      <c r="P39" s="374">
        <f t="shared" si="3"/>
        <v>0</v>
      </c>
      <c r="Q39" s="244"/>
      <c r="R39" s="244"/>
      <c r="S39" s="244"/>
      <c r="T39" s="244"/>
      <c r="U39" s="320"/>
    </row>
    <row r="40" spans="1:21" ht="15.75">
      <c r="A40" s="620"/>
      <c r="B40" s="620"/>
      <c r="C40" s="244"/>
      <c r="D40" s="244"/>
      <c r="E40" s="244"/>
      <c r="F40" s="244"/>
      <c r="G40" s="244"/>
      <c r="H40" s="226"/>
      <c r="I40" s="244"/>
      <c r="J40" s="226"/>
      <c r="K40" s="245"/>
      <c r="L40" s="226"/>
      <c r="M40" s="244"/>
      <c r="N40" s="226"/>
      <c r="O40" s="375">
        <f t="shared" si="2"/>
        <v>0</v>
      </c>
      <c r="P40" s="374">
        <f t="shared" si="3"/>
        <v>0</v>
      </c>
      <c r="Q40" s="244"/>
      <c r="R40" s="244"/>
      <c r="S40" s="244"/>
      <c r="T40" s="244"/>
      <c r="U40" s="320"/>
    </row>
    <row r="41" spans="1:21" ht="15.75">
      <c r="A41" s="620"/>
      <c r="B41" s="620"/>
      <c r="C41" s="244"/>
      <c r="D41" s="244"/>
      <c r="E41" s="244"/>
      <c r="F41" s="244"/>
      <c r="G41" s="244"/>
      <c r="H41" s="226"/>
      <c r="I41" s="244"/>
      <c r="J41" s="226"/>
      <c r="K41" s="245"/>
      <c r="L41" s="226"/>
      <c r="M41" s="244"/>
      <c r="N41" s="226"/>
      <c r="O41" s="375">
        <f t="shared" si="2"/>
        <v>0</v>
      </c>
      <c r="P41" s="374">
        <f t="shared" si="3"/>
        <v>0</v>
      </c>
      <c r="Q41" s="244"/>
      <c r="R41" s="244"/>
      <c r="S41" s="244"/>
      <c r="T41" s="244"/>
      <c r="U41" s="320"/>
    </row>
    <row r="42" spans="1:21" ht="15.75">
      <c r="A42" s="620"/>
      <c r="B42" s="620"/>
      <c r="C42" s="244"/>
      <c r="D42" s="244"/>
      <c r="E42" s="244"/>
      <c r="F42" s="244"/>
      <c r="G42" s="244"/>
      <c r="H42" s="226"/>
      <c r="I42" s="244"/>
      <c r="J42" s="226"/>
      <c r="K42" s="244"/>
      <c r="L42" s="226"/>
      <c r="M42" s="245"/>
      <c r="N42" s="226"/>
      <c r="O42" s="375">
        <f t="shared" si="2"/>
        <v>0</v>
      </c>
      <c r="P42" s="374">
        <f t="shared" si="3"/>
        <v>0</v>
      </c>
      <c r="Q42" s="244"/>
      <c r="R42" s="244"/>
      <c r="S42" s="244"/>
      <c r="T42" s="244"/>
      <c r="U42" s="320"/>
    </row>
    <row r="43" spans="1:21" ht="15.75">
      <c r="A43" s="287"/>
      <c r="B43" s="288"/>
      <c r="C43" s="288"/>
      <c r="D43" s="287" t="s">
        <v>1387</v>
      </c>
      <c r="E43" s="288"/>
      <c r="F43" s="289"/>
      <c r="G43" s="269">
        <f t="shared" ref="G43:P43" si="4">SUM(G10:G42)</f>
        <v>0</v>
      </c>
      <c r="H43" s="270">
        <f t="shared" si="4"/>
        <v>0</v>
      </c>
      <c r="I43" s="269">
        <f t="shared" si="4"/>
        <v>0</v>
      </c>
      <c r="J43" s="270">
        <f t="shared" si="4"/>
        <v>0</v>
      </c>
      <c r="K43" s="269">
        <f t="shared" si="4"/>
        <v>0</v>
      </c>
      <c r="L43" s="270">
        <f t="shared" si="4"/>
        <v>0</v>
      </c>
      <c r="M43" s="269">
        <f t="shared" si="4"/>
        <v>0</v>
      </c>
      <c r="N43" s="270">
        <f t="shared" si="4"/>
        <v>0</v>
      </c>
      <c r="O43" s="270">
        <f t="shared" si="4"/>
        <v>0</v>
      </c>
      <c r="P43" s="270">
        <f t="shared" si="4"/>
        <v>0</v>
      </c>
      <c r="Q43" s="259"/>
      <c r="R43" s="259"/>
      <c r="S43" s="259"/>
      <c r="T43" s="259"/>
      <c r="U43" s="259"/>
    </row>
    <row r="45" spans="1:21">
      <c r="H45"/>
      <c r="J45"/>
      <c r="L45"/>
      <c r="N45"/>
      <c r="P45" s="386"/>
    </row>
    <row r="46" spans="1:21">
      <c r="H46"/>
      <c r="J46"/>
      <c r="L46"/>
      <c r="N46"/>
      <c r="P46" s="386"/>
    </row>
    <row r="47" spans="1:21">
      <c r="H47"/>
      <c r="J47"/>
      <c r="L47"/>
      <c r="N47"/>
      <c r="P47" s="386"/>
    </row>
    <row r="48" spans="1:21">
      <c r="H48"/>
      <c r="J48"/>
      <c r="L48"/>
      <c r="N48"/>
      <c r="P48" s="386"/>
    </row>
    <row r="49" spans="8:16">
      <c r="H49"/>
      <c r="J49"/>
      <c r="L49"/>
      <c r="N49"/>
      <c r="P49" s="386"/>
    </row>
    <row r="50" spans="8:16">
      <c r="H50"/>
      <c r="J50"/>
      <c r="L50"/>
      <c r="N50"/>
      <c r="P50" s="386"/>
    </row>
    <row r="51" spans="8:16">
      <c r="H51"/>
      <c r="J51"/>
      <c r="L51"/>
      <c r="N51"/>
      <c r="P51" s="386"/>
    </row>
    <row r="52" spans="8:16">
      <c r="H52"/>
      <c r="J52"/>
      <c r="L52"/>
      <c r="N52"/>
      <c r="P52" s="386"/>
    </row>
    <row r="53" spans="8:16">
      <c r="H53"/>
      <c r="J53"/>
      <c r="L53"/>
      <c r="N53"/>
      <c r="P53" s="386"/>
    </row>
    <row r="54" spans="8:16">
      <c r="H54"/>
      <c r="J54"/>
      <c r="L54"/>
      <c r="N54"/>
      <c r="P54" s="386"/>
    </row>
    <row r="55" spans="8:16">
      <c r="H55"/>
      <c r="J55"/>
      <c r="L55"/>
      <c r="N55"/>
      <c r="P55" s="386"/>
    </row>
    <row r="56" spans="8:16">
      <c r="H56"/>
      <c r="J56"/>
      <c r="L56"/>
      <c r="N56"/>
      <c r="P56" s="386"/>
    </row>
    <row r="57" spans="8:16">
      <c r="H57"/>
      <c r="J57"/>
      <c r="L57"/>
      <c r="N57"/>
      <c r="P57" s="386"/>
    </row>
    <row r="58" spans="8:16">
      <c r="H58"/>
      <c r="J58"/>
      <c r="L58"/>
      <c r="N58"/>
      <c r="P58" s="386"/>
    </row>
    <row r="59" spans="8:16">
      <c r="H59"/>
      <c r="J59"/>
      <c r="L59"/>
      <c r="N59"/>
      <c r="P59" s="386"/>
    </row>
    <row r="60" spans="8:16">
      <c r="H60"/>
      <c r="J60"/>
      <c r="L60"/>
      <c r="N60"/>
      <c r="P60" s="386"/>
    </row>
    <row r="61" spans="8:16">
      <c r="H61"/>
      <c r="J61"/>
      <c r="L61"/>
      <c r="N61"/>
      <c r="P61" s="386"/>
    </row>
    <row r="62" spans="8:16">
      <c r="H62"/>
      <c r="J62"/>
      <c r="L62"/>
      <c r="N62"/>
      <c r="P62" s="386"/>
    </row>
  </sheetData>
  <mergeCells count="27">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9"/>
  <sheetViews>
    <sheetView workbookViewId="0">
      <pane ySplit="6" topLeftCell="A13" activePane="bottomLeft" state="frozen"/>
      <selection activeCell="P6" sqref="P6"/>
      <selection pane="bottomLeft" activeCell="C12" sqref="C12"/>
    </sheetView>
  </sheetViews>
  <sheetFormatPr baseColWidth="10" defaultColWidth="11.42578125" defaultRowHeight="15"/>
  <cols>
    <col min="1" max="1" width="21.7109375" customWidth="1"/>
    <col min="2" max="2" width="42.85546875" customWidth="1"/>
    <col min="3" max="6" width="27.42578125" customWidth="1"/>
    <col min="7" max="7" width="15.28515625" customWidth="1"/>
    <col min="8" max="8" width="12.140625" style="228" bestFit="1" customWidth="1"/>
    <col min="9" max="9" width="15.28515625" customWidth="1"/>
    <col min="10" max="10" width="12.140625" style="228" bestFit="1" customWidth="1"/>
    <col min="11" max="11" width="15.28515625" customWidth="1"/>
    <col min="12" max="12" width="12.140625" style="228" bestFit="1" customWidth="1"/>
    <col min="13" max="13" width="15.28515625" customWidth="1"/>
    <col min="14" max="14" width="11.5703125" style="228"/>
    <col min="15" max="15" width="15.28515625" customWidth="1"/>
    <col min="16" max="16" width="15.7109375" style="228" customWidth="1"/>
    <col min="17" max="17" width="14.28515625" hidden="1" customWidth="1"/>
    <col min="18" max="20" width="14.28515625" customWidth="1"/>
    <col min="21" max="21" width="17" customWidth="1"/>
  </cols>
  <sheetData>
    <row r="1" spans="1:21" s="280" customFormat="1" ht="18" customHeight="1">
      <c r="B1" s="279"/>
      <c r="C1" s="279"/>
      <c r="D1" s="279"/>
      <c r="E1" s="279"/>
      <c r="F1" s="279"/>
      <c r="G1" s="279" t="s">
        <v>115</v>
      </c>
      <c r="I1" s="279"/>
      <c r="J1" s="279"/>
      <c r="K1" s="279"/>
      <c r="L1" s="279"/>
      <c r="M1" s="279"/>
      <c r="N1" s="279"/>
      <c r="O1" s="279"/>
      <c r="P1" s="279"/>
      <c r="Q1" s="279"/>
      <c r="R1" s="279"/>
      <c r="S1" s="279"/>
      <c r="T1" s="279"/>
      <c r="U1" s="279"/>
    </row>
    <row r="2" spans="1:21" s="280" customFormat="1" ht="18" customHeight="1">
      <c r="A2" s="314" t="s">
        <v>1350</v>
      </c>
      <c r="B2" s="279"/>
      <c r="C2" s="279"/>
      <c r="D2" s="279"/>
      <c r="E2" s="279"/>
      <c r="F2" s="279"/>
      <c r="G2" s="279"/>
      <c r="I2" s="279"/>
      <c r="J2" s="279"/>
      <c r="K2" s="279"/>
      <c r="L2" s="279"/>
      <c r="M2" s="279"/>
      <c r="N2" s="279"/>
      <c r="O2" s="279"/>
      <c r="P2" s="279"/>
      <c r="Q2" s="279"/>
      <c r="R2" s="279"/>
      <c r="S2" s="279"/>
      <c r="T2" s="279"/>
      <c r="U2" s="279"/>
    </row>
    <row r="3" spans="1:21" s="280" customFormat="1" ht="18.75">
      <c r="A3" s="346" t="s">
        <v>1398</v>
      </c>
      <c r="B3" s="279"/>
      <c r="C3" s="279"/>
      <c r="D3" s="279"/>
      <c r="E3" s="279"/>
      <c r="F3" s="279"/>
      <c r="G3" s="279"/>
      <c r="I3" s="279"/>
      <c r="J3" s="279"/>
      <c r="K3" s="279"/>
      <c r="L3" s="279"/>
      <c r="M3" s="279"/>
      <c r="N3" s="279"/>
      <c r="O3" s="279"/>
      <c r="P3" s="279"/>
      <c r="Q3" s="279"/>
      <c r="R3" s="279"/>
      <c r="S3" s="279"/>
      <c r="T3" s="279"/>
      <c r="U3" s="279"/>
    </row>
    <row r="4" spans="1:21" s="66" customFormat="1" ht="15.75" customHeight="1">
      <c r="A4" s="599" t="s">
        <v>97</v>
      </c>
      <c r="B4" s="601" t="s">
        <v>111</v>
      </c>
      <c r="C4" s="602" t="s">
        <v>86</v>
      </c>
      <c r="D4" s="602" t="s">
        <v>87</v>
      </c>
      <c r="E4" s="602" t="s">
        <v>392</v>
      </c>
      <c r="F4" s="602" t="s">
        <v>88</v>
      </c>
      <c r="G4" s="607" t="s">
        <v>100</v>
      </c>
      <c r="H4" s="609"/>
      <c r="I4" s="609"/>
      <c r="J4" s="609"/>
      <c r="K4" s="609"/>
      <c r="L4" s="609"/>
      <c r="M4" s="609"/>
      <c r="N4" s="608"/>
      <c r="O4" s="613" t="s">
        <v>101</v>
      </c>
      <c r="P4" s="614"/>
      <c r="Q4" s="601" t="s">
        <v>102</v>
      </c>
      <c r="R4" s="601" t="s">
        <v>103</v>
      </c>
      <c r="S4" s="601" t="s">
        <v>110</v>
      </c>
      <c r="T4" s="601" t="s">
        <v>109</v>
      </c>
      <c r="U4" s="610" t="s">
        <v>89</v>
      </c>
    </row>
    <row r="5" spans="1:21" s="66" customFormat="1" ht="15" customHeight="1">
      <c r="A5" s="599"/>
      <c r="B5" s="599"/>
      <c r="C5" s="603"/>
      <c r="D5" s="603"/>
      <c r="E5" s="603"/>
      <c r="F5" s="603"/>
      <c r="G5" s="607" t="s">
        <v>104</v>
      </c>
      <c r="H5" s="608"/>
      <c r="I5" s="607" t="s">
        <v>105</v>
      </c>
      <c r="J5" s="608"/>
      <c r="K5" s="607" t="s">
        <v>106</v>
      </c>
      <c r="L5" s="608"/>
      <c r="M5" s="607" t="s">
        <v>107</v>
      </c>
      <c r="N5" s="608"/>
      <c r="O5" s="615"/>
      <c r="P5" s="616"/>
      <c r="Q5" s="599"/>
      <c r="R5" s="599"/>
      <c r="S5" s="599"/>
      <c r="T5" s="599"/>
      <c r="U5" s="611"/>
    </row>
    <row r="6" spans="1:21" s="67" customFormat="1" ht="25.5">
      <c r="A6" s="600"/>
      <c r="B6" s="600"/>
      <c r="C6" s="604"/>
      <c r="D6" s="604"/>
      <c r="E6" s="604"/>
      <c r="F6" s="604"/>
      <c r="G6" s="432" t="s">
        <v>108</v>
      </c>
      <c r="H6" s="432" t="s">
        <v>12</v>
      </c>
      <c r="I6" s="432" t="s">
        <v>108</v>
      </c>
      <c r="J6" s="432" t="s">
        <v>12</v>
      </c>
      <c r="K6" s="432" t="s">
        <v>108</v>
      </c>
      <c r="L6" s="432" t="s">
        <v>12</v>
      </c>
      <c r="M6" s="432" t="s">
        <v>108</v>
      </c>
      <c r="N6" s="432" t="s">
        <v>12</v>
      </c>
      <c r="O6" s="432" t="s">
        <v>108</v>
      </c>
      <c r="P6" s="432" t="s">
        <v>12</v>
      </c>
      <c r="Q6" s="600"/>
      <c r="R6" s="600"/>
      <c r="S6" s="600"/>
      <c r="T6" s="600"/>
      <c r="U6" s="612"/>
    </row>
    <row r="7" spans="1:21" s="67" customFormat="1" ht="15.75">
      <c r="A7" s="433"/>
      <c r="B7" s="434"/>
      <c r="C7" s="435"/>
      <c r="D7" s="435"/>
      <c r="E7" s="436"/>
      <c r="F7" s="435"/>
      <c r="G7" s="437"/>
      <c r="H7" s="437"/>
      <c r="I7" s="437"/>
      <c r="J7" s="437"/>
      <c r="K7" s="437"/>
      <c r="L7" s="437"/>
      <c r="M7" s="437"/>
      <c r="N7" s="437"/>
      <c r="O7" s="437"/>
      <c r="P7" s="437"/>
      <c r="Q7" s="438"/>
      <c r="R7" s="438"/>
      <c r="S7" s="438"/>
      <c r="T7" s="438"/>
      <c r="U7" s="439"/>
    </row>
    <row r="8" spans="1:21" ht="15.75">
      <c r="A8" s="632" t="s">
        <v>1399</v>
      </c>
      <c r="B8" s="632" t="s">
        <v>112</v>
      </c>
      <c r="C8" s="320"/>
      <c r="D8" s="320"/>
      <c r="E8" s="320"/>
      <c r="F8" s="73"/>
      <c r="G8" s="344"/>
      <c r="H8" s="347"/>
      <c r="I8" s="344"/>
      <c r="J8" s="347"/>
      <c r="K8" s="344"/>
      <c r="L8" s="347"/>
      <c r="M8" s="344"/>
      <c r="N8" s="347"/>
      <c r="O8" s="388">
        <f>G8+I8+K8+M8</f>
        <v>0</v>
      </c>
      <c r="P8" s="389">
        <f>H8+J8+L8+N8</f>
        <v>0</v>
      </c>
      <c r="Q8" s="341"/>
      <c r="R8" s="341"/>
      <c r="S8" s="244"/>
      <c r="T8" s="244"/>
      <c r="U8" s="244"/>
    </row>
    <row r="9" spans="1:21" ht="15.75">
      <c r="A9" s="632"/>
      <c r="B9" s="632"/>
      <c r="C9" s="320"/>
      <c r="D9" s="320"/>
      <c r="E9" s="320"/>
      <c r="F9" s="73"/>
      <c r="G9" s="344"/>
      <c r="H9" s="347"/>
      <c r="I9" s="344"/>
      <c r="J9" s="347"/>
      <c r="K9" s="344"/>
      <c r="L9" s="347"/>
      <c r="M9" s="344"/>
      <c r="N9" s="347"/>
      <c r="O9" s="388">
        <f t="shared" ref="O9:O26" si="0">G9+I9+K9+M9</f>
        <v>0</v>
      </c>
      <c r="P9" s="389">
        <f t="shared" ref="P9:P26" si="1">H9+J9+L9+N9</f>
        <v>0</v>
      </c>
      <c r="Q9" s="341"/>
      <c r="R9" s="341"/>
      <c r="S9" s="244"/>
      <c r="T9" s="244"/>
      <c r="U9" s="244"/>
    </row>
    <row r="10" spans="1:21" ht="15.75">
      <c r="A10" s="632"/>
      <c r="B10" s="632"/>
      <c r="C10" s="320"/>
      <c r="D10" s="320"/>
      <c r="E10" s="320"/>
      <c r="F10" s="73"/>
      <c r="G10" s="344"/>
      <c r="H10" s="347"/>
      <c r="I10" s="344"/>
      <c r="J10" s="347"/>
      <c r="K10" s="344"/>
      <c r="L10" s="347"/>
      <c r="M10" s="344"/>
      <c r="N10" s="347"/>
      <c r="O10" s="388">
        <f t="shared" si="0"/>
        <v>0</v>
      </c>
      <c r="P10" s="389">
        <f t="shared" si="1"/>
        <v>0</v>
      </c>
      <c r="Q10" s="341"/>
      <c r="R10" s="341"/>
      <c r="S10" s="244"/>
      <c r="T10" s="244"/>
      <c r="U10" s="244"/>
    </row>
    <row r="11" spans="1:21" ht="15.75">
      <c r="A11" s="632"/>
      <c r="B11" s="632"/>
      <c r="C11" s="320"/>
      <c r="D11" s="320"/>
      <c r="E11" s="320"/>
      <c r="F11" s="73"/>
      <c r="G11" s="344"/>
      <c r="H11" s="347"/>
      <c r="I11" s="344"/>
      <c r="J11" s="347"/>
      <c r="K11" s="344"/>
      <c r="L11" s="347"/>
      <c r="M11" s="344"/>
      <c r="N11" s="347"/>
      <c r="O11" s="388">
        <f t="shared" si="0"/>
        <v>0</v>
      </c>
      <c r="P11" s="389">
        <f t="shared" si="1"/>
        <v>0</v>
      </c>
      <c r="Q11" s="341"/>
      <c r="R11" s="341"/>
      <c r="S11" s="244"/>
      <c r="T11" s="244"/>
      <c r="U11" s="244"/>
    </row>
    <row r="12" spans="1:21" ht="15.75">
      <c r="A12" s="632"/>
      <c r="B12" s="632"/>
      <c r="C12" s="320"/>
      <c r="D12" s="320"/>
      <c r="E12" s="320"/>
      <c r="F12" s="73"/>
      <c r="G12" s="344"/>
      <c r="H12" s="347"/>
      <c r="I12" s="344"/>
      <c r="J12" s="347"/>
      <c r="K12" s="344"/>
      <c r="L12" s="347"/>
      <c r="M12" s="344"/>
      <c r="N12" s="347"/>
      <c r="O12" s="388">
        <f t="shared" si="0"/>
        <v>0</v>
      </c>
      <c r="P12" s="389">
        <f t="shared" si="1"/>
        <v>0</v>
      </c>
      <c r="Q12" s="341"/>
      <c r="R12" s="341"/>
      <c r="S12" s="244"/>
      <c r="T12" s="244"/>
      <c r="U12" s="244"/>
    </row>
    <row r="13" spans="1:21" ht="15.75">
      <c r="A13" s="632"/>
      <c r="B13" s="632"/>
      <c r="C13" s="320"/>
      <c r="D13" s="320"/>
      <c r="E13" s="320"/>
      <c r="F13" s="73"/>
      <c r="G13" s="344"/>
      <c r="H13" s="347"/>
      <c r="I13" s="344"/>
      <c r="J13" s="347"/>
      <c r="K13" s="344"/>
      <c r="L13" s="347"/>
      <c r="M13" s="344"/>
      <c r="N13" s="347"/>
      <c r="O13" s="388">
        <f t="shared" si="0"/>
        <v>0</v>
      </c>
      <c r="P13" s="389">
        <f t="shared" si="1"/>
        <v>0</v>
      </c>
      <c r="Q13" s="341"/>
      <c r="R13" s="341"/>
      <c r="S13" s="244"/>
      <c r="T13" s="244"/>
      <c r="U13" s="244"/>
    </row>
    <row r="14" spans="1:21" ht="15.75">
      <c r="A14" s="632"/>
      <c r="B14" s="632" t="s">
        <v>113</v>
      </c>
      <c r="C14" s="320"/>
      <c r="D14" s="320"/>
      <c r="E14" s="320"/>
      <c r="F14" s="73"/>
      <c r="G14" s="344"/>
      <c r="H14" s="347"/>
      <c r="I14" s="344"/>
      <c r="J14" s="347"/>
      <c r="K14" s="344"/>
      <c r="L14" s="347"/>
      <c r="M14" s="344"/>
      <c r="N14" s="347"/>
      <c r="O14" s="388">
        <f t="shared" si="0"/>
        <v>0</v>
      </c>
      <c r="P14" s="389">
        <f t="shared" si="1"/>
        <v>0</v>
      </c>
      <c r="Q14" s="341"/>
      <c r="R14" s="341"/>
      <c r="S14" s="244"/>
      <c r="T14" s="244"/>
      <c r="U14" s="244"/>
    </row>
    <row r="15" spans="1:21" ht="15.75">
      <c r="A15" s="632"/>
      <c r="B15" s="632"/>
      <c r="C15" s="320"/>
      <c r="D15" s="320"/>
      <c r="E15" s="320"/>
      <c r="F15" s="73"/>
      <c r="G15" s="344"/>
      <c r="H15" s="347"/>
      <c r="I15" s="344"/>
      <c r="J15" s="347"/>
      <c r="K15" s="344"/>
      <c r="L15" s="347"/>
      <c r="M15" s="344"/>
      <c r="N15" s="347"/>
      <c r="O15" s="388">
        <f t="shared" si="0"/>
        <v>0</v>
      </c>
      <c r="P15" s="389">
        <f t="shared" si="1"/>
        <v>0</v>
      </c>
      <c r="Q15" s="341"/>
      <c r="R15" s="341"/>
      <c r="S15" s="244"/>
      <c r="T15" s="244"/>
      <c r="U15" s="244"/>
    </row>
    <row r="16" spans="1:21" ht="15.75">
      <c r="A16" s="632"/>
      <c r="B16" s="632"/>
      <c r="C16" s="320"/>
      <c r="D16" s="320"/>
      <c r="E16" s="320"/>
      <c r="F16" s="73"/>
      <c r="G16" s="344"/>
      <c r="H16" s="347"/>
      <c r="I16" s="344"/>
      <c r="J16" s="347"/>
      <c r="K16" s="344"/>
      <c r="L16" s="347"/>
      <c r="M16" s="344"/>
      <c r="N16" s="347"/>
      <c r="O16" s="388">
        <f t="shared" si="0"/>
        <v>0</v>
      </c>
      <c r="P16" s="389">
        <f t="shared" si="1"/>
        <v>0</v>
      </c>
      <c r="Q16" s="341"/>
      <c r="R16" s="341"/>
      <c r="S16" s="244"/>
      <c r="T16" s="244"/>
      <c r="U16" s="244"/>
    </row>
    <row r="17" spans="1:21" ht="15.75">
      <c r="A17" s="632"/>
      <c r="B17" s="632"/>
      <c r="C17" s="320"/>
      <c r="D17" s="320"/>
      <c r="E17" s="320"/>
      <c r="F17" s="73"/>
      <c r="G17" s="344"/>
      <c r="H17" s="347"/>
      <c r="I17" s="344"/>
      <c r="J17" s="347"/>
      <c r="K17" s="344"/>
      <c r="L17" s="347"/>
      <c r="M17" s="344"/>
      <c r="N17" s="347"/>
      <c r="O17" s="388">
        <f t="shared" si="0"/>
        <v>0</v>
      </c>
      <c r="P17" s="389">
        <f t="shared" si="1"/>
        <v>0</v>
      </c>
      <c r="Q17" s="341"/>
      <c r="R17" s="341"/>
      <c r="S17" s="244"/>
      <c r="T17" s="244"/>
      <c r="U17" s="244"/>
    </row>
    <row r="18" spans="1:21" ht="15.75">
      <c r="A18" s="632"/>
      <c r="B18" s="632"/>
      <c r="C18" s="320"/>
      <c r="D18" s="320"/>
      <c r="E18" s="320"/>
      <c r="F18" s="73"/>
      <c r="G18" s="344"/>
      <c r="H18" s="347"/>
      <c r="I18" s="344"/>
      <c r="J18" s="347"/>
      <c r="K18" s="344"/>
      <c r="L18" s="347"/>
      <c r="M18" s="344"/>
      <c r="N18" s="347"/>
      <c r="O18" s="388">
        <f t="shared" si="0"/>
        <v>0</v>
      </c>
      <c r="P18" s="389">
        <f t="shared" si="1"/>
        <v>0</v>
      </c>
      <c r="Q18" s="341"/>
      <c r="R18" s="341"/>
      <c r="S18" s="244"/>
      <c r="T18" s="244"/>
      <c r="U18" s="244"/>
    </row>
    <row r="19" spans="1:21" ht="15.75">
      <c r="A19" s="632"/>
      <c r="B19" s="632"/>
      <c r="C19" s="320"/>
      <c r="D19" s="320"/>
      <c r="E19" s="320"/>
      <c r="F19" s="73"/>
      <c r="G19" s="344"/>
      <c r="H19" s="347"/>
      <c r="I19" s="344"/>
      <c r="J19" s="347"/>
      <c r="K19" s="344"/>
      <c r="L19" s="347"/>
      <c r="M19" s="344"/>
      <c r="N19" s="347"/>
      <c r="O19" s="388">
        <f t="shared" si="0"/>
        <v>0</v>
      </c>
      <c r="P19" s="389">
        <f t="shared" si="1"/>
        <v>0</v>
      </c>
      <c r="Q19" s="341"/>
      <c r="R19" s="341"/>
      <c r="S19" s="244"/>
      <c r="T19" s="244"/>
      <c r="U19" s="244"/>
    </row>
    <row r="20" spans="1:21" ht="15.75">
      <c r="A20" s="632"/>
      <c r="B20" s="632" t="s">
        <v>1400</v>
      </c>
      <c r="C20" s="320"/>
      <c r="D20" s="320"/>
      <c r="E20" s="320"/>
      <c r="F20" s="73"/>
      <c r="G20" s="344"/>
      <c r="H20" s="347"/>
      <c r="I20" s="344"/>
      <c r="J20" s="347"/>
      <c r="K20" s="344"/>
      <c r="L20" s="347"/>
      <c r="M20" s="344"/>
      <c r="N20" s="347"/>
      <c r="O20" s="388">
        <f t="shared" si="0"/>
        <v>0</v>
      </c>
      <c r="P20" s="389">
        <f t="shared" si="1"/>
        <v>0</v>
      </c>
      <c r="Q20" s="341"/>
      <c r="R20" s="341"/>
      <c r="S20" s="244"/>
      <c r="T20" s="244"/>
      <c r="U20" s="244"/>
    </row>
    <row r="21" spans="1:21" ht="15.75">
      <c r="A21" s="632"/>
      <c r="B21" s="632"/>
      <c r="C21" s="320"/>
      <c r="D21" s="320"/>
      <c r="E21" s="320"/>
      <c r="F21" s="73"/>
      <c r="G21" s="344"/>
      <c r="H21" s="347"/>
      <c r="I21" s="344"/>
      <c r="J21" s="347"/>
      <c r="K21" s="344"/>
      <c r="L21" s="347"/>
      <c r="M21" s="344"/>
      <c r="N21" s="347"/>
      <c r="O21" s="388">
        <f t="shared" si="0"/>
        <v>0</v>
      </c>
      <c r="P21" s="389">
        <f t="shared" si="1"/>
        <v>0</v>
      </c>
      <c r="Q21" s="341"/>
      <c r="R21" s="341"/>
      <c r="S21" s="244"/>
      <c r="T21" s="244"/>
      <c r="U21" s="244"/>
    </row>
    <row r="22" spans="1:21" ht="15.75">
      <c r="A22" s="632"/>
      <c r="B22" s="632"/>
      <c r="C22" s="320"/>
      <c r="D22" s="320"/>
      <c r="E22" s="320"/>
      <c r="F22" s="73"/>
      <c r="G22" s="344"/>
      <c r="H22" s="347"/>
      <c r="I22" s="344"/>
      <c r="J22" s="347"/>
      <c r="K22" s="344"/>
      <c r="L22" s="347"/>
      <c r="M22" s="344"/>
      <c r="N22" s="347"/>
      <c r="O22" s="388">
        <f t="shared" si="0"/>
        <v>0</v>
      </c>
      <c r="P22" s="389">
        <f t="shared" si="1"/>
        <v>0</v>
      </c>
      <c r="Q22" s="341"/>
      <c r="R22" s="341"/>
      <c r="S22" s="244"/>
      <c r="T22" s="244"/>
      <c r="U22" s="244"/>
    </row>
    <row r="23" spans="1:21" ht="15.75">
      <c r="A23" s="632"/>
      <c r="B23" s="632"/>
      <c r="C23" s="320"/>
      <c r="D23" s="320"/>
      <c r="E23" s="320"/>
      <c r="F23" s="73"/>
      <c r="G23" s="344"/>
      <c r="H23" s="347"/>
      <c r="I23" s="344"/>
      <c r="J23" s="347"/>
      <c r="K23" s="344"/>
      <c r="L23" s="347"/>
      <c r="M23" s="344"/>
      <c r="N23" s="347"/>
      <c r="O23" s="388">
        <f t="shared" si="0"/>
        <v>0</v>
      </c>
      <c r="P23" s="389">
        <f t="shared" si="1"/>
        <v>0</v>
      </c>
      <c r="Q23" s="341"/>
      <c r="R23" s="341"/>
      <c r="S23" s="244"/>
      <c r="T23" s="244"/>
      <c r="U23" s="244"/>
    </row>
    <row r="24" spans="1:21" ht="15.75">
      <c r="A24" s="632"/>
      <c r="B24" s="632"/>
      <c r="C24" s="74"/>
      <c r="D24" s="320"/>
      <c r="E24" s="320"/>
      <c r="F24" s="73"/>
      <c r="G24" s="344"/>
      <c r="H24" s="347"/>
      <c r="I24" s="344"/>
      <c r="J24" s="347"/>
      <c r="K24" s="344"/>
      <c r="L24" s="347"/>
      <c r="M24" s="344"/>
      <c r="N24" s="347"/>
      <c r="O24" s="388">
        <f t="shared" si="0"/>
        <v>0</v>
      </c>
      <c r="P24" s="389">
        <f t="shared" si="1"/>
        <v>0</v>
      </c>
      <c r="Q24" s="341"/>
      <c r="R24" s="341"/>
      <c r="S24" s="244"/>
      <c r="T24" s="244"/>
      <c r="U24" s="244"/>
    </row>
    <row r="25" spans="1:21" ht="15.75">
      <c r="A25" s="632"/>
      <c r="B25" s="632"/>
      <c r="C25" s="74"/>
      <c r="D25" s="320"/>
      <c r="E25" s="320"/>
      <c r="F25" s="73"/>
      <c r="G25" s="344"/>
      <c r="H25" s="347"/>
      <c r="I25" s="344"/>
      <c r="J25" s="347"/>
      <c r="K25" s="344"/>
      <c r="L25" s="347"/>
      <c r="M25" s="344"/>
      <c r="N25" s="347"/>
      <c r="O25" s="388">
        <f t="shared" si="0"/>
        <v>0</v>
      </c>
      <c r="P25" s="389">
        <f t="shared" si="1"/>
        <v>0</v>
      </c>
      <c r="Q25" s="341"/>
      <c r="R25" s="341"/>
      <c r="S25" s="244"/>
      <c r="T25" s="244"/>
      <c r="U25" s="244"/>
    </row>
    <row r="26" spans="1:21" ht="15.75">
      <c r="A26" s="632"/>
      <c r="B26" s="632"/>
      <c r="C26" s="320"/>
      <c r="D26" s="320"/>
      <c r="E26" s="320"/>
      <c r="F26" s="73"/>
      <c r="G26" s="344"/>
      <c r="H26" s="347"/>
      <c r="I26" s="344"/>
      <c r="J26" s="347"/>
      <c r="K26" s="344"/>
      <c r="L26" s="347"/>
      <c r="M26" s="344"/>
      <c r="N26" s="347"/>
      <c r="O26" s="388">
        <f t="shared" si="0"/>
        <v>0</v>
      </c>
      <c r="P26" s="389">
        <f t="shared" si="1"/>
        <v>0</v>
      </c>
      <c r="Q26" s="341"/>
      <c r="R26" s="341"/>
      <c r="S26" s="244"/>
      <c r="T26" s="244"/>
      <c r="U26" s="244"/>
    </row>
    <row r="27" spans="1:21" s="281" customFormat="1" ht="15.75">
      <c r="A27" s="293"/>
      <c r="B27" s="294"/>
      <c r="C27" s="293" t="s">
        <v>114</v>
      </c>
      <c r="D27" s="294"/>
      <c r="E27" s="294"/>
      <c r="F27" s="295"/>
      <c r="G27" s="259">
        <f t="shared" ref="G27:P27" si="2">SUM(G8:G26)</f>
        <v>0</v>
      </c>
      <c r="H27" s="227">
        <f t="shared" si="2"/>
        <v>0</v>
      </c>
      <c r="I27" s="259">
        <f t="shared" si="2"/>
        <v>0</v>
      </c>
      <c r="J27" s="227">
        <f t="shared" si="2"/>
        <v>0</v>
      </c>
      <c r="K27" s="259">
        <f t="shared" si="2"/>
        <v>0</v>
      </c>
      <c r="L27" s="227">
        <f t="shared" si="2"/>
        <v>0</v>
      </c>
      <c r="M27" s="259">
        <f t="shared" si="2"/>
        <v>0</v>
      </c>
      <c r="N27" s="227">
        <f t="shared" si="2"/>
        <v>0</v>
      </c>
      <c r="O27" s="227">
        <f t="shared" si="2"/>
        <v>0</v>
      </c>
      <c r="P27" s="227">
        <f t="shared" si="2"/>
        <v>0</v>
      </c>
      <c r="Q27" s="259"/>
      <c r="R27" s="259"/>
      <c r="S27" s="259"/>
      <c r="T27" s="259"/>
      <c r="U27" s="259"/>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row r="249" spans="8:16">
      <c r="H249"/>
      <c r="J249"/>
      <c r="L249"/>
      <c r="N249"/>
      <c r="P249"/>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34"/>
  <sheetViews>
    <sheetView workbookViewId="0">
      <pane ySplit="5" topLeftCell="A15" activePane="bottomLeft" state="frozen"/>
      <selection activeCell="R5" sqref="R5"/>
      <selection pane="bottomLeft" activeCell="B7" sqref="B7:B12"/>
    </sheetView>
  </sheetViews>
  <sheetFormatPr baseColWidth="10" defaultColWidth="11.42578125" defaultRowHeight="15"/>
  <cols>
    <col min="1" max="2" width="35.7109375" customWidth="1"/>
    <col min="3" max="6" width="27.42578125" customWidth="1"/>
    <col min="7" max="7" width="15.28515625" customWidth="1"/>
    <col min="8" max="8" width="11.5703125" style="228"/>
    <col min="9" max="9" width="15.28515625" customWidth="1"/>
    <col min="10" max="10" width="18.85546875" style="228" customWidth="1"/>
    <col min="12" max="12" width="11.5703125" style="228"/>
    <col min="14" max="14" width="11.5703125" style="228"/>
    <col min="15" max="15" width="15.28515625" customWidth="1"/>
    <col min="16" max="16" width="18.28515625" style="228" customWidth="1"/>
    <col min="17" max="17" width="14.140625" hidden="1" customWidth="1"/>
    <col min="18" max="20" width="14.140625" customWidth="1"/>
    <col min="21" max="21" width="17" customWidth="1"/>
  </cols>
  <sheetData>
    <row r="1" spans="1:21" ht="18.75">
      <c r="B1" s="279"/>
      <c r="C1" s="279"/>
      <c r="D1" s="279"/>
      <c r="E1" s="279"/>
      <c r="F1" s="279"/>
      <c r="G1" s="279" t="s">
        <v>479</v>
      </c>
      <c r="I1" s="279"/>
      <c r="J1" s="279"/>
      <c r="K1" s="279"/>
      <c r="L1" s="279"/>
      <c r="M1" s="279"/>
      <c r="N1" s="279"/>
      <c r="O1" s="279"/>
      <c r="P1" s="279"/>
      <c r="Q1" s="279"/>
      <c r="R1" s="279"/>
      <c r="S1" s="279"/>
      <c r="T1" s="279"/>
      <c r="U1" s="279"/>
    </row>
    <row r="2" spans="1:21">
      <c r="A2" s="264" t="s">
        <v>1340</v>
      </c>
      <c r="B2" s="264"/>
      <c r="C2" s="264"/>
      <c r="D2" s="264"/>
      <c r="E2" s="264"/>
      <c r="F2" s="264"/>
      <c r="G2" s="264"/>
      <c r="H2" s="264"/>
      <c r="I2" s="264"/>
      <c r="J2" s="264"/>
      <c r="K2" s="264"/>
      <c r="L2" s="264"/>
      <c r="M2" s="264"/>
      <c r="N2" s="264"/>
      <c r="O2" s="264"/>
      <c r="P2" s="264"/>
      <c r="Q2" s="264"/>
      <c r="R2" s="264"/>
      <c r="S2" s="264"/>
      <c r="T2" s="264"/>
      <c r="U2" s="264"/>
    </row>
    <row r="3" spans="1:21" ht="15" customHeight="1">
      <c r="A3" s="599" t="s">
        <v>97</v>
      </c>
      <c r="B3" s="601" t="s">
        <v>111</v>
      </c>
      <c r="C3" s="602" t="s">
        <v>86</v>
      </c>
      <c r="D3" s="602" t="s">
        <v>87</v>
      </c>
      <c r="E3" s="602" t="s">
        <v>392</v>
      </c>
      <c r="F3" s="602" t="s">
        <v>88</v>
      </c>
      <c r="G3" s="607" t="s">
        <v>100</v>
      </c>
      <c r="H3" s="609"/>
      <c r="I3" s="609"/>
      <c r="J3" s="609"/>
      <c r="K3" s="609"/>
      <c r="L3" s="609"/>
      <c r="M3" s="609"/>
      <c r="N3" s="608"/>
      <c r="O3" s="613" t="s">
        <v>101</v>
      </c>
      <c r="P3" s="614"/>
      <c r="Q3" s="601" t="s">
        <v>102</v>
      </c>
      <c r="R3" s="601" t="s">
        <v>103</v>
      </c>
      <c r="S3" s="601" t="s">
        <v>110</v>
      </c>
      <c r="T3" s="601" t="s">
        <v>109</v>
      </c>
      <c r="U3" s="610" t="s">
        <v>89</v>
      </c>
    </row>
    <row r="4" spans="1:21" ht="15" customHeight="1">
      <c r="A4" s="599"/>
      <c r="B4" s="599"/>
      <c r="C4" s="603"/>
      <c r="D4" s="603"/>
      <c r="E4" s="603"/>
      <c r="F4" s="603"/>
      <c r="G4" s="607" t="s">
        <v>104</v>
      </c>
      <c r="H4" s="608"/>
      <c r="I4" s="607" t="s">
        <v>105</v>
      </c>
      <c r="J4" s="608"/>
      <c r="K4" s="607" t="s">
        <v>106</v>
      </c>
      <c r="L4" s="608"/>
      <c r="M4" s="607" t="s">
        <v>107</v>
      </c>
      <c r="N4" s="608"/>
      <c r="O4" s="615"/>
      <c r="P4" s="616"/>
      <c r="Q4" s="599"/>
      <c r="R4" s="599"/>
      <c r="S4" s="599"/>
      <c r="T4" s="599"/>
      <c r="U4" s="611"/>
    </row>
    <row r="5" spans="1:21" ht="25.5">
      <c r="A5" s="600"/>
      <c r="B5" s="600"/>
      <c r="C5" s="604"/>
      <c r="D5" s="604"/>
      <c r="E5" s="604"/>
      <c r="F5" s="604"/>
      <c r="G5" s="432" t="s">
        <v>108</v>
      </c>
      <c r="H5" s="432" t="s">
        <v>12</v>
      </c>
      <c r="I5" s="432" t="s">
        <v>108</v>
      </c>
      <c r="J5" s="432" t="s">
        <v>12</v>
      </c>
      <c r="K5" s="432" t="s">
        <v>108</v>
      </c>
      <c r="L5" s="432" t="s">
        <v>12</v>
      </c>
      <c r="M5" s="432" t="s">
        <v>108</v>
      </c>
      <c r="N5" s="432" t="s">
        <v>12</v>
      </c>
      <c r="O5" s="432" t="s">
        <v>108</v>
      </c>
      <c r="P5" s="432" t="s">
        <v>12</v>
      </c>
      <c r="Q5" s="600"/>
      <c r="R5" s="600"/>
      <c r="S5" s="600"/>
      <c r="T5" s="600"/>
      <c r="U5" s="612"/>
    </row>
    <row r="6" spans="1:21" s="358" customFormat="1" ht="15.75">
      <c r="A6" s="433"/>
      <c r="B6" s="434"/>
      <c r="C6" s="435"/>
      <c r="D6" s="435"/>
      <c r="E6" s="436"/>
      <c r="F6" s="435"/>
      <c r="G6" s="437"/>
      <c r="H6" s="437"/>
      <c r="I6" s="437"/>
      <c r="J6" s="437"/>
      <c r="K6" s="437"/>
      <c r="L6" s="437"/>
      <c r="M6" s="437"/>
      <c r="N6" s="437"/>
      <c r="O6" s="437"/>
      <c r="P6" s="437"/>
      <c r="Q6" s="438"/>
      <c r="R6" s="438"/>
      <c r="S6" s="438"/>
      <c r="T6" s="438"/>
      <c r="U6" s="439"/>
    </row>
    <row r="7" spans="1:21" ht="15.75">
      <c r="A7" s="620" t="s">
        <v>1436</v>
      </c>
      <c r="B7" s="617" t="s">
        <v>1341</v>
      </c>
      <c r="C7" s="74"/>
      <c r="D7" s="320"/>
      <c r="E7" s="320"/>
      <c r="F7" s="272"/>
      <c r="G7" s="348"/>
      <c r="H7" s="349"/>
      <c r="I7" s="348"/>
      <c r="J7" s="349"/>
      <c r="K7" s="348"/>
      <c r="L7" s="349"/>
      <c r="M7" s="348"/>
      <c r="N7" s="349"/>
      <c r="O7" s="390">
        <f>G7+I7+K7+M7</f>
        <v>0</v>
      </c>
      <c r="P7" s="391">
        <f>H7+J7+L7+N7</f>
        <v>0</v>
      </c>
      <c r="Q7" s="320"/>
      <c r="R7" s="320"/>
      <c r="S7" s="320"/>
      <c r="T7" s="320"/>
      <c r="U7" s="320"/>
    </row>
    <row r="8" spans="1:21" s="358" customFormat="1" ht="15.75">
      <c r="A8" s="620"/>
      <c r="B8" s="618"/>
      <c r="C8" s="74"/>
      <c r="D8" s="320"/>
      <c r="E8" s="320"/>
      <c r="F8" s="272"/>
      <c r="G8" s="348"/>
      <c r="H8" s="349"/>
      <c r="I8" s="348"/>
      <c r="J8" s="349"/>
      <c r="K8" s="348"/>
      <c r="L8" s="349"/>
      <c r="M8" s="348"/>
      <c r="N8" s="349"/>
      <c r="O8" s="390">
        <f t="shared" ref="O8:O33" si="0">G8+I8+K8+M8</f>
        <v>0</v>
      </c>
      <c r="P8" s="391">
        <f t="shared" ref="P8:P33" si="1">H8+J8+L8+N8</f>
        <v>0</v>
      </c>
      <c r="Q8" s="320"/>
      <c r="R8" s="320"/>
      <c r="S8" s="320"/>
      <c r="T8" s="320"/>
      <c r="U8" s="320"/>
    </row>
    <row r="9" spans="1:21" s="358" customFormat="1" ht="15.75">
      <c r="A9" s="620"/>
      <c r="B9" s="618"/>
      <c r="C9" s="74"/>
      <c r="D9" s="320"/>
      <c r="E9" s="320"/>
      <c r="F9" s="272"/>
      <c r="G9" s="348"/>
      <c r="H9" s="349"/>
      <c r="I9" s="348"/>
      <c r="J9" s="349"/>
      <c r="K9" s="348"/>
      <c r="L9" s="349"/>
      <c r="M9" s="348"/>
      <c r="N9" s="349"/>
      <c r="O9" s="390">
        <f t="shared" si="0"/>
        <v>0</v>
      </c>
      <c r="P9" s="391">
        <f t="shared" si="1"/>
        <v>0</v>
      </c>
      <c r="Q9" s="320"/>
      <c r="R9" s="320"/>
      <c r="S9" s="320"/>
      <c r="T9" s="320"/>
      <c r="U9" s="320"/>
    </row>
    <row r="10" spans="1:21" ht="15.75">
      <c r="A10" s="620"/>
      <c r="B10" s="618"/>
      <c r="C10" s="74"/>
      <c r="D10" s="320"/>
      <c r="E10" s="320"/>
      <c r="F10" s="272"/>
      <c r="G10" s="348"/>
      <c r="H10" s="349"/>
      <c r="I10" s="348"/>
      <c r="J10" s="349"/>
      <c r="K10" s="348"/>
      <c r="L10" s="349"/>
      <c r="M10" s="348"/>
      <c r="N10" s="349"/>
      <c r="O10" s="390">
        <f t="shared" si="0"/>
        <v>0</v>
      </c>
      <c r="P10" s="391">
        <f t="shared" si="1"/>
        <v>0</v>
      </c>
      <c r="Q10" s="320"/>
      <c r="R10" s="320"/>
      <c r="S10" s="320"/>
      <c r="T10" s="320"/>
      <c r="U10" s="320"/>
    </row>
    <row r="11" spans="1:21" ht="15.75">
      <c r="A11" s="620"/>
      <c r="B11" s="618"/>
      <c r="C11" s="74"/>
      <c r="D11" s="320"/>
      <c r="E11" s="320"/>
      <c r="F11" s="272"/>
      <c r="G11" s="348"/>
      <c r="H11" s="349"/>
      <c r="I11" s="348"/>
      <c r="J11" s="349"/>
      <c r="K11" s="348"/>
      <c r="L11" s="349"/>
      <c r="M11" s="348"/>
      <c r="N11" s="349"/>
      <c r="O11" s="390">
        <f t="shared" si="0"/>
        <v>0</v>
      </c>
      <c r="P11" s="391">
        <f t="shared" si="1"/>
        <v>0</v>
      </c>
      <c r="Q11" s="320"/>
      <c r="R11" s="320"/>
      <c r="S11" s="320"/>
      <c r="T11" s="320"/>
      <c r="U11" s="320"/>
    </row>
    <row r="12" spans="1:21" ht="15.75">
      <c r="A12" s="620"/>
      <c r="B12" s="619"/>
      <c r="C12" s="74"/>
      <c r="D12" s="320"/>
      <c r="E12" s="320"/>
      <c r="F12" s="272"/>
      <c r="G12" s="348"/>
      <c r="H12" s="349"/>
      <c r="I12" s="348"/>
      <c r="J12" s="349"/>
      <c r="K12" s="348"/>
      <c r="L12" s="349"/>
      <c r="M12" s="348"/>
      <c r="N12" s="349"/>
      <c r="O12" s="390">
        <f t="shared" si="0"/>
        <v>0</v>
      </c>
      <c r="P12" s="391">
        <f t="shared" si="1"/>
        <v>0</v>
      </c>
      <c r="Q12" s="320"/>
      <c r="R12" s="320"/>
      <c r="S12" s="320"/>
      <c r="T12" s="320"/>
      <c r="U12" s="320"/>
    </row>
    <row r="13" spans="1:21" ht="15.75">
      <c r="A13" s="618" t="s">
        <v>1437</v>
      </c>
      <c r="B13" s="617" t="s">
        <v>1438</v>
      </c>
      <c r="C13" s="74"/>
      <c r="D13" s="304"/>
      <c r="E13" s="304"/>
      <c r="F13" s="304"/>
      <c r="G13" s="348"/>
      <c r="H13" s="349"/>
      <c r="I13" s="348"/>
      <c r="J13" s="349"/>
      <c r="K13" s="348"/>
      <c r="L13" s="349"/>
      <c r="M13" s="348"/>
      <c r="N13" s="349"/>
      <c r="O13" s="390">
        <f t="shared" si="0"/>
        <v>0</v>
      </c>
      <c r="P13" s="391">
        <f t="shared" si="1"/>
        <v>0</v>
      </c>
      <c r="Q13" s="320"/>
      <c r="R13" s="320"/>
      <c r="S13" s="320"/>
      <c r="T13" s="320"/>
      <c r="U13" s="320"/>
    </row>
    <row r="14" spans="1:21" ht="15.75">
      <c r="A14" s="618"/>
      <c r="B14" s="618"/>
      <c r="C14" s="74"/>
      <c r="D14" s="320"/>
      <c r="E14" s="320"/>
      <c r="F14" s="272"/>
      <c r="G14" s="348"/>
      <c r="H14" s="349"/>
      <c r="I14" s="348"/>
      <c r="J14" s="349"/>
      <c r="K14" s="348"/>
      <c r="L14" s="349"/>
      <c r="M14" s="348"/>
      <c r="N14" s="349"/>
      <c r="O14" s="390">
        <f t="shared" si="0"/>
        <v>0</v>
      </c>
      <c r="P14" s="391">
        <f t="shared" si="1"/>
        <v>0</v>
      </c>
      <c r="Q14" s="320"/>
      <c r="R14" s="320"/>
      <c r="S14" s="320"/>
      <c r="T14" s="320"/>
      <c r="U14" s="320"/>
    </row>
    <row r="15" spans="1:21" ht="15.75">
      <c r="A15" s="618"/>
      <c r="B15" s="618"/>
      <c r="C15" s="74"/>
      <c r="D15" s="320"/>
      <c r="E15" s="320"/>
      <c r="F15" s="272"/>
      <c r="G15" s="348"/>
      <c r="H15" s="349"/>
      <c r="I15" s="348"/>
      <c r="J15" s="349"/>
      <c r="K15" s="348"/>
      <c r="L15" s="349"/>
      <c r="M15" s="348"/>
      <c r="N15" s="349"/>
      <c r="O15" s="390">
        <f t="shared" si="0"/>
        <v>0</v>
      </c>
      <c r="P15" s="391">
        <f t="shared" si="1"/>
        <v>0</v>
      </c>
      <c r="Q15" s="320"/>
      <c r="R15" s="320"/>
      <c r="S15" s="320"/>
      <c r="T15" s="320"/>
      <c r="U15" s="320"/>
    </row>
    <row r="16" spans="1:21" ht="15.75">
      <c r="A16" s="618"/>
      <c r="B16" s="618"/>
      <c r="C16" s="74"/>
      <c r="D16" s="320"/>
      <c r="E16" s="320"/>
      <c r="F16" s="272"/>
      <c r="G16" s="348"/>
      <c r="H16" s="349"/>
      <c r="I16" s="348"/>
      <c r="J16" s="349"/>
      <c r="K16" s="348"/>
      <c r="L16" s="349"/>
      <c r="M16" s="348"/>
      <c r="N16" s="349"/>
      <c r="O16" s="390">
        <f t="shared" si="0"/>
        <v>0</v>
      </c>
      <c r="P16" s="391">
        <f t="shared" si="1"/>
        <v>0</v>
      </c>
      <c r="Q16" s="320"/>
      <c r="R16" s="320"/>
      <c r="S16" s="320"/>
      <c r="T16" s="320"/>
      <c r="U16" s="320"/>
    </row>
    <row r="17" spans="1:21" ht="15.75">
      <c r="A17" s="618"/>
      <c r="B17" s="618"/>
      <c r="C17" s="74"/>
      <c r="D17" s="320"/>
      <c r="E17" s="320"/>
      <c r="F17" s="272"/>
      <c r="G17" s="348"/>
      <c r="H17" s="349"/>
      <c r="I17" s="348"/>
      <c r="J17" s="349"/>
      <c r="K17" s="348"/>
      <c r="L17" s="349"/>
      <c r="M17" s="348"/>
      <c r="N17" s="349"/>
      <c r="O17" s="390">
        <f t="shared" si="0"/>
        <v>0</v>
      </c>
      <c r="P17" s="391">
        <f t="shared" si="1"/>
        <v>0</v>
      </c>
      <c r="Q17" s="320"/>
      <c r="R17" s="320"/>
      <c r="S17" s="320"/>
      <c r="T17" s="320"/>
      <c r="U17" s="320"/>
    </row>
    <row r="18" spans="1:21" ht="15.75">
      <c r="A18" s="618"/>
      <c r="B18" s="618"/>
      <c r="C18" s="74"/>
      <c r="D18" s="320"/>
      <c r="E18" s="320"/>
      <c r="F18" s="272"/>
      <c r="G18" s="348"/>
      <c r="H18" s="349"/>
      <c r="I18" s="348"/>
      <c r="J18" s="349"/>
      <c r="K18" s="348"/>
      <c r="L18" s="349"/>
      <c r="M18" s="348"/>
      <c r="N18" s="349"/>
      <c r="O18" s="390">
        <f t="shared" si="0"/>
        <v>0</v>
      </c>
      <c r="P18" s="391">
        <f t="shared" si="1"/>
        <v>0</v>
      </c>
      <c r="Q18" s="320"/>
      <c r="R18" s="320"/>
      <c r="S18" s="320"/>
      <c r="T18" s="320"/>
      <c r="U18" s="320"/>
    </row>
    <row r="19" spans="1:21" ht="15.75">
      <c r="A19" s="619"/>
      <c r="B19" s="619"/>
      <c r="C19" s="74"/>
      <c r="D19" s="320"/>
      <c r="E19" s="320"/>
      <c r="F19" s="272"/>
      <c r="G19" s="348"/>
      <c r="H19" s="349"/>
      <c r="I19" s="348"/>
      <c r="J19" s="349"/>
      <c r="K19" s="348"/>
      <c r="L19" s="349"/>
      <c r="M19" s="348"/>
      <c r="N19" s="349"/>
      <c r="O19" s="390">
        <f t="shared" si="0"/>
        <v>0</v>
      </c>
      <c r="P19" s="391">
        <f t="shared" si="1"/>
        <v>0</v>
      </c>
      <c r="Q19" s="320"/>
      <c r="R19" s="320"/>
      <c r="S19" s="320"/>
      <c r="T19" s="320"/>
      <c r="U19" s="320"/>
    </row>
    <row r="20" spans="1:21" ht="15.75">
      <c r="A20" s="617" t="s">
        <v>1439</v>
      </c>
      <c r="B20" s="617" t="s">
        <v>1440</v>
      </c>
      <c r="C20" s="74"/>
      <c r="D20" s="320"/>
      <c r="E20" s="320"/>
      <c r="F20" s="272"/>
      <c r="G20" s="348"/>
      <c r="H20" s="349"/>
      <c r="I20" s="348"/>
      <c r="J20" s="349"/>
      <c r="K20" s="348"/>
      <c r="L20" s="349"/>
      <c r="M20" s="348"/>
      <c r="N20" s="349"/>
      <c r="O20" s="390">
        <f t="shared" si="0"/>
        <v>0</v>
      </c>
      <c r="P20" s="391">
        <f t="shared" si="1"/>
        <v>0</v>
      </c>
      <c r="Q20" s="320"/>
      <c r="R20" s="320"/>
      <c r="S20" s="320"/>
      <c r="T20" s="320"/>
      <c r="U20" s="320"/>
    </row>
    <row r="21" spans="1:21" s="358" customFormat="1" ht="15.75">
      <c r="A21" s="618"/>
      <c r="B21" s="618"/>
      <c r="C21" s="74"/>
      <c r="D21" s="320"/>
      <c r="E21" s="320"/>
      <c r="F21" s="272"/>
      <c r="G21" s="348"/>
      <c r="H21" s="349"/>
      <c r="I21" s="348"/>
      <c r="J21" s="349"/>
      <c r="K21" s="348"/>
      <c r="L21" s="349"/>
      <c r="M21" s="348"/>
      <c r="N21" s="349"/>
      <c r="O21" s="390">
        <f t="shared" si="0"/>
        <v>0</v>
      </c>
      <c r="P21" s="391">
        <f t="shared" si="1"/>
        <v>0</v>
      </c>
      <c r="Q21" s="320"/>
      <c r="R21" s="320"/>
      <c r="S21" s="320"/>
      <c r="T21" s="320"/>
      <c r="U21" s="320"/>
    </row>
    <row r="22" spans="1:21" s="358" customFormat="1" ht="15.75">
      <c r="A22" s="618"/>
      <c r="B22" s="618"/>
      <c r="C22" s="74"/>
      <c r="D22" s="320"/>
      <c r="E22" s="320"/>
      <c r="F22" s="272"/>
      <c r="G22" s="348"/>
      <c r="H22" s="349"/>
      <c r="I22" s="348"/>
      <c r="J22" s="349"/>
      <c r="K22" s="348"/>
      <c r="L22" s="349"/>
      <c r="M22" s="348"/>
      <c r="N22" s="349"/>
      <c r="O22" s="390">
        <f t="shared" si="0"/>
        <v>0</v>
      </c>
      <c r="P22" s="391">
        <f t="shared" si="1"/>
        <v>0</v>
      </c>
      <c r="Q22" s="320"/>
      <c r="R22" s="320"/>
      <c r="S22" s="320"/>
      <c r="T22" s="320"/>
      <c r="U22" s="320"/>
    </row>
    <row r="23" spans="1:21" s="358" customFormat="1" ht="15.75">
      <c r="A23" s="618"/>
      <c r="B23" s="618"/>
      <c r="C23" s="74"/>
      <c r="D23" s="320"/>
      <c r="E23" s="320"/>
      <c r="F23" s="272"/>
      <c r="G23" s="348"/>
      <c r="H23" s="349"/>
      <c r="I23" s="348"/>
      <c r="J23" s="349"/>
      <c r="K23" s="348"/>
      <c r="L23" s="349"/>
      <c r="M23" s="348"/>
      <c r="N23" s="349"/>
      <c r="O23" s="390">
        <f t="shared" si="0"/>
        <v>0</v>
      </c>
      <c r="P23" s="391">
        <f t="shared" si="1"/>
        <v>0</v>
      </c>
      <c r="Q23" s="320"/>
      <c r="R23" s="320"/>
      <c r="S23" s="320"/>
      <c r="T23" s="320"/>
      <c r="U23" s="320"/>
    </row>
    <row r="24" spans="1:21" ht="15.75">
      <c r="A24" s="618"/>
      <c r="B24" s="618"/>
      <c r="C24" s="74"/>
      <c r="D24" s="320"/>
      <c r="E24" s="320"/>
      <c r="F24" s="272"/>
      <c r="G24" s="348"/>
      <c r="H24" s="349"/>
      <c r="I24" s="348"/>
      <c r="J24" s="349"/>
      <c r="K24" s="348"/>
      <c r="L24" s="349"/>
      <c r="M24" s="348"/>
      <c r="N24" s="349"/>
      <c r="O24" s="390">
        <f t="shared" si="0"/>
        <v>0</v>
      </c>
      <c r="P24" s="391">
        <f t="shared" si="1"/>
        <v>0</v>
      </c>
      <c r="Q24" s="320"/>
      <c r="R24" s="320"/>
      <c r="S24" s="320"/>
      <c r="T24" s="320"/>
      <c r="U24" s="320"/>
    </row>
    <row r="25" spans="1:21" ht="15.75">
      <c r="A25" s="618"/>
      <c r="B25" s="618"/>
      <c r="C25" s="74"/>
      <c r="D25" s="320"/>
      <c r="E25" s="320"/>
      <c r="F25" s="272"/>
      <c r="G25" s="348"/>
      <c r="H25" s="349"/>
      <c r="I25" s="348"/>
      <c r="J25" s="349"/>
      <c r="K25" s="348"/>
      <c r="L25" s="349"/>
      <c r="M25" s="348"/>
      <c r="N25" s="349"/>
      <c r="O25" s="390">
        <f t="shared" si="0"/>
        <v>0</v>
      </c>
      <c r="P25" s="391">
        <f t="shared" si="1"/>
        <v>0</v>
      </c>
      <c r="Q25" s="320"/>
      <c r="R25" s="320"/>
      <c r="S25" s="320"/>
      <c r="T25" s="320"/>
      <c r="U25" s="320"/>
    </row>
    <row r="26" spans="1:21" ht="15.75">
      <c r="A26" s="619"/>
      <c r="B26" s="619"/>
      <c r="C26" s="74"/>
      <c r="D26" s="320"/>
      <c r="E26" s="320"/>
      <c r="F26" s="272"/>
      <c r="G26" s="348"/>
      <c r="H26" s="349"/>
      <c r="I26" s="348"/>
      <c r="J26" s="349"/>
      <c r="K26" s="348"/>
      <c r="L26" s="349"/>
      <c r="M26" s="348"/>
      <c r="N26" s="349"/>
      <c r="O26" s="390">
        <f t="shared" si="0"/>
        <v>0</v>
      </c>
      <c r="P26" s="391">
        <f t="shared" si="1"/>
        <v>0</v>
      </c>
      <c r="Q26" s="320"/>
      <c r="R26" s="320"/>
      <c r="S26" s="320"/>
      <c r="T26" s="320"/>
      <c r="U26" s="320"/>
    </row>
    <row r="27" spans="1:21" ht="15.75">
      <c r="A27" s="617" t="s">
        <v>1441</v>
      </c>
      <c r="B27" s="617" t="s">
        <v>1442</v>
      </c>
      <c r="C27" s="74"/>
      <c r="D27" s="320"/>
      <c r="E27" s="320"/>
      <c r="F27" s="272"/>
      <c r="G27" s="348"/>
      <c r="H27" s="349"/>
      <c r="I27" s="348"/>
      <c r="J27" s="349"/>
      <c r="K27" s="348"/>
      <c r="L27" s="349"/>
      <c r="M27" s="348"/>
      <c r="N27" s="349"/>
      <c r="O27" s="390">
        <f t="shared" si="0"/>
        <v>0</v>
      </c>
      <c r="P27" s="391">
        <f t="shared" si="1"/>
        <v>0</v>
      </c>
      <c r="Q27" s="320"/>
      <c r="R27" s="320"/>
      <c r="S27" s="320"/>
      <c r="T27" s="320"/>
      <c r="U27" s="320"/>
    </row>
    <row r="28" spans="1:21" s="358" customFormat="1" ht="15.75">
      <c r="A28" s="618"/>
      <c r="B28" s="618"/>
      <c r="C28" s="74"/>
      <c r="D28" s="320"/>
      <c r="E28" s="320"/>
      <c r="F28" s="272"/>
      <c r="G28" s="348"/>
      <c r="H28" s="349"/>
      <c r="I28" s="348"/>
      <c r="J28" s="349"/>
      <c r="K28" s="348"/>
      <c r="L28" s="349"/>
      <c r="M28" s="348"/>
      <c r="N28" s="349"/>
      <c r="O28" s="390">
        <f t="shared" si="0"/>
        <v>0</v>
      </c>
      <c r="P28" s="391">
        <f t="shared" si="1"/>
        <v>0</v>
      </c>
      <c r="Q28" s="320"/>
      <c r="R28" s="320"/>
      <c r="S28" s="320"/>
      <c r="T28" s="320"/>
      <c r="U28" s="320"/>
    </row>
    <row r="29" spans="1:21" s="358" customFormat="1" ht="15.75">
      <c r="A29" s="618"/>
      <c r="B29" s="618"/>
      <c r="C29" s="74"/>
      <c r="D29" s="320"/>
      <c r="E29" s="320"/>
      <c r="F29" s="272"/>
      <c r="G29" s="348"/>
      <c r="H29" s="349"/>
      <c r="I29" s="348"/>
      <c r="J29" s="349"/>
      <c r="K29" s="348"/>
      <c r="L29" s="349"/>
      <c r="M29" s="348"/>
      <c r="N29" s="349"/>
      <c r="O29" s="390">
        <f t="shared" si="0"/>
        <v>0</v>
      </c>
      <c r="P29" s="391">
        <f t="shared" si="1"/>
        <v>0</v>
      </c>
      <c r="Q29" s="320"/>
      <c r="R29" s="320"/>
      <c r="S29" s="320"/>
      <c r="T29" s="320"/>
      <c r="U29" s="320"/>
    </row>
    <row r="30" spans="1:21" s="358" customFormat="1" ht="15.75">
      <c r="A30" s="618"/>
      <c r="B30" s="618"/>
      <c r="C30" s="74"/>
      <c r="D30" s="320"/>
      <c r="E30" s="320"/>
      <c r="F30" s="272"/>
      <c r="G30" s="348"/>
      <c r="H30" s="349"/>
      <c r="I30" s="348"/>
      <c r="J30" s="349"/>
      <c r="K30" s="348"/>
      <c r="L30" s="349"/>
      <c r="M30" s="348"/>
      <c r="N30" s="349"/>
      <c r="O30" s="390">
        <f t="shared" si="0"/>
        <v>0</v>
      </c>
      <c r="P30" s="391">
        <f t="shared" si="1"/>
        <v>0</v>
      </c>
      <c r="Q30" s="320"/>
      <c r="R30" s="320"/>
      <c r="S30" s="320"/>
      <c r="T30" s="320"/>
      <c r="U30" s="320"/>
    </row>
    <row r="31" spans="1:21" ht="15.75">
      <c r="A31" s="618"/>
      <c r="B31" s="618"/>
      <c r="C31" s="74"/>
      <c r="D31" s="320"/>
      <c r="E31" s="320"/>
      <c r="F31" s="272"/>
      <c r="G31" s="348"/>
      <c r="H31" s="349"/>
      <c r="I31" s="348"/>
      <c r="J31" s="349"/>
      <c r="K31" s="348"/>
      <c r="L31" s="349"/>
      <c r="M31" s="348"/>
      <c r="N31" s="349"/>
      <c r="O31" s="390">
        <f t="shared" si="0"/>
        <v>0</v>
      </c>
      <c r="P31" s="391">
        <f t="shared" si="1"/>
        <v>0</v>
      </c>
      <c r="Q31" s="320"/>
      <c r="R31" s="320"/>
      <c r="S31" s="320"/>
      <c r="T31" s="320"/>
      <c r="U31" s="320"/>
    </row>
    <row r="32" spans="1:21" ht="15.75">
      <c r="A32" s="618"/>
      <c r="B32" s="618"/>
      <c r="C32" s="74"/>
      <c r="D32" s="320"/>
      <c r="E32" s="320"/>
      <c r="F32" s="272"/>
      <c r="G32" s="348"/>
      <c r="H32" s="349"/>
      <c r="I32" s="348"/>
      <c r="J32" s="349"/>
      <c r="K32" s="348"/>
      <c r="L32" s="349"/>
      <c r="M32" s="348"/>
      <c r="N32" s="349"/>
      <c r="O32" s="390">
        <f t="shared" si="0"/>
        <v>0</v>
      </c>
      <c r="P32" s="391">
        <f t="shared" si="1"/>
        <v>0</v>
      </c>
      <c r="Q32" s="320"/>
      <c r="R32" s="320"/>
      <c r="S32" s="320"/>
      <c r="T32" s="320"/>
      <c r="U32" s="320"/>
    </row>
    <row r="33" spans="1:21" ht="15.75">
      <c r="A33" s="619"/>
      <c r="B33" s="619"/>
      <c r="C33" s="74"/>
      <c r="D33" s="320"/>
      <c r="E33" s="320"/>
      <c r="F33" s="272"/>
      <c r="G33" s="348"/>
      <c r="H33" s="349"/>
      <c r="I33" s="348"/>
      <c r="J33" s="349"/>
      <c r="K33" s="348"/>
      <c r="L33" s="349"/>
      <c r="M33" s="348"/>
      <c r="N33" s="349"/>
      <c r="O33" s="390">
        <f t="shared" si="0"/>
        <v>0</v>
      </c>
      <c r="P33" s="391">
        <f t="shared" si="1"/>
        <v>0</v>
      </c>
      <c r="Q33" s="320"/>
      <c r="R33" s="320"/>
      <c r="S33" s="320"/>
      <c r="T33" s="320"/>
      <c r="U33" s="320"/>
    </row>
    <row r="34" spans="1:21" ht="15.6" customHeight="1">
      <c r="A34" s="287"/>
      <c r="B34" s="288"/>
      <c r="C34" s="287" t="s">
        <v>118</v>
      </c>
      <c r="D34" s="288"/>
      <c r="E34" s="288"/>
      <c r="F34" s="289"/>
      <c r="G34" s="278">
        <f t="shared" ref="G34:O34" si="2">SUM(G7:H33)</f>
        <v>0</v>
      </c>
      <c r="H34" s="278">
        <f t="shared" si="2"/>
        <v>0</v>
      </c>
      <c r="I34" s="278">
        <f t="shared" si="2"/>
        <v>0</v>
      </c>
      <c r="J34" s="278">
        <f t="shared" si="2"/>
        <v>0</v>
      </c>
      <c r="K34" s="278">
        <f t="shared" si="2"/>
        <v>0</v>
      </c>
      <c r="L34" s="278">
        <f t="shared" si="2"/>
        <v>0</v>
      </c>
      <c r="M34" s="278">
        <f t="shared" si="2"/>
        <v>0</v>
      </c>
      <c r="N34" s="278">
        <f t="shared" si="2"/>
        <v>0</v>
      </c>
      <c r="O34" s="278">
        <f t="shared" si="2"/>
        <v>0</v>
      </c>
      <c r="P34" s="278">
        <f>SUM(P7:Q33)</f>
        <v>0</v>
      </c>
      <c r="Q34" s="259"/>
      <c r="R34" s="259"/>
      <c r="S34" s="259"/>
      <c r="T34" s="259"/>
      <c r="U34" s="259"/>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54"/>
  <sheetViews>
    <sheetView workbookViewId="0">
      <pane ySplit="8" topLeftCell="A21" activePane="bottomLeft" state="frozen"/>
      <selection activeCell="A7" sqref="A7"/>
      <selection pane="bottomLeft" activeCell="E42" sqref="E42"/>
    </sheetView>
  </sheetViews>
  <sheetFormatPr baseColWidth="10" defaultColWidth="11.42578125" defaultRowHeight="15"/>
  <cols>
    <col min="1" max="2" width="21.7109375" customWidth="1"/>
    <col min="3" max="6" width="27.42578125" customWidth="1"/>
    <col min="7" max="7" width="15.28515625" customWidth="1"/>
    <col min="8" max="8" width="13.7109375" style="228" bestFit="1" customWidth="1"/>
    <col min="9" max="9" width="15.28515625" customWidth="1"/>
    <col min="10" max="10" width="18.85546875" style="228" customWidth="1"/>
    <col min="12" max="12" width="13.7109375" style="228" bestFit="1" customWidth="1"/>
    <col min="14" max="14" width="13.7109375" style="228" bestFit="1" customWidth="1"/>
    <col min="15" max="15" width="15.28515625" customWidth="1"/>
    <col min="16" max="16" width="18.28515625" style="228" customWidth="1"/>
    <col min="17" max="17" width="14.140625" hidden="1" customWidth="1"/>
    <col min="18" max="20" width="14.140625" customWidth="1"/>
    <col min="21" max="21" width="17" customWidth="1"/>
  </cols>
  <sheetData>
    <row r="1" spans="1:21" ht="18.75">
      <c r="B1" s="279"/>
      <c r="C1" s="279"/>
      <c r="D1" s="279"/>
      <c r="E1" s="279"/>
      <c r="F1" s="279"/>
      <c r="G1" s="279" t="s">
        <v>1518</v>
      </c>
      <c r="J1" s="279"/>
      <c r="K1" s="279"/>
      <c r="L1" s="279"/>
      <c r="M1" s="279"/>
      <c r="N1" s="279"/>
      <c r="O1" s="279"/>
      <c r="P1" s="279"/>
      <c r="Q1" s="279"/>
      <c r="R1" s="279"/>
      <c r="S1" s="279"/>
      <c r="T1" s="279"/>
      <c r="U1" s="279"/>
    </row>
    <row r="2" spans="1:21" ht="18.75">
      <c r="A2" s="264" t="s">
        <v>1347</v>
      </c>
      <c r="B2" s="279"/>
      <c r="C2" s="279"/>
      <c r="D2" s="279"/>
      <c r="E2" s="279"/>
      <c r="F2" s="279"/>
      <c r="G2" s="279"/>
      <c r="J2" s="279"/>
      <c r="K2" s="279"/>
      <c r="L2" s="279"/>
      <c r="M2" s="279"/>
      <c r="N2" s="279"/>
      <c r="O2" s="279"/>
      <c r="P2" s="279"/>
      <c r="Q2" s="279"/>
      <c r="R2" s="279"/>
      <c r="S2" s="279"/>
      <c r="T2" s="279"/>
      <c r="U2" s="279"/>
    </row>
    <row r="3" spans="1:21">
      <c r="A3" s="637" t="s">
        <v>1402</v>
      </c>
      <c r="B3" s="637"/>
      <c r="C3" s="637"/>
      <c r="D3" s="637"/>
      <c r="E3" s="637"/>
      <c r="F3" s="637"/>
      <c r="G3" s="637"/>
      <c r="H3" s="637"/>
      <c r="I3" s="637"/>
      <c r="J3" s="637"/>
      <c r="K3" s="637"/>
      <c r="L3" s="637"/>
      <c r="M3" s="637"/>
      <c r="N3" s="637"/>
      <c r="O3" s="637"/>
      <c r="P3" s="637"/>
      <c r="Q3" s="637"/>
      <c r="R3" s="637"/>
      <c r="S3" s="637"/>
      <c r="T3" s="637"/>
      <c r="U3" s="637"/>
    </row>
    <row r="4" spans="1:21" s="358" customFormat="1">
      <c r="A4" s="370" t="s">
        <v>1401</v>
      </c>
      <c r="B4" s="368"/>
      <c r="C4" s="368"/>
      <c r="D4" s="368"/>
      <c r="E4" s="368"/>
      <c r="F4" s="368"/>
      <c r="G4" s="368"/>
      <c r="H4" s="368"/>
      <c r="I4" s="368"/>
      <c r="J4" s="368"/>
      <c r="K4" s="368"/>
      <c r="L4" s="368"/>
      <c r="M4" s="368"/>
      <c r="N4" s="368"/>
      <c r="O4" s="368"/>
      <c r="P4" s="368"/>
      <c r="Q4" s="368"/>
      <c r="R4" s="368"/>
      <c r="S4" s="368"/>
      <c r="T4" s="368"/>
      <c r="U4" s="368"/>
    </row>
    <row r="5" spans="1:21">
      <c r="A5" s="311" t="s">
        <v>1477</v>
      </c>
      <c r="B5" s="264"/>
      <c r="C5" s="264"/>
      <c r="D5" s="264"/>
      <c r="E5" s="264"/>
      <c r="F5" s="264"/>
      <c r="G5" s="264"/>
      <c r="H5" s="264"/>
      <c r="I5" s="264"/>
      <c r="J5" s="264"/>
      <c r="K5" s="264"/>
      <c r="L5" s="264"/>
      <c r="M5" s="264"/>
      <c r="N5" s="264"/>
      <c r="O5" s="264"/>
      <c r="P5" s="264"/>
      <c r="Q5" s="264"/>
      <c r="R5" s="264"/>
      <c r="S5" s="264"/>
      <c r="T5" s="264"/>
      <c r="U5" s="264"/>
    </row>
    <row r="6" spans="1:21" ht="15" customHeight="1">
      <c r="A6" s="599" t="s">
        <v>97</v>
      </c>
      <c r="B6" s="601" t="s">
        <v>111</v>
      </c>
      <c r="C6" s="602" t="s">
        <v>86</v>
      </c>
      <c r="D6" s="602" t="s">
        <v>87</v>
      </c>
      <c r="E6" s="602" t="s">
        <v>392</v>
      </c>
      <c r="F6" s="602" t="s">
        <v>88</v>
      </c>
      <c r="G6" s="607" t="s">
        <v>100</v>
      </c>
      <c r="H6" s="609"/>
      <c r="I6" s="609"/>
      <c r="J6" s="609"/>
      <c r="K6" s="609"/>
      <c r="L6" s="609"/>
      <c r="M6" s="609"/>
      <c r="N6" s="608"/>
      <c r="O6" s="613" t="s">
        <v>101</v>
      </c>
      <c r="P6" s="614"/>
      <c r="Q6" s="601" t="s">
        <v>102</v>
      </c>
      <c r="R6" s="601" t="s">
        <v>103</v>
      </c>
      <c r="S6" s="601" t="s">
        <v>110</v>
      </c>
      <c r="T6" s="601" t="s">
        <v>109</v>
      </c>
      <c r="U6" s="610" t="s">
        <v>89</v>
      </c>
    </row>
    <row r="7" spans="1:21" ht="15" customHeight="1">
      <c r="A7" s="599"/>
      <c r="B7" s="599"/>
      <c r="C7" s="603"/>
      <c r="D7" s="603"/>
      <c r="E7" s="603"/>
      <c r="F7" s="603"/>
      <c r="G7" s="607" t="s">
        <v>104</v>
      </c>
      <c r="H7" s="608"/>
      <c r="I7" s="607" t="s">
        <v>105</v>
      </c>
      <c r="J7" s="608"/>
      <c r="K7" s="607" t="s">
        <v>106</v>
      </c>
      <c r="L7" s="608"/>
      <c r="M7" s="607" t="s">
        <v>107</v>
      </c>
      <c r="N7" s="608"/>
      <c r="O7" s="615"/>
      <c r="P7" s="616"/>
      <c r="Q7" s="599"/>
      <c r="R7" s="599"/>
      <c r="S7" s="599"/>
      <c r="T7" s="599"/>
      <c r="U7" s="611"/>
    </row>
    <row r="8" spans="1:21" ht="25.5">
      <c r="A8" s="600"/>
      <c r="B8" s="600"/>
      <c r="C8" s="604"/>
      <c r="D8" s="604"/>
      <c r="E8" s="604"/>
      <c r="F8" s="604"/>
      <c r="G8" s="432" t="s">
        <v>108</v>
      </c>
      <c r="H8" s="432" t="s">
        <v>12</v>
      </c>
      <c r="I8" s="432" t="s">
        <v>108</v>
      </c>
      <c r="J8" s="432" t="s">
        <v>12</v>
      </c>
      <c r="K8" s="432" t="s">
        <v>108</v>
      </c>
      <c r="L8" s="432" t="s">
        <v>12</v>
      </c>
      <c r="M8" s="432" t="s">
        <v>108</v>
      </c>
      <c r="N8" s="432" t="s">
        <v>12</v>
      </c>
      <c r="O8" s="432" t="s">
        <v>108</v>
      </c>
      <c r="P8" s="432" t="s">
        <v>12</v>
      </c>
      <c r="Q8" s="600"/>
      <c r="R8" s="600"/>
      <c r="S8" s="600"/>
      <c r="T8" s="600"/>
      <c r="U8" s="612"/>
    </row>
    <row r="9" spans="1:21" s="358" customFormat="1" ht="15.75">
      <c r="A9" s="433"/>
      <c r="B9" s="434"/>
      <c r="C9" s="435"/>
      <c r="D9" s="435"/>
      <c r="E9" s="436"/>
      <c r="F9" s="435"/>
      <c r="G9" s="437"/>
      <c r="H9" s="437"/>
      <c r="I9" s="437"/>
      <c r="J9" s="437"/>
      <c r="K9" s="437"/>
      <c r="L9" s="437"/>
      <c r="M9" s="437"/>
      <c r="N9" s="437"/>
      <c r="O9" s="437"/>
      <c r="P9" s="437"/>
      <c r="Q9" s="438"/>
      <c r="R9" s="438"/>
      <c r="S9" s="438"/>
      <c r="T9" s="438"/>
      <c r="U9" s="439"/>
    </row>
    <row r="10" spans="1:21" ht="15.75">
      <c r="A10" s="634" t="s">
        <v>1402</v>
      </c>
      <c r="B10" s="634" t="s">
        <v>1403</v>
      </c>
      <c r="C10" s="275"/>
      <c r="D10" s="275"/>
      <c r="E10" s="275"/>
      <c r="F10" s="276"/>
      <c r="G10" s="276"/>
      <c r="H10" s="351"/>
      <c r="I10" s="276"/>
      <c r="J10" s="351"/>
      <c r="K10" s="276"/>
      <c r="L10" s="351"/>
      <c r="M10" s="276"/>
      <c r="N10" s="351"/>
      <c r="O10" s="392">
        <f>G10+I10+K10+M10</f>
        <v>0</v>
      </c>
      <c r="P10" s="393">
        <f>H10+J10+L10+N10</f>
        <v>0</v>
      </c>
      <c r="Q10" s="276"/>
      <c r="R10" s="276"/>
      <c r="S10" s="276"/>
      <c r="T10" s="276"/>
      <c r="U10" s="276"/>
    </row>
    <row r="11" spans="1:21" ht="15.75">
      <c r="A11" s="635"/>
      <c r="B11" s="635"/>
      <c r="C11" s="275"/>
      <c r="D11" s="275"/>
      <c r="E11" s="275"/>
      <c r="F11" s="276"/>
      <c r="G11" s="276"/>
      <c r="H11" s="351"/>
      <c r="I11" s="276"/>
      <c r="J11" s="351"/>
      <c r="K11" s="276"/>
      <c r="L11" s="351"/>
      <c r="M11" s="276"/>
      <c r="N11" s="351"/>
      <c r="O11" s="392">
        <f t="shared" ref="O11:O35" si="0">G11+I11+K11+M11</f>
        <v>0</v>
      </c>
      <c r="P11" s="393">
        <f t="shared" ref="P11:P35" si="1">H11+J11+L11+N11</f>
        <v>0</v>
      </c>
      <c r="Q11" s="276"/>
      <c r="R11" s="276"/>
      <c r="S11" s="276"/>
      <c r="T11" s="276"/>
      <c r="U11" s="276"/>
    </row>
    <row r="12" spans="1:21" ht="15.75">
      <c r="A12" s="635"/>
      <c r="B12" s="635"/>
      <c r="C12" s="275"/>
      <c r="D12" s="275"/>
      <c r="E12" s="275"/>
      <c r="F12" s="276"/>
      <c r="G12" s="276"/>
      <c r="H12" s="351"/>
      <c r="I12" s="276"/>
      <c r="J12" s="351"/>
      <c r="K12" s="276"/>
      <c r="L12" s="351"/>
      <c r="M12" s="276"/>
      <c r="N12" s="351"/>
      <c r="O12" s="392">
        <f t="shared" si="0"/>
        <v>0</v>
      </c>
      <c r="P12" s="393">
        <f t="shared" si="1"/>
        <v>0</v>
      </c>
      <c r="Q12" s="276"/>
      <c r="R12" s="276"/>
      <c r="S12" s="276"/>
      <c r="T12" s="276"/>
      <c r="U12" s="276"/>
    </row>
    <row r="13" spans="1:21" ht="15.75">
      <c r="A13" s="635"/>
      <c r="B13" s="635"/>
      <c r="C13" s="275"/>
      <c r="D13" s="275"/>
      <c r="E13" s="275"/>
      <c r="F13" s="276"/>
      <c r="G13" s="276"/>
      <c r="H13" s="351"/>
      <c r="I13" s="276"/>
      <c r="J13" s="351"/>
      <c r="K13" s="276"/>
      <c r="L13" s="351"/>
      <c r="M13" s="276"/>
      <c r="N13" s="351"/>
      <c r="O13" s="392">
        <f t="shared" si="0"/>
        <v>0</v>
      </c>
      <c r="P13" s="393">
        <f t="shared" si="1"/>
        <v>0</v>
      </c>
      <c r="Q13" s="276"/>
      <c r="R13" s="276"/>
      <c r="S13" s="276"/>
      <c r="T13" s="276"/>
      <c r="U13" s="276"/>
    </row>
    <row r="14" spans="1:21" ht="15.75">
      <c r="A14" s="635"/>
      <c r="B14" s="635"/>
      <c r="C14" s="275"/>
      <c r="D14" s="275"/>
      <c r="E14" s="275"/>
      <c r="F14" s="276"/>
      <c r="G14" s="276"/>
      <c r="H14" s="351"/>
      <c r="I14" s="276"/>
      <c r="J14" s="351"/>
      <c r="K14" s="276"/>
      <c r="L14" s="351"/>
      <c r="M14" s="276"/>
      <c r="N14" s="351"/>
      <c r="O14" s="392">
        <f t="shared" si="0"/>
        <v>0</v>
      </c>
      <c r="P14" s="393">
        <f t="shared" si="1"/>
        <v>0</v>
      </c>
      <c r="Q14" s="276"/>
      <c r="R14" s="276"/>
      <c r="S14" s="276"/>
      <c r="T14" s="276"/>
      <c r="U14" s="276"/>
    </row>
    <row r="15" spans="1:21" ht="15.75">
      <c r="A15" s="636"/>
      <c r="B15" s="636"/>
      <c r="C15" s="275"/>
      <c r="D15" s="275"/>
      <c r="E15" s="275"/>
      <c r="F15" s="276"/>
      <c r="G15" s="276"/>
      <c r="H15" s="351"/>
      <c r="I15" s="276"/>
      <c r="J15" s="351"/>
      <c r="K15" s="276"/>
      <c r="L15" s="351"/>
      <c r="M15" s="276"/>
      <c r="N15" s="351"/>
      <c r="O15" s="392">
        <f t="shared" si="0"/>
        <v>0</v>
      </c>
      <c r="P15" s="393">
        <f t="shared" si="1"/>
        <v>0</v>
      </c>
      <c r="Q15" s="276"/>
      <c r="R15" s="276"/>
      <c r="S15" s="276"/>
      <c r="T15" s="276"/>
      <c r="U15" s="352"/>
    </row>
    <row r="16" spans="1:21" ht="15.75" customHeight="1">
      <c r="A16" s="634" t="s">
        <v>1401</v>
      </c>
      <c r="B16" s="634" t="s">
        <v>1404</v>
      </c>
      <c r="C16" s="275"/>
      <c r="D16" s="275"/>
      <c r="E16" s="275"/>
      <c r="F16" s="276"/>
      <c r="G16" s="276"/>
      <c r="H16" s="351"/>
      <c r="I16" s="276"/>
      <c r="J16" s="351"/>
      <c r="K16" s="353"/>
      <c r="L16" s="351"/>
      <c r="M16" s="276"/>
      <c r="N16" s="351"/>
      <c r="O16" s="392">
        <f t="shared" si="0"/>
        <v>0</v>
      </c>
      <c r="P16" s="393">
        <f t="shared" si="1"/>
        <v>0</v>
      </c>
      <c r="Q16" s="276"/>
      <c r="R16" s="276"/>
      <c r="S16" s="276"/>
      <c r="T16" s="276"/>
      <c r="U16" s="276"/>
    </row>
    <row r="17" spans="1:21" ht="15.75">
      <c r="A17" s="635"/>
      <c r="B17" s="635"/>
      <c r="C17" s="275"/>
      <c r="D17" s="275"/>
      <c r="E17" s="275"/>
      <c r="F17" s="276"/>
      <c r="G17" s="276"/>
      <c r="H17" s="351"/>
      <c r="I17" s="276"/>
      <c r="J17" s="351"/>
      <c r="K17" s="353"/>
      <c r="L17" s="351"/>
      <c r="M17" s="276"/>
      <c r="N17" s="351"/>
      <c r="O17" s="392">
        <f t="shared" si="0"/>
        <v>0</v>
      </c>
      <c r="P17" s="393">
        <f t="shared" si="1"/>
        <v>0</v>
      </c>
      <c r="Q17" s="276"/>
      <c r="R17" s="276"/>
      <c r="S17" s="276"/>
      <c r="T17" s="276"/>
      <c r="U17" s="276"/>
    </row>
    <row r="18" spans="1:21" ht="15.75">
      <c r="A18" s="635"/>
      <c r="B18" s="635"/>
      <c r="C18" s="275"/>
      <c r="D18" s="275"/>
      <c r="E18" s="275"/>
      <c r="F18" s="276"/>
      <c r="G18" s="276"/>
      <c r="H18" s="351"/>
      <c r="I18" s="276"/>
      <c r="J18" s="351"/>
      <c r="K18" s="353"/>
      <c r="L18" s="351"/>
      <c r="M18" s="276"/>
      <c r="N18" s="351"/>
      <c r="O18" s="392">
        <f t="shared" si="0"/>
        <v>0</v>
      </c>
      <c r="P18" s="393">
        <f t="shared" si="1"/>
        <v>0</v>
      </c>
      <c r="Q18" s="276"/>
      <c r="R18" s="276"/>
      <c r="S18" s="276"/>
      <c r="T18" s="276"/>
      <c r="U18" s="276"/>
    </row>
    <row r="19" spans="1:21" ht="15.75">
      <c r="A19" s="635"/>
      <c r="B19" s="635"/>
      <c r="C19" s="275"/>
      <c r="D19" s="275"/>
      <c r="E19" s="275"/>
      <c r="F19" s="276"/>
      <c r="G19" s="276"/>
      <c r="H19" s="351"/>
      <c r="I19" s="276"/>
      <c r="J19" s="351"/>
      <c r="K19" s="353"/>
      <c r="L19" s="351"/>
      <c r="M19" s="276"/>
      <c r="N19" s="351"/>
      <c r="O19" s="392">
        <f t="shared" si="0"/>
        <v>0</v>
      </c>
      <c r="P19" s="393">
        <f t="shared" si="1"/>
        <v>0</v>
      </c>
      <c r="Q19" s="276"/>
      <c r="R19" s="276"/>
      <c r="S19" s="276"/>
      <c r="T19" s="276"/>
      <c r="U19" s="276"/>
    </row>
    <row r="20" spans="1:21" ht="15.75">
      <c r="A20" s="635"/>
      <c r="B20" s="635"/>
      <c r="C20" s="275"/>
      <c r="D20" s="275"/>
      <c r="E20" s="275"/>
      <c r="F20" s="276"/>
      <c r="G20" s="276"/>
      <c r="H20" s="351"/>
      <c r="I20" s="276"/>
      <c r="J20" s="351"/>
      <c r="K20" s="276"/>
      <c r="L20" s="351"/>
      <c r="M20" s="276"/>
      <c r="N20" s="351"/>
      <c r="O20" s="392">
        <f t="shared" si="0"/>
        <v>0</v>
      </c>
      <c r="P20" s="393">
        <f t="shared" si="1"/>
        <v>0</v>
      </c>
      <c r="Q20" s="276"/>
      <c r="R20" s="276"/>
      <c r="S20" s="276"/>
      <c r="T20" s="276"/>
      <c r="U20" s="354"/>
    </row>
    <row r="21" spans="1:21" s="358" customFormat="1" ht="15.75">
      <c r="A21" s="635"/>
      <c r="B21" s="635"/>
      <c r="C21" s="369"/>
      <c r="D21" s="369"/>
      <c r="E21" s="369"/>
      <c r="F21" s="276"/>
      <c r="G21" s="276"/>
      <c r="H21" s="351"/>
      <c r="I21" s="276"/>
      <c r="J21" s="351"/>
      <c r="K21" s="276"/>
      <c r="L21" s="351"/>
      <c r="M21" s="276"/>
      <c r="N21" s="351"/>
      <c r="O21" s="392">
        <f t="shared" si="0"/>
        <v>0</v>
      </c>
      <c r="P21" s="393">
        <f t="shared" si="1"/>
        <v>0</v>
      </c>
      <c r="Q21" s="276"/>
      <c r="R21" s="276"/>
      <c r="S21" s="276"/>
      <c r="T21" s="276"/>
      <c r="U21" s="354"/>
    </row>
    <row r="22" spans="1:21" s="358" customFormat="1" ht="15.75">
      <c r="A22" s="635"/>
      <c r="B22" s="635"/>
      <c r="C22" s="369"/>
      <c r="D22" s="369"/>
      <c r="E22" s="369"/>
      <c r="F22" s="276"/>
      <c r="G22" s="276"/>
      <c r="H22" s="351"/>
      <c r="I22" s="276"/>
      <c r="J22" s="351"/>
      <c r="K22" s="276"/>
      <c r="L22" s="351"/>
      <c r="M22" s="276"/>
      <c r="N22" s="351"/>
      <c r="O22" s="392">
        <f t="shared" si="0"/>
        <v>0</v>
      </c>
      <c r="P22" s="393">
        <f t="shared" si="1"/>
        <v>0</v>
      </c>
      <c r="Q22" s="276"/>
      <c r="R22" s="276"/>
      <c r="S22" s="276"/>
      <c r="T22" s="276"/>
      <c r="U22" s="354"/>
    </row>
    <row r="23" spans="1:21" s="358" customFormat="1" ht="15.75">
      <c r="A23" s="635"/>
      <c r="B23" s="635"/>
      <c r="C23" s="369"/>
      <c r="D23" s="369"/>
      <c r="E23" s="369"/>
      <c r="F23" s="276"/>
      <c r="G23" s="276"/>
      <c r="H23" s="351"/>
      <c r="I23" s="276"/>
      <c r="J23" s="351"/>
      <c r="K23" s="276"/>
      <c r="L23" s="351"/>
      <c r="M23" s="276"/>
      <c r="N23" s="351"/>
      <c r="O23" s="392">
        <f t="shared" si="0"/>
        <v>0</v>
      </c>
      <c r="P23" s="393">
        <f t="shared" si="1"/>
        <v>0</v>
      </c>
      <c r="Q23" s="276"/>
      <c r="R23" s="276"/>
      <c r="S23" s="276"/>
      <c r="T23" s="276"/>
      <c r="U23" s="354"/>
    </row>
    <row r="24" spans="1:21" s="358" customFormat="1" ht="15.75">
      <c r="A24" s="635"/>
      <c r="B24" s="635"/>
      <c r="C24" s="369"/>
      <c r="D24" s="369"/>
      <c r="E24" s="369"/>
      <c r="F24" s="276"/>
      <c r="G24" s="276"/>
      <c r="H24" s="351"/>
      <c r="I24" s="276"/>
      <c r="J24" s="351"/>
      <c r="K24" s="276"/>
      <c r="L24" s="351"/>
      <c r="M24" s="276"/>
      <c r="N24" s="351"/>
      <c r="O24" s="392">
        <f t="shared" si="0"/>
        <v>0</v>
      </c>
      <c r="P24" s="393">
        <f t="shared" si="1"/>
        <v>0</v>
      </c>
      <c r="Q24" s="276"/>
      <c r="R24" s="276"/>
      <c r="S24" s="276"/>
      <c r="T24" s="276"/>
      <c r="U24" s="354"/>
    </row>
    <row r="25" spans="1:21" s="358" customFormat="1" ht="15.75">
      <c r="A25" s="633" t="s">
        <v>1477</v>
      </c>
      <c r="B25" s="633" t="s">
        <v>1425</v>
      </c>
      <c r="C25" s="369"/>
      <c r="D25" s="369"/>
      <c r="E25" s="369"/>
      <c r="F25" s="276"/>
      <c r="G25" s="276"/>
      <c r="H25" s="351"/>
      <c r="I25" s="276"/>
      <c r="J25" s="351"/>
      <c r="K25" s="276"/>
      <c r="L25" s="351"/>
      <c r="M25" s="276"/>
      <c r="N25" s="351"/>
      <c r="O25" s="392">
        <f t="shared" si="0"/>
        <v>0</v>
      </c>
      <c r="P25" s="393">
        <f t="shared" si="1"/>
        <v>0</v>
      </c>
      <c r="Q25" s="276"/>
      <c r="R25" s="276"/>
      <c r="S25" s="276"/>
      <c r="T25" s="276"/>
      <c r="U25" s="354"/>
    </row>
    <row r="26" spans="1:21" s="358" customFormat="1" ht="15.75">
      <c r="A26" s="633"/>
      <c r="B26" s="633"/>
      <c r="C26" s="369"/>
      <c r="D26" s="369"/>
      <c r="E26" s="369"/>
      <c r="F26" s="276"/>
      <c r="G26" s="276"/>
      <c r="H26" s="351"/>
      <c r="I26" s="276"/>
      <c r="J26" s="351"/>
      <c r="K26" s="276"/>
      <c r="L26" s="351"/>
      <c r="M26" s="276"/>
      <c r="N26" s="351"/>
      <c r="O26" s="392">
        <f t="shared" si="0"/>
        <v>0</v>
      </c>
      <c r="P26" s="393">
        <f t="shared" si="1"/>
        <v>0</v>
      </c>
      <c r="Q26" s="276"/>
      <c r="R26" s="276"/>
      <c r="S26" s="276"/>
      <c r="T26" s="276"/>
      <c r="U26" s="354"/>
    </row>
    <row r="27" spans="1:21" s="358" customFormat="1" ht="15.75">
      <c r="A27" s="633"/>
      <c r="B27" s="633"/>
      <c r="C27" s="369"/>
      <c r="D27" s="369"/>
      <c r="E27" s="369"/>
      <c r="F27" s="276"/>
      <c r="G27" s="276"/>
      <c r="H27" s="351"/>
      <c r="I27" s="276"/>
      <c r="J27" s="351"/>
      <c r="K27" s="276"/>
      <c r="L27" s="351"/>
      <c r="M27" s="276"/>
      <c r="N27" s="351"/>
      <c r="O27" s="392">
        <f t="shared" si="0"/>
        <v>0</v>
      </c>
      <c r="P27" s="393">
        <f t="shared" si="1"/>
        <v>0</v>
      </c>
      <c r="Q27" s="276"/>
      <c r="R27" s="276"/>
      <c r="S27" s="276"/>
      <c r="T27" s="276"/>
      <c r="U27" s="354"/>
    </row>
    <row r="28" spans="1:21" s="358" customFormat="1" ht="15.75">
      <c r="A28" s="633"/>
      <c r="B28" s="633"/>
      <c r="C28" s="369"/>
      <c r="D28" s="369"/>
      <c r="E28" s="369"/>
      <c r="F28" s="276"/>
      <c r="G28" s="276"/>
      <c r="H28" s="351"/>
      <c r="I28" s="276"/>
      <c r="J28" s="351"/>
      <c r="K28" s="276"/>
      <c r="L28" s="351"/>
      <c r="M28" s="276"/>
      <c r="N28" s="351"/>
      <c r="O28" s="392">
        <f t="shared" si="0"/>
        <v>0</v>
      </c>
      <c r="P28" s="393">
        <f t="shared" si="1"/>
        <v>0</v>
      </c>
      <c r="Q28" s="276"/>
      <c r="R28" s="276"/>
      <c r="S28" s="276"/>
      <c r="T28" s="276"/>
      <c r="U28" s="354"/>
    </row>
    <row r="29" spans="1:21" s="358" customFormat="1" ht="15.75">
      <c r="A29" s="633"/>
      <c r="B29" s="633"/>
      <c r="C29" s="369"/>
      <c r="D29" s="369"/>
      <c r="E29" s="369"/>
      <c r="F29" s="276"/>
      <c r="G29" s="276"/>
      <c r="H29" s="351"/>
      <c r="I29" s="276"/>
      <c r="J29" s="351"/>
      <c r="K29" s="276"/>
      <c r="L29" s="351"/>
      <c r="M29" s="276"/>
      <c r="N29" s="351"/>
      <c r="O29" s="392">
        <f t="shared" si="0"/>
        <v>0</v>
      </c>
      <c r="P29" s="393">
        <f t="shared" si="1"/>
        <v>0</v>
      </c>
      <c r="Q29" s="276"/>
      <c r="R29" s="276"/>
      <c r="S29" s="276"/>
      <c r="T29" s="276"/>
      <c r="U29" s="354"/>
    </row>
    <row r="30" spans="1:21" s="358" customFormat="1" ht="15.75">
      <c r="A30" s="633"/>
      <c r="B30" s="633"/>
      <c r="C30" s="369"/>
      <c r="D30" s="369"/>
      <c r="E30" s="369"/>
      <c r="F30" s="276"/>
      <c r="G30" s="276"/>
      <c r="H30" s="351"/>
      <c r="I30" s="276"/>
      <c r="J30" s="351"/>
      <c r="K30" s="276"/>
      <c r="L30" s="351"/>
      <c r="M30" s="276"/>
      <c r="N30" s="351"/>
      <c r="O30" s="392">
        <f t="shared" si="0"/>
        <v>0</v>
      </c>
      <c r="P30" s="393">
        <f t="shared" si="1"/>
        <v>0</v>
      </c>
      <c r="Q30" s="276"/>
      <c r="R30" s="276"/>
      <c r="S30" s="276"/>
      <c r="T30" s="276"/>
      <c r="U30" s="354"/>
    </row>
    <row r="31" spans="1:21" s="358" customFormat="1" ht="15.75">
      <c r="A31" s="633"/>
      <c r="B31" s="633"/>
      <c r="C31" s="369"/>
      <c r="D31" s="369"/>
      <c r="E31" s="369"/>
      <c r="F31" s="276"/>
      <c r="G31" s="276"/>
      <c r="H31" s="351"/>
      <c r="I31" s="276"/>
      <c r="J31" s="351"/>
      <c r="K31" s="276"/>
      <c r="L31" s="351"/>
      <c r="M31" s="276"/>
      <c r="N31" s="351"/>
      <c r="O31" s="392">
        <f t="shared" si="0"/>
        <v>0</v>
      </c>
      <c r="P31" s="393">
        <f t="shared" si="1"/>
        <v>0</v>
      </c>
      <c r="Q31" s="276"/>
      <c r="R31" s="276"/>
      <c r="S31" s="276"/>
      <c r="T31" s="276"/>
      <c r="U31" s="354"/>
    </row>
    <row r="32" spans="1:21" s="358" customFormat="1" ht="15.75">
      <c r="A32" s="633"/>
      <c r="B32" s="633"/>
      <c r="C32" s="369"/>
      <c r="D32" s="369"/>
      <c r="E32" s="369"/>
      <c r="F32" s="276"/>
      <c r="G32" s="276"/>
      <c r="H32" s="351"/>
      <c r="I32" s="276"/>
      <c r="J32" s="351"/>
      <c r="K32" s="276"/>
      <c r="L32" s="351"/>
      <c r="M32" s="276"/>
      <c r="N32" s="351"/>
      <c r="O32" s="392">
        <f t="shared" si="0"/>
        <v>0</v>
      </c>
      <c r="P32" s="393">
        <f t="shared" si="1"/>
        <v>0</v>
      </c>
      <c r="Q32" s="276"/>
      <c r="R32" s="276"/>
      <c r="S32" s="276"/>
      <c r="T32" s="276"/>
      <c r="U32" s="354"/>
    </row>
    <row r="33" spans="1:21" s="358" customFormat="1" ht="15.75">
      <c r="A33" s="633"/>
      <c r="B33" s="633"/>
      <c r="C33" s="369"/>
      <c r="D33" s="369"/>
      <c r="E33" s="369"/>
      <c r="F33" s="276"/>
      <c r="G33" s="276"/>
      <c r="H33" s="351"/>
      <c r="I33" s="276"/>
      <c r="J33" s="351"/>
      <c r="K33" s="276"/>
      <c r="L33" s="351"/>
      <c r="M33" s="276"/>
      <c r="N33" s="351"/>
      <c r="O33" s="392">
        <f t="shared" si="0"/>
        <v>0</v>
      </c>
      <c r="P33" s="393">
        <f t="shared" si="1"/>
        <v>0</v>
      </c>
      <c r="Q33" s="276"/>
      <c r="R33" s="276"/>
      <c r="S33" s="276"/>
      <c r="T33" s="276"/>
      <c r="U33" s="354"/>
    </row>
    <row r="34" spans="1:21" s="358" customFormat="1" ht="15.75">
      <c r="A34" s="633"/>
      <c r="B34" s="633"/>
      <c r="C34" s="369"/>
      <c r="D34" s="369"/>
      <c r="E34" s="369"/>
      <c r="F34" s="276"/>
      <c r="G34" s="276"/>
      <c r="H34" s="351"/>
      <c r="I34" s="276"/>
      <c r="J34" s="351"/>
      <c r="K34" s="276"/>
      <c r="L34" s="351"/>
      <c r="M34" s="276"/>
      <c r="N34" s="351"/>
      <c r="O34" s="392">
        <f t="shared" si="0"/>
        <v>0</v>
      </c>
      <c r="P34" s="393">
        <f t="shared" si="1"/>
        <v>0</v>
      </c>
      <c r="Q34" s="276"/>
      <c r="R34" s="276"/>
      <c r="S34" s="276"/>
      <c r="T34" s="276"/>
      <c r="U34" s="354"/>
    </row>
    <row r="35" spans="1:21" ht="15.75">
      <c r="A35" s="633"/>
      <c r="B35" s="633"/>
      <c r="C35" s="275"/>
      <c r="D35" s="275"/>
      <c r="E35" s="275"/>
      <c r="F35" s="276"/>
      <c r="G35" s="276"/>
      <c r="H35" s="351"/>
      <c r="I35" s="276"/>
      <c r="J35" s="351"/>
      <c r="K35" s="276"/>
      <c r="L35" s="351"/>
      <c r="M35" s="276"/>
      <c r="N35" s="351"/>
      <c r="O35" s="392">
        <f t="shared" si="0"/>
        <v>0</v>
      </c>
      <c r="P35" s="393">
        <f t="shared" si="1"/>
        <v>0</v>
      </c>
      <c r="Q35" s="276"/>
      <c r="R35" s="276"/>
      <c r="S35" s="276"/>
      <c r="T35" s="276"/>
      <c r="U35" s="276"/>
    </row>
    <row r="36" spans="1:21" ht="15.75">
      <c r="A36" s="287"/>
      <c r="B36" s="288"/>
      <c r="C36" s="287" t="s">
        <v>1519</v>
      </c>
      <c r="D36" s="288"/>
      <c r="E36" s="288"/>
      <c r="F36" s="289"/>
      <c r="G36" s="277">
        <f t="shared" ref="G36:P36" si="2">SUM(G10:G35)</f>
        <v>0</v>
      </c>
      <c r="H36" s="278">
        <f t="shared" si="2"/>
        <v>0</v>
      </c>
      <c r="I36" s="277">
        <f t="shared" si="2"/>
        <v>0</v>
      </c>
      <c r="J36" s="278">
        <f t="shared" si="2"/>
        <v>0</v>
      </c>
      <c r="K36" s="277">
        <f t="shared" si="2"/>
        <v>0</v>
      </c>
      <c r="L36" s="278">
        <f t="shared" si="2"/>
        <v>0</v>
      </c>
      <c r="M36" s="277">
        <f t="shared" si="2"/>
        <v>0</v>
      </c>
      <c r="N36" s="278">
        <f t="shared" si="2"/>
        <v>0</v>
      </c>
      <c r="O36" s="278">
        <f t="shared" si="2"/>
        <v>0</v>
      </c>
      <c r="P36" s="278">
        <f t="shared" si="2"/>
        <v>0</v>
      </c>
      <c r="Q36" s="258"/>
      <c r="R36" s="258"/>
      <c r="S36" s="258"/>
      <c r="T36" s="258"/>
      <c r="U36" s="258"/>
    </row>
    <row r="42" spans="1:21">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opLeftCell="D7" workbookViewId="0">
      <selection activeCell="I29" sqref="I29"/>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c r="H2" s="585" t="s">
        <v>1369</v>
      </c>
      <c r="I2" s="585"/>
    </row>
    <row r="3" spans="2:9" ht="19.5" thickBot="1">
      <c r="B3" s="81" t="s">
        <v>21</v>
      </c>
      <c r="C3" s="81" t="s">
        <v>391</v>
      </c>
      <c r="H3" s="414" t="s">
        <v>390</v>
      </c>
      <c r="I3" s="415" t="s">
        <v>391</v>
      </c>
    </row>
    <row r="4" spans="2:9" ht="18.75">
      <c r="B4" s="82" t="s">
        <v>122</v>
      </c>
      <c r="C4" s="201">
        <f>'1. TALLERES SEMINARIOS'!D5</f>
        <v>208000</v>
      </c>
      <c r="H4" s="407" t="s">
        <v>1357</v>
      </c>
      <c r="I4" s="410">
        <f>'1. Desarrollo e Innov. Curricu.'!P35</f>
        <v>8954094.6099999994</v>
      </c>
    </row>
    <row r="5" spans="2:9" ht="18.75">
      <c r="B5" s="82" t="s">
        <v>415</v>
      </c>
      <c r="C5" s="201">
        <f>'2. CONTRATACION DE PERSONAL'!D5</f>
        <v>4710000</v>
      </c>
      <c r="H5" s="408" t="s">
        <v>1359</v>
      </c>
      <c r="I5" s="411">
        <f>'2. Investigación Científica'!P47</f>
        <v>0</v>
      </c>
    </row>
    <row r="6" spans="2:9" ht="18.75">
      <c r="B6" s="82" t="s">
        <v>126</v>
      </c>
      <c r="C6" s="201">
        <f>'3. EQUIPO DE OFICINA'!D5</f>
        <v>28500</v>
      </c>
      <c r="H6" s="408" t="s">
        <v>471</v>
      </c>
      <c r="I6" s="411">
        <f>'3. Vinculación Univ. Sociedad'!P74</f>
        <v>0</v>
      </c>
    </row>
    <row r="7" spans="2:9" ht="19.5" thickBot="1">
      <c r="B7" s="82" t="s">
        <v>416</v>
      </c>
      <c r="C7" s="201">
        <f>'4. EQUIPO TECNOLÓGICOS'!D5</f>
        <v>70000</v>
      </c>
      <c r="E7" s="418" t="s">
        <v>119</v>
      </c>
      <c r="F7" s="427" t="s">
        <v>1483</v>
      </c>
      <c r="H7" s="408" t="s">
        <v>1358</v>
      </c>
      <c r="I7" s="411">
        <f>'4. Docencia y Profesorado Univ.'!P21</f>
        <v>0</v>
      </c>
    </row>
    <row r="8" spans="2:9" ht="18.75">
      <c r="B8" s="82" t="s">
        <v>127</v>
      </c>
      <c r="C8" s="201">
        <f>'5. ACTIVIDADES ESPECIALES'!D5</f>
        <v>2991594.2919999999</v>
      </c>
      <c r="E8" s="423" t="s">
        <v>1485</v>
      </c>
      <c r="F8" s="424">
        <f>Presupuesto!D566</f>
        <v>4782600</v>
      </c>
      <c r="H8" s="408" t="s">
        <v>1360</v>
      </c>
      <c r="I8" s="411">
        <f>'5. Estudiantes y Graduados'!P43</f>
        <v>0</v>
      </c>
    </row>
    <row r="9" spans="2:9" ht="19.5" thickBot="1">
      <c r="B9" s="92" t="s">
        <v>386</v>
      </c>
      <c r="C9" s="83">
        <f>'6. Becas'!D5</f>
        <v>0</v>
      </c>
      <c r="E9" s="425" t="s">
        <v>1510</v>
      </c>
      <c r="F9" s="426">
        <f>Presupuesto!E566</f>
        <v>0</v>
      </c>
      <c r="H9" s="408" t="s">
        <v>472</v>
      </c>
      <c r="I9" s="411">
        <f>'6. Gestión del Conocimiento'!P27</f>
        <v>0</v>
      </c>
    </row>
    <row r="10" spans="2:9" ht="19.5" thickBot="1">
      <c r="B10" s="92" t="s">
        <v>387</v>
      </c>
      <c r="C10" s="83">
        <f>'7. Infraestructura'!D5</f>
        <v>0</v>
      </c>
      <c r="E10" s="428" t="s">
        <v>1484</v>
      </c>
      <c r="F10" s="429">
        <f>Presupuesto!F566</f>
        <v>4782600</v>
      </c>
      <c r="G10" s="111"/>
      <c r="H10" s="408" t="s">
        <v>1361</v>
      </c>
      <c r="I10" s="412">
        <f>'7. Lo Esencial de la Reforma U.'!P34</f>
        <v>0</v>
      </c>
    </row>
    <row r="11" spans="2:9" ht="18.75">
      <c r="B11" s="82" t="s">
        <v>418</v>
      </c>
      <c r="C11" s="83">
        <f>'8. Venta de Servicios'!D5</f>
        <v>0</v>
      </c>
      <c r="E11" s="430" t="s">
        <v>405</v>
      </c>
      <c r="F11" s="431">
        <f>Presupuesto!AR566</f>
        <v>4852600</v>
      </c>
      <c r="G11" s="111"/>
      <c r="H11" s="408" t="s">
        <v>1478</v>
      </c>
      <c r="I11" s="412">
        <f>'8. Asegura. de la Calid. y M'!P36</f>
        <v>0</v>
      </c>
    </row>
    <row r="12" spans="2:9" ht="18.75">
      <c r="B12" s="92"/>
      <c r="C12" s="83"/>
      <c r="F12" s="111"/>
      <c r="G12" s="111"/>
      <c r="H12" s="408" t="s">
        <v>1363</v>
      </c>
      <c r="I12" s="412">
        <f>'9. Cultura de Inno. Insti...'!P21</f>
        <v>0</v>
      </c>
    </row>
    <row r="13" spans="2:9" ht="24" thickBot="1">
      <c r="B13" s="84" t="s">
        <v>125</v>
      </c>
      <c r="C13" s="422">
        <f>SUM(C4:C12)</f>
        <v>8008094.2919999994</v>
      </c>
      <c r="F13" s="111"/>
      <c r="G13" s="111"/>
      <c r="H13" s="409" t="s">
        <v>1454</v>
      </c>
      <c r="I13" s="413">
        <f>'10. Posgrado'!P43</f>
        <v>0</v>
      </c>
    </row>
    <row r="14" spans="2:9" ht="23.25">
      <c r="B14" s="84"/>
      <c r="C14" s="85"/>
      <c r="F14" s="111"/>
      <c r="G14" s="111"/>
      <c r="H14" s="416" t="s">
        <v>125</v>
      </c>
      <c r="I14" s="417">
        <f>SUM(I4:I13)</f>
        <v>8954094.6099999994</v>
      </c>
    </row>
    <row r="15" spans="2:9" ht="15.75">
      <c r="F15" s="111"/>
      <c r="G15" s="111"/>
      <c r="H15" s="586"/>
      <c r="I15" s="586"/>
    </row>
    <row r="16" spans="2:9" ht="16.5" thickBot="1">
      <c r="F16" s="111"/>
      <c r="G16" s="111"/>
      <c r="H16" s="587" t="s">
        <v>1371</v>
      </c>
      <c r="I16" s="587"/>
    </row>
    <row r="17" spans="2:15" ht="15.75" thickBot="1">
      <c r="F17" s="111"/>
      <c r="G17" s="111"/>
      <c r="H17" s="418" t="s">
        <v>390</v>
      </c>
      <c r="I17" s="419" t="s">
        <v>391</v>
      </c>
      <c r="J17" s="196"/>
    </row>
    <row r="18" spans="2:15">
      <c r="H18" s="471" t="s">
        <v>1364</v>
      </c>
      <c r="I18" s="472">
        <f>'11. Gestion Administrativa'!P39</f>
        <v>0</v>
      </c>
      <c r="J18" s="196"/>
    </row>
    <row r="19" spans="2:15">
      <c r="H19" s="473" t="s">
        <v>1365</v>
      </c>
      <c r="I19" s="474">
        <f>'12. Gestión del Talento Humano'!P21</f>
        <v>0</v>
      </c>
      <c r="J19" s="196"/>
    </row>
    <row r="20" spans="2:15">
      <c r="B20" s="465" t="s">
        <v>1505</v>
      </c>
      <c r="C20" s="466">
        <v>21.981300000000001</v>
      </c>
      <c r="D20" s="465" t="s">
        <v>1508</v>
      </c>
      <c r="E20" s="467"/>
      <c r="H20" s="473" t="s">
        <v>1366</v>
      </c>
      <c r="I20" s="474">
        <f>'13. Gestión Académica'!P21</f>
        <v>0</v>
      </c>
      <c r="J20" s="196"/>
    </row>
    <row r="21" spans="2:15">
      <c r="H21" s="473" t="s">
        <v>1367</v>
      </c>
      <c r="I21" s="474">
        <f>'14. Internacional... de la E.S.'!P36</f>
        <v>0</v>
      </c>
      <c r="J21" s="196"/>
    </row>
    <row r="22" spans="2:15">
      <c r="H22" s="475" t="s">
        <v>1368</v>
      </c>
      <c r="I22" s="476">
        <f>'15. Gobernabilidad y Proceso...'!P29</f>
        <v>0</v>
      </c>
      <c r="J22" s="196"/>
    </row>
    <row r="23" spans="2:15">
      <c r="H23" s="477" t="s">
        <v>1479</v>
      </c>
      <c r="I23" s="478">
        <f>'16. Desa. del Sistema Educ.Sup.'!P70</f>
        <v>0</v>
      </c>
      <c r="J23" s="196"/>
    </row>
    <row r="24" spans="2:15" s="457" customFormat="1" ht="15.75" thickBot="1">
      <c r="H24" s="479" t="s">
        <v>1517</v>
      </c>
      <c r="I24" s="480">
        <f>'17. Gestión TIC'!P74</f>
        <v>0</v>
      </c>
      <c r="J24" s="196"/>
    </row>
    <row r="25" spans="2:15" ht="15.75" thickBot="1">
      <c r="H25" s="469" t="s">
        <v>125</v>
      </c>
      <c r="I25" s="470">
        <f>SUM(I18:I23)</f>
        <v>0</v>
      </c>
    </row>
    <row r="26" spans="2:15" ht="15.75" thickBot="1"/>
    <row r="27" spans="2:15" ht="15.75" thickBot="1">
      <c r="H27" s="420" t="s">
        <v>1370</v>
      </c>
      <c r="I27" s="421">
        <f>I14+I25</f>
        <v>8954094.6099999994</v>
      </c>
    </row>
    <row r="28" spans="2:15">
      <c r="H28" s="336"/>
      <c r="I28" s="337"/>
    </row>
    <row r="29" spans="2:15">
      <c r="H29" s="336"/>
      <c r="I29" s="337"/>
    </row>
    <row r="30" spans="2:15">
      <c r="H30" s="196"/>
    </row>
    <row r="31" spans="2:1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c r="H33" s="156"/>
    </row>
    <row r="35" spans="2:8" ht="18.75">
      <c r="B35" s="82"/>
      <c r="C35" s="83"/>
    </row>
    <row r="36" spans="2:8" ht="18.75">
      <c r="B36" s="82"/>
      <c r="C36" s="83"/>
    </row>
    <row r="37" spans="2:8">
      <c r="B37" s="197" t="s">
        <v>413</v>
      </c>
    </row>
    <row r="39" spans="2:8" ht="18.75">
      <c r="B39" s="81" t="s">
        <v>21</v>
      </c>
      <c r="C39" s="81" t="s">
        <v>55</v>
      </c>
      <c r="D39" s="231" t="s">
        <v>475</v>
      </c>
    </row>
    <row r="40" spans="2:8" ht="18.75">
      <c r="B40" s="86" t="s">
        <v>482</v>
      </c>
      <c r="C40" s="167">
        <f>SUMIF('2. CONTRATACION DE PERSONAL'!C:C,'Cuadro Resumen'!$B$40:$B$56,'2. CONTRATACION DE PERSONAL'!D:D)</f>
        <v>0</v>
      </c>
      <c r="D40" s="232">
        <f>SUMIF('2. CONTRATACION DE PERSONAL'!$C:$C,'Cuadro Resumen'!$B$40:$B$56,'2. CONTRATACION DE PERSONAL'!$G:$G)</f>
        <v>0</v>
      </c>
    </row>
    <row r="41" spans="2:8" ht="18.75">
      <c r="B41" s="86" t="s">
        <v>483</v>
      </c>
      <c r="C41" s="167">
        <f>SUMIF('2. CONTRATACION DE PERSONAL'!C:C,'Cuadro Resumen'!$B$40:$B$56,'2. CONTRATACION DE PERSONAL'!D:D)</f>
        <v>0</v>
      </c>
      <c r="D41" s="232">
        <f>SUMIF('2. CONTRATACION DE PERSONAL'!$C:$C,'Cuadro Resumen'!$B$40:$B$56,'2. CONTRATACION DE PERSONAL'!$G:$G)</f>
        <v>0</v>
      </c>
    </row>
    <row r="42" spans="2:8" ht="18.75">
      <c r="B42" s="86" t="s">
        <v>484</v>
      </c>
      <c r="C42" s="167">
        <f>SUMIF('2. CONTRATACION DE PERSONAL'!C:C,'Cuadro Resumen'!$B$40:$B$56,'2. CONTRATACION DE PERSONAL'!D:D)</f>
        <v>0</v>
      </c>
      <c r="D42" s="232">
        <f>SUMIF('2. CONTRATACION DE PERSONAL'!$C:$C,'Cuadro Resumen'!$B$40:$B$56,'2. CONTRATACION DE PERSONAL'!$G:$G)</f>
        <v>0</v>
      </c>
    </row>
    <row r="43" spans="2:8" ht="18.75">
      <c r="B43" s="86" t="s">
        <v>485</v>
      </c>
      <c r="C43" s="167">
        <f>SUMIF('2. CONTRATACION DE PERSONAL'!C:C,'Cuadro Resumen'!$B$40:$B$56,'2. CONTRATACION DE PERSONAL'!D:D)</f>
        <v>0</v>
      </c>
      <c r="D43" s="232">
        <f>SUMIF('2. CONTRATACION DE PERSONAL'!$C:$C,'Cuadro Resumen'!$B$40:$B$56,'2. CONTRATACION DE PERSONAL'!$G:$G)</f>
        <v>0</v>
      </c>
    </row>
    <row r="44" spans="2:8" ht="18.75">
      <c r="B44" s="86" t="s">
        <v>486</v>
      </c>
      <c r="C44" s="167">
        <f>SUMIF('2. CONTRATACION DE PERSONAL'!C:C,'Cuadro Resumen'!$B$40:$B$56,'2. CONTRATACION DE PERSONAL'!D:D)</f>
        <v>0</v>
      </c>
      <c r="D44" s="232">
        <f>SUMIF('2. CONTRATACION DE PERSONAL'!$C:$C,'Cuadro Resumen'!$B$40:$B$56,'2. CONTRATACION DE PERSONAL'!$G:$G)</f>
        <v>0</v>
      </c>
    </row>
    <row r="45" spans="2:8" ht="18.75">
      <c r="B45" s="86" t="s">
        <v>487</v>
      </c>
      <c r="C45" s="167">
        <f>SUMIF('2. CONTRATACION DE PERSONAL'!C:C,'Cuadro Resumen'!$B$40:$B$56,'2. CONTRATACION DE PERSONAL'!D:D)</f>
        <v>0</v>
      </c>
      <c r="D45" s="232">
        <f>SUMIF('2. CONTRATACION DE PERSONAL'!$C:$C,'Cuadro Resumen'!$B$40:$B$56,'2. CONTRATACION DE PERSONAL'!$G:$G)</f>
        <v>0</v>
      </c>
    </row>
    <row r="46" spans="2:8" ht="18.75">
      <c r="B46" s="86" t="s">
        <v>488</v>
      </c>
      <c r="C46" s="167">
        <f>SUMIF('2. CONTRATACION DE PERSONAL'!C:C,'Cuadro Resumen'!$B$40:$B$56,'2. CONTRATACION DE PERSONAL'!D:D)</f>
        <v>0</v>
      </c>
      <c r="D46" s="232">
        <f>SUMIF('2. CONTRATACION DE PERSONAL'!$C:$C,'Cuadro Resumen'!$B$40:$B$56,'2. CONTRATACION DE PERSONAL'!$G:$G)</f>
        <v>0</v>
      </c>
    </row>
    <row r="47" spans="2:8" ht="18.75">
      <c r="B47" s="86" t="s">
        <v>489</v>
      </c>
      <c r="C47" s="167">
        <f>SUMIF('2. CONTRATACION DE PERSONAL'!C:C,'Cuadro Resumen'!$B$40:$B$56,'2. CONTRATACION DE PERSONAL'!D:D)</f>
        <v>0</v>
      </c>
      <c r="D47" s="232">
        <f>SUMIF('2. CONTRATACION DE PERSONAL'!$C:$C,'Cuadro Resumen'!$B$40:$B$56,'2. CONTRATACION DE PERSONAL'!$G:$G)</f>
        <v>0</v>
      </c>
    </row>
    <row r="48" spans="2:8" ht="18.75">
      <c r="B48" s="86" t="s">
        <v>490</v>
      </c>
      <c r="C48" s="167">
        <f>SUMIF('2. CONTRATACION DE PERSONAL'!C:C,'Cuadro Resumen'!$B$40:$B$56,'2. CONTRATACION DE PERSONAL'!D:D)</f>
        <v>0</v>
      </c>
      <c r="D48" s="232">
        <f>SUMIF('2. CONTRATACION DE PERSONAL'!$C:$C,'Cuadro Resumen'!$B$40:$B$56,'2. CONTRATACION DE PERSONAL'!$G:$G)</f>
        <v>0</v>
      </c>
    </row>
    <row r="49" spans="2:4" ht="18.75">
      <c r="B49" s="86" t="s">
        <v>491</v>
      </c>
      <c r="C49" s="167">
        <f>SUMIF('2. CONTRATACION DE PERSONAL'!C:C,'Cuadro Resumen'!$B$40:$B$56,'2. CONTRATACION DE PERSONAL'!D:D)</f>
        <v>0</v>
      </c>
      <c r="D49" s="232">
        <f>SUMIF('2. CONTRATACION DE PERSONAL'!$C:$C,'Cuadro Resumen'!$B$40:$B$56,'2. CONTRATACION DE PERSONAL'!$G:$G)</f>
        <v>0</v>
      </c>
    </row>
    <row r="50" spans="2:4" ht="18.75">
      <c r="B50" s="86" t="s">
        <v>492</v>
      </c>
      <c r="C50" s="167">
        <f>SUMIF('2. CONTRATACION DE PERSONAL'!C:C,'Cuadro Resumen'!$B$40:$B$56,'2. CONTRATACION DE PERSONAL'!D:D)</f>
        <v>0</v>
      </c>
      <c r="D50" s="232">
        <f>SUMIF('2. CONTRATACION DE PERSONAL'!$C:$C,'Cuadro Resumen'!$B$40:$B$56,'2. CONTRATACION DE PERSONAL'!$G:$G)</f>
        <v>0</v>
      </c>
    </row>
    <row r="51" spans="2:4" ht="18.75">
      <c r="B51" s="86" t="s">
        <v>493</v>
      </c>
      <c r="C51" s="167">
        <f>SUMIF('2. CONTRATACION DE PERSONAL'!C:C,'Cuadro Resumen'!$B$40:$B$56,'2. CONTRATACION DE PERSONAL'!D:D)</f>
        <v>0</v>
      </c>
      <c r="D51" s="232">
        <f>SUMIF('2. CONTRATACION DE PERSONAL'!$C:$C,'Cuadro Resumen'!$B$40:$B$56,'2. CONTRATACION DE PERSONAL'!$G:$G)</f>
        <v>0</v>
      </c>
    </row>
    <row r="52" spans="2:4" ht="18.75">
      <c r="B52" s="86" t="s">
        <v>494</v>
      </c>
      <c r="C52" s="167">
        <f>SUMIF('2. CONTRATACION DE PERSONAL'!C:C,'Cuadro Resumen'!$B$40:$B$56,'2. CONTRATACION DE PERSONAL'!D:D)</f>
        <v>0</v>
      </c>
      <c r="D52" s="232">
        <f>SUMIF('2. CONTRATACION DE PERSONAL'!$C:$C,'Cuadro Resumen'!$B$40:$B$56,'2. CONTRATACION DE PERSONAL'!$G:$G)</f>
        <v>0</v>
      </c>
    </row>
    <row r="53" spans="2:4" ht="18.75">
      <c r="B53" s="86" t="s">
        <v>495</v>
      </c>
      <c r="C53" s="167">
        <f>SUMIF('2. CONTRATACION DE PERSONAL'!C:C,'Cuadro Resumen'!$B$40:$B$56,'2. CONTRATACION DE PERSONAL'!D:D)</f>
        <v>0</v>
      </c>
      <c r="D53" s="232">
        <f>SUMIF('2. CONTRATACION DE PERSONAL'!$C:$C,'Cuadro Resumen'!$B$40:$B$56,'2. CONTRATACION DE PERSONAL'!$G:$G)</f>
        <v>0</v>
      </c>
    </row>
    <row r="54" spans="2:4" ht="18.75">
      <c r="B54" s="82" t="s">
        <v>83</v>
      </c>
      <c r="C54" s="167">
        <f>SUMIF('2. CONTRATACION DE PERSONAL'!C:C,'Cuadro Resumen'!$B$40:$B$56,'2. CONTRATACION DE PERSONAL'!D:D)</f>
        <v>0</v>
      </c>
      <c r="D54" s="232">
        <f>SUMIF('2. CONTRATACION DE PERSONAL'!$C:$C,'Cuadro Resumen'!$B$40:$B$56,'2. CONTRATACION DE PERSONAL'!$G:$G)</f>
        <v>0</v>
      </c>
    </row>
    <row r="55" spans="2:4" ht="18.75">
      <c r="B55" s="82" t="s">
        <v>60</v>
      </c>
      <c r="C55" s="167">
        <f>SUMIF('2. CONTRATACION DE PERSONAL'!C:C,'Cuadro Resumen'!$B$40:$B$56,'2. CONTRATACION DE PERSONAL'!D:D)</f>
        <v>42</v>
      </c>
      <c r="D55" s="232">
        <f>SUMIF('2. CONTRATACION DE PERSONAL'!$C:$C,'Cuadro Resumen'!$B$40:$B$56,'2. CONTRATACION DE PERSONAL'!$G:$G)</f>
        <v>2970000</v>
      </c>
    </row>
    <row r="56" spans="2:4" ht="18.75">
      <c r="B56" s="82" t="s">
        <v>61</v>
      </c>
      <c r="C56" s="167">
        <f>SUMIF('2. CONTRATACION DE PERSONAL'!C:C,'Cuadro Resumen'!$B$40:$B$56,'2. CONTRATACION DE PERSONAL'!D:D)</f>
        <v>5</v>
      </c>
      <c r="D56" s="232">
        <f>SUMIF('2. CONTRATACION DE PERSONAL'!$C:$C,'Cuadro Resumen'!$B$40:$B$56,'2. CONTRATACION DE PERSONAL'!$G:$G)</f>
        <v>1620000</v>
      </c>
    </row>
    <row r="57" spans="2:4" ht="23.25">
      <c r="B57" s="84" t="s">
        <v>125</v>
      </c>
      <c r="C57" s="168">
        <f>SUBTOTAL(109,C40:C56)</f>
        <v>47</v>
      </c>
      <c r="D57" s="232">
        <f>SUM(D40:D56)</f>
        <v>4590000</v>
      </c>
    </row>
    <row r="66" spans="2:4">
      <c r="B66" s="197" t="s">
        <v>380</v>
      </c>
    </row>
    <row r="68" spans="2:4" ht="18.75">
      <c r="B68" s="81" t="s">
        <v>21</v>
      </c>
      <c r="C68" s="81" t="s">
        <v>55</v>
      </c>
      <c r="D68" s="231" t="s">
        <v>475</v>
      </c>
    </row>
    <row r="69" spans="2:4" ht="18.75">
      <c r="B69" s="82" t="s">
        <v>63</v>
      </c>
      <c r="C69" s="83">
        <f>SUMIF('3. EQUIPO DE OFICINA'!C:C,'Cuadro Resumen'!$B$69:$B$78,'3. EQUIPO DE OFICINA'!D:D)</f>
        <v>4</v>
      </c>
      <c r="D69" s="233">
        <f>SUMIF('3. EQUIPO DE OFICINA'!$C:$C,'Cuadro Resumen'!$B$69:$B$78,'3. EQUIPO DE OFICINA'!$F:$F)</f>
        <v>11200</v>
      </c>
    </row>
    <row r="70" spans="2:4" ht="18.75">
      <c r="B70" s="92" t="s">
        <v>64</v>
      </c>
      <c r="C70" s="83">
        <f>SUMIF('3. EQUIPO DE OFICINA'!C:C,'Cuadro Resumen'!$B$69:$B$78,'3. EQUIPO DE OFICINA'!D:D)</f>
        <v>0</v>
      </c>
      <c r="D70" s="233">
        <f>SUMIF('3. EQUIPO DE OFICINA'!$C:$C,'Cuadro Resumen'!$B$69:$B$78,'3. EQUIPO DE OFICINA'!$F:$F)</f>
        <v>0</v>
      </c>
    </row>
    <row r="71" spans="2:4" ht="18.75">
      <c r="B71" s="92" t="s">
        <v>65</v>
      </c>
      <c r="C71" s="83">
        <f>SUMIF('3. EQUIPO DE OFICINA'!C:C,'Cuadro Resumen'!$B$69:$B$78,'3. EQUIPO DE OFICINA'!D:D)</f>
        <v>1</v>
      </c>
      <c r="D71" s="233">
        <f>SUMIF('3. EQUIPO DE OFICINA'!$C:$C,'Cuadro Resumen'!$B$69:$B$78,'3. EQUIPO DE OFICINA'!$F:$F)</f>
        <v>1300</v>
      </c>
    </row>
    <row r="72" spans="2:4" ht="18.75">
      <c r="B72" s="92" t="s">
        <v>66</v>
      </c>
      <c r="C72" s="83">
        <f>SUMIF('3. EQUIPO DE OFICINA'!C:C,'Cuadro Resumen'!$B$69:$B$78,'3. EQUIPO DE OFICINA'!D:D)</f>
        <v>1</v>
      </c>
      <c r="D72" s="233">
        <f>SUMIF('3. EQUIPO DE OFICINA'!$C:$C,'Cuadro Resumen'!$B$69:$B$78,'3. EQUIPO DE OFICINA'!$F:$F)</f>
        <v>6000</v>
      </c>
    </row>
    <row r="73" spans="2:4" ht="18.75">
      <c r="B73" s="92" t="s">
        <v>67</v>
      </c>
      <c r="C73" s="83">
        <f>SUMIF('3. EQUIPO DE OFICINA'!C:C,'Cuadro Resumen'!$B$69:$B$78,'3. EQUIPO DE OFICINA'!D:D)</f>
        <v>0</v>
      </c>
      <c r="D73" s="233">
        <f>SUMIF('3. EQUIPO DE OFICINA'!$C:$C,'Cuadro Resumen'!$B$69:$B$78,'3. EQUIPO DE OFICINA'!$F:$F)</f>
        <v>0</v>
      </c>
    </row>
    <row r="74" spans="2:4" ht="18.75">
      <c r="B74" s="92" t="s">
        <v>68</v>
      </c>
      <c r="C74" s="83">
        <f>SUMIF('3. EQUIPO DE OFICINA'!C:C,'Cuadro Resumen'!$B$69:$B$78,'3. EQUIPO DE OFICINA'!D:D)</f>
        <v>1</v>
      </c>
      <c r="D74" s="233">
        <f>SUMIF('3. EQUIPO DE OFICINA'!$C:$C,'Cuadro Resumen'!$B$69:$B$78,'3. EQUIPO DE OFICINA'!$F:$F)</f>
        <v>10000</v>
      </c>
    </row>
    <row r="75" spans="2:4" ht="18.75">
      <c r="B75" s="92" t="s">
        <v>69</v>
      </c>
      <c r="C75" s="83">
        <f>SUMIF('3. EQUIPO DE OFICINA'!C:C,'Cuadro Resumen'!$B$69:$B$78,'3. EQUIPO DE OFICINA'!D:D)</f>
        <v>0</v>
      </c>
      <c r="D75" s="233">
        <f>SUMIF('3. EQUIPO DE OFICINA'!$C:$C,'Cuadro Resumen'!$B$69:$B$78,'3. EQUIPO DE OFICINA'!$F:$F)</f>
        <v>0</v>
      </c>
    </row>
    <row r="76" spans="2:4" ht="18.75">
      <c r="B76" s="82" t="s">
        <v>70</v>
      </c>
      <c r="C76" s="83">
        <f>SUMIF('3. EQUIPO DE OFICINA'!C:C,'Cuadro Resumen'!$B$69:$B$78,'3. EQUIPO DE OFICINA'!D:D)</f>
        <v>0</v>
      </c>
      <c r="D76" s="233">
        <f>SUMIF('3. EQUIPO DE OFICINA'!$C:$C,'Cuadro Resumen'!$B$69:$B$78,'3. EQUIPO DE OFICINA'!$F:$F)</f>
        <v>0</v>
      </c>
    </row>
    <row r="77" spans="2:4" ht="18.75">
      <c r="B77" s="82" t="s">
        <v>71</v>
      </c>
      <c r="C77" s="83">
        <f>SUMIF('3. EQUIPO DE OFICINA'!C:C,'Cuadro Resumen'!$B$69:$B$78,'3. EQUIPO DE OFICINA'!D:D)</f>
        <v>0</v>
      </c>
      <c r="D77" s="233">
        <f>SUMIF('3. EQUIPO DE OFICINA'!$C:$C,'Cuadro Resumen'!$B$69:$B$78,'3. EQUIPO DE OFICINA'!$F:$F)</f>
        <v>0</v>
      </c>
    </row>
    <row r="78" spans="2:4" ht="18.75">
      <c r="B78" s="82" t="s">
        <v>72</v>
      </c>
      <c r="C78" s="83">
        <f>SUMIF('3. EQUIPO DE OFICINA'!C:C,'Cuadro Resumen'!$B$69:$B$78,'3. EQUIPO DE OFICINA'!D:D)</f>
        <v>0</v>
      </c>
      <c r="D78" s="233">
        <f>SUMIF('3. EQUIPO DE OFICINA'!$C:$C,'Cuadro Resumen'!$B$69:$B$78,'3. EQUIPO DE OFICINA'!$F:$F)</f>
        <v>0</v>
      </c>
    </row>
    <row r="79" spans="2:4" ht="18.75">
      <c r="B79" s="82"/>
      <c r="C79" s="83">
        <f>SUMIF('3. EQUIPO DE OFICINA'!C:C,'Cuadro Resumen'!$B$69:$B$78,'3. EQUIPO DE OFICINA'!D:D)</f>
        <v>0</v>
      </c>
      <c r="D79" s="233">
        <f>SUMIF('3. EQUIPO DE OFICINA'!$C:$C,'Cuadro Resumen'!$B$69:$B$78,'3. EQUIPO DE OFICINA'!$F:$F)</f>
        <v>0</v>
      </c>
    </row>
    <row r="80" spans="2:4" ht="23.25">
      <c r="B80" s="84" t="s">
        <v>125</v>
      </c>
      <c r="C80" s="85">
        <f>SUM(C69:C79)</f>
        <v>7</v>
      </c>
      <c r="D80" s="234">
        <f>SUM(D69:D79)</f>
        <v>28500</v>
      </c>
    </row>
    <row r="83" spans="2:4">
      <c r="B83" s="197" t="s">
        <v>381</v>
      </c>
    </row>
    <row r="85" spans="2:4" ht="18.75">
      <c r="B85" s="81" t="s">
        <v>382</v>
      </c>
      <c r="C85" s="81" t="s">
        <v>55</v>
      </c>
      <c r="D85" s="231" t="s">
        <v>475</v>
      </c>
    </row>
    <row r="86" spans="2:4" ht="37.5">
      <c r="B86" s="301" t="s">
        <v>1337</v>
      </c>
      <c r="C86" s="83">
        <f>SUMIF('4. EQUIPO TECNOLÓGICOS'!C:C,'Cuadro Resumen'!$B$86:$B$102,'4. EQUIPO TECNOLÓGICOS'!D:D)</f>
        <v>2</v>
      </c>
      <c r="D86" s="83">
        <f>SUMIF('4. EQUIPO TECNOLÓGICOS'!$C:$C,'Cuadro Resumen'!$B$86:$B$102,'4. EQUIPO TECNOLÓGICOS'!F:F)</f>
        <v>70000</v>
      </c>
    </row>
    <row r="87" spans="2:4" ht="18.75">
      <c r="B87" s="301" t="s">
        <v>1338</v>
      </c>
      <c r="C87" s="83">
        <f>SUMIF('4. EQUIPO TECNOLÓGICOS'!C:C,'Cuadro Resumen'!$B$86:$B$102,'4. EQUIPO TECNOLÓGICOS'!D:D)</f>
        <v>0</v>
      </c>
      <c r="D87" s="83">
        <f>SUMIF('4. EQUIPO TECNOLÓGICOS'!$C:$C,'Cuadro Resumen'!$B$86:$B$102,'4. EQUIPO TECNOLÓGICOS'!F:F)</f>
        <v>0</v>
      </c>
    </row>
    <row r="88" spans="2:4" ht="37.5">
      <c r="B88" s="301" t="s">
        <v>1336</v>
      </c>
      <c r="C88" s="83">
        <f>SUMIF('4. EQUIPO TECNOLÓGICOS'!C:C,'Cuadro Resumen'!$B$86:$B$102,'4. EQUIPO TECNOLÓGICOS'!D:D)</f>
        <v>0</v>
      </c>
      <c r="D88" s="83">
        <f>SUMIF('4. EQUIPO TECNOLÓGICOS'!$C:$C,'Cuadro Resumen'!$B$86:$B$102,'4. EQUIPO TECNOLÓGICOS'!F:F)</f>
        <v>0</v>
      </c>
    </row>
    <row r="89" spans="2:4" ht="37.5">
      <c r="B89" s="301" t="s">
        <v>1339</v>
      </c>
      <c r="C89" s="83">
        <f>SUMIF('4. EQUIPO TECNOLÓGICOS'!C:C,'Cuadro Resumen'!$B$86:$B$102,'4. EQUIPO TECNOLÓGICOS'!D:D)</f>
        <v>0</v>
      </c>
      <c r="D89" s="83">
        <f>SUMIF('4. EQUIPO TECNOLÓGICOS'!$C:$C,'Cuadro Resumen'!$B$86:$B$102,'4. EQUIPO TECNOLÓGICOS'!F:F)</f>
        <v>0</v>
      </c>
    </row>
    <row r="90" spans="2:4" ht="18.75">
      <c r="B90" s="82" t="s">
        <v>414</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0</v>
      </c>
      <c r="D92" s="83">
        <f>SUMIF('4. EQUIPO TECNOLÓGICOS'!$C:$C,'Cuadro Resumen'!$B$86:$B$102,'4. EQUIPO TECNOLÓGICOS'!F:F)</f>
        <v>0</v>
      </c>
    </row>
    <row r="93" spans="2:4" ht="18.75">
      <c r="B93" s="92" t="s">
        <v>75</v>
      </c>
      <c r="C93" s="83">
        <f>SUMIF('4. EQUIPO TECNOLÓGICOS'!C:C,'Cuadro Resumen'!$B$86:$B$102,'4. EQUIPO TECNOLÓGICOS'!D:D)</f>
        <v>0</v>
      </c>
      <c r="D93" s="83">
        <f>SUMIF('4. EQUIPO TECNOLÓGICOS'!$C:$C,'Cuadro Resumen'!$B$86:$B$102,'4. EQUIPO TECNOLÓGICOS'!F:F)</f>
        <v>0</v>
      </c>
    </row>
    <row r="94" spans="2:4" ht="18.75">
      <c r="B94" s="82" t="s">
        <v>35</v>
      </c>
      <c r="C94" s="83">
        <f>SUMIF('4. EQUIPO TECNOLÓGICOS'!C:C,'Cuadro Resumen'!$B$86:$B$102,'4. EQUIPO TECNOLÓGICOS'!D:D)</f>
        <v>0</v>
      </c>
      <c r="D94" s="83">
        <f>SUMIF('4. EQUIPO TECNOLÓGICOS'!$C:$C,'Cuadro Resumen'!$B$86:$B$102,'4. EQUIPO TECNOLÓGICOS'!F:F)</f>
        <v>0</v>
      </c>
    </row>
    <row r="95" spans="2:4" ht="18.75">
      <c r="B95" s="92" t="s">
        <v>76</v>
      </c>
      <c r="C95" s="83">
        <f>SUMIF('4. EQUIPO TECNOLÓGICOS'!C:C,'Cuadro Resumen'!$B$86:$B$102,'4. EQUIPO TECNOLÓGICOS'!D:D)</f>
        <v>0</v>
      </c>
      <c r="D95" s="83">
        <f>SUMIF('4. EQUIPO TECNOLÓGICOS'!$C:$C,'Cuadro Resumen'!$B$86:$B$102,'4. EQUIPO TECNOLÓGICOS'!F:F)</f>
        <v>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0</v>
      </c>
      <c r="D97" s="83">
        <f>SUMIF('4. EQUIPO TECNOLÓGICOS'!$C:$C,'Cuadro Resumen'!$B$86:$B$102,'4. EQUIPO TECNOLÓGICOS'!F:F)</f>
        <v>0</v>
      </c>
    </row>
    <row r="98" spans="2:4" ht="18.75">
      <c r="B98" s="92" t="s">
        <v>79</v>
      </c>
      <c r="C98" s="83">
        <f>SUMIF('4. EQUIPO TECNOLÓGICOS'!C:C,'Cuadro Resumen'!$B$86:$B$102,'4. EQUIPO TECNOLÓGICOS'!D:D)</f>
        <v>0</v>
      </c>
      <c r="D98" s="83">
        <f>SUMIF('4. EQUIPO TECNOLÓGICOS'!$C:$C,'Cuadro Resumen'!$B$86:$B$102,'4. EQUIPO TECNOLÓGICOS'!F:F)</f>
        <v>0</v>
      </c>
    </row>
    <row r="99" spans="2:4" ht="18.75">
      <c r="B99" s="82" t="s">
        <v>1482</v>
      </c>
      <c r="C99" s="83">
        <f>SUMIF('4. EQUIPO TECNOLÓGICOS'!C:C,'Cuadro Resumen'!$B$86:$B$102,'4. EQUIPO TECNOLÓGICOS'!D:D)</f>
        <v>0</v>
      </c>
      <c r="D99" s="83">
        <f>SUMIF('4. EQUIPO TECNOLÓGICOS'!$C:$C,'Cuadro Resumen'!$B$86:$B$102,'4. EQUIPO TECNOLÓGICOS'!F:F)</f>
        <v>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0</v>
      </c>
      <c r="D101" s="83">
        <f>SUMIF('4. EQUIPO TECNOLÓGICOS'!$C:$C,'Cuadro Resumen'!$B$86:$B$102,'4. EQUIPO TECNOLÓGICOS'!F:F)</f>
        <v>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125</v>
      </c>
      <c r="C103" s="85">
        <f>SUM(C86:C102)</f>
        <v>2</v>
      </c>
      <c r="D103" s="85">
        <f>SUM(D86:D102)</f>
        <v>70000</v>
      </c>
    </row>
    <row r="107" spans="2:4">
      <c r="B107" s="197" t="s">
        <v>473</v>
      </c>
    </row>
    <row r="128" spans="2:2">
      <c r="B128" s="197" t="s">
        <v>474</v>
      </c>
    </row>
    <row r="129" spans="2:4">
      <c r="B129" s="86" t="s">
        <v>120</v>
      </c>
      <c r="C129" s="86" t="s">
        <v>55</v>
      </c>
      <c r="D129" s="86" t="s">
        <v>475</v>
      </c>
    </row>
    <row r="130" spans="2:4">
      <c r="B130" s="86" t="s">
        <v>476</v>
      </c>
    </row>
    <row r="131" spans="2:4">
      <c r="B131" s="86" t="s">
        <v>466</v>
      </c>
    </row>
    <row r="132" spans="2:4">
      <c r="B132" s="86" t="s">
        <v>480</v>
      </c>
    </row>
    <row r="145" spans="2:2">
      <c r="B145" s="197" t="s">
        <v>481</v>
      </c>
    </row>
    <row r="196" spans="2:9" s="122" customFormat="1">
      <c r="I196" s="441"/>
    </row>
    <row r="198" spans="2:9" hidden="1">
      <c r="B198" s="588" t="s">
        <v>1498</v>
      </c>
      <c r="C198" s="588"/>
      <c r="D198" s="588"/>
      <c r="E198" s="588"/>
      <c r="F198" s="588"/>
    </row>
    <row r="199" spans="2:9" hidden="1">
      <c r="B199" s="445" t="s">
        <v>1499</v>
      </c>
      <c r="C199" s="444" t="s">
        <v>1500</v>
      </c>
      <c r="D199" s="444" t="s">
        <v>1500</v>
      </c>
      <c r="E199" s="444" t="s">
        <v>1501</v>
      </c>
      <c r="F199" s="444" t="s">
        <v>1501</v>
      </c>
    </row>
    <row r="200" spans="2:9" hidden="1">
      <c r="B200" s="443"/>
      <c r="C200" s="443" t="s">
        <v>1502</v>
      </c>
      <c r="D200" s="443" t="s">
        <v>1503</v>
      </c>
      <c r="E200" s="443" t="s">
        <v>1502</v>
      </c>
      <c r="F200" s="443" t="s">
        <v>1503</v>
      </c>
    </row>
    <row r="201" spans="2:9" hidden="1">
      <c r="B201" s="445" t="s">
        <v>3</v>
      </c>
      <c r="C201" s="442">
        <v>255</v>
      </c>
      <c r="D201" s="442">
        <v>235</v>
      </c>
      <c r="E201" s="442">
        <v>300</v>
      </c>
      <c r="F201" s="442">
        <v>280</v>
      </c>
    </row>
    <row r="202" spans="2:9" hidden="1">
      <c r="B202" s="445" t="s">
        <v>4</v>
      </c>
      <c r="C202" s="442">
        <v>225</v>
      </c>
      <c r="D202" s="442">
        <v>205</v>
      </c>
      <c r="E202" s="442">
        <v>270</v>
      </c>
      <c r="F202" s="442">
        <v>250</v>
      </c>
    </row>
    <row r="203" spans="2:9" hidden="1">
      <c r="B203" s="445" t="s">
        <v>5</v>
      </c>
      <c r="C203" s="442">
        <v>195</v>
      </c>
      <c r="D203" s="442">
        <v>180</v>
      </c>
      <c r="E203" s="442">
        <v>240</v>
      </c>
      <c r="F203" s="442">
        <v>220</v>
      </c>
    </row>
    <row r="204" spans="2:9" hidden="1">
      <c r="B204" s="445" t="s">
        <v>6</v>
      </c>
      <c r="C204" s="442">
        <v>165</v>
      </c>
      <c r="D204" s="442">
        <v>150</v>
      </c>
      <c r="E204" s="442">
        <v>210</v>
      </c>
      <c r="F204" s="442">
        <v>195</v>
      </c>
    </row>
    <row r="205" spans="2:9" hidden="1">
      <c r="B205" s="445" t="s">
        <v>1504</v>
      </c>
      <c r="C205" s="442">
        <v>145</v>
      </c>
      <c r="D205" s="442">
        <v>135</v>
      </c>
      <c r="E205" s="442">
        <v>185</v>
      </c>
      <c r="F205" s="442">
        <v>170</v>
      </c>
    </row>
    <row r="206" spans="2:9" hidden="1">
      <c r="B206" s="440"/>
      <c r="C206" s="440"/>
      <c r="D206" s="440"/>
      <c r="E206" s="440"/>
      <c r="F206" s="440"/>
    </row>
    <row r="207" spans="2:9" hidden="1">
      <c r="B207" s="589" t="s">
        <v>1505</v>
      </c>
      <c r="C207" s="589"/>
      <c r="D207" s="589"/>
      <c r="E207" s="468">
        <f>C20</f>
        <v>21.981300000000001</v>
      </c>
      <c r="F207" s="468" t="str">
        <f>D20</f>
        <v>Martes, 25 de Agosto del 2015 Fuente el BCH</v>
      </c>
    </row>
    <row r="208" spans="2:9" hidden="1">
      <c r="B208" s="440"/>
      <c r="C208" s="440"/>
      <c r="D208" s="440"/>
      <c r="E208" s="440"/>
      <c r="F208" s="440"/>
    </row>
    <row r="209" spans="2:9" hidden="1">
      <c r="B209" s="440"/>
      <c r="C209" s="440"/>
      <c r="D209" s="440"/>
      <c r="E209" s="440"/>
      <c r="F209" s="440"/>
    </row>
    <row r="210" spans="2:9" hidden="1">
      <c r="B210" s="588" t="s">
        <v>1498</v>
      </c>
      <c r="C210" s="588"/>
      <c r="D210" s="588"/>
      <c r="E210" s="588"/>
      <c r="F210" s="588"/>
    </row>
    <row r="211" spans="2:9" hidden="1">
      <c r="B211" s="445" t="s">
        <v>1499</v>
      </c>
      <c r="C211" s="444" t="s">
        <v>1500</v>
      </c>
      <c r="D211" s="444" t="s">
        <v>1500</v>
      </c>
      <c r="E211" s="444" t="s">
        <v>1501</v>
      </c>
      <c r="F211" s="444" t="s">
        <v>1501</v>
      </c>
    </row>
    <row r="212" spans="2:9" hidden="1">
      <c r="B212" s="443"/>
      <c r="C212" s="443" t="s">
        <v>1502</v>
      </c>
      <c r="D212" s="443" t="s">
        <v>1503</v>
      </c>
      <c r="E212" s="443" t="s">
        <v>1502</v>
      </c>
      <c r="F212" s="443" t="s">
        <v>1503</v>
      </c>
    </row>
    <row r="213" spans="2:9" hidden="1">
      <c r="B213" s="445" t="s">
        <v>3</v>
      </c>
      <c r="C213" s="446">
        <f>+C201*E207</f>
        <v>5605.2314999999999</v>
      </c>
      <c r="D213" s="447">
        <f>+D201*E207</f>
        <v>5165.6055000000006</v>
      </c>
      <c r="E213" s="447">
        <f>+E201*E207</f>
        <v>6594.39</v>
      </c>
      <c r="F213" s="447">
        <f>+F201*E207</f>
        <v>6154.7640000000001</v>
      </c>
    </row>
    <row r="214" spans="2:9" hidden="1">
      <c r="B214" s="445" t="s">
        <v>4</v>
      </c>
      <c r="C214" s="446">
        <f>+C202*E207</f>
        <v>4945.7925000000005</v>
      </c>
      <c r="D214" s="447">
        <f>+D202*E207</f>
        <v>4506.1665000000003</v>
      </c>
      <c r="E214" s="447">
        <f>+E202*E207</f>
        <v>5934.951</v>
      </c>
      <c r="F214" s="447">
        <f>+F202*E207</f>
        <v>5495.3249999999998</v>
      </c>
    </row>
    <row r="215" spans="2:9" hidden="1">
      <c r="B215" s="445" t="s">
        <v>5</v>
      </c>
      <c r="C215" s="446">
        <f>+C203*E207</f>
        <v>4286.3535000000002</v>
      </c>
      <c r="D215" s="447">
        <f>+D203*E207</f>
        <v>3956.634</v>
      </c>
      <c r="E215" s="447">
        <f>+E203*E207</f>
        <v>5275.5120000000006</v>
      </c>
      <c r="F215" s="447">
        <f>+F203*E207</f>
        <v>4835.8860000000004</v>
      </c>
    </row>
    <row r="216" spans="2:9" hidden="1">
      <c r="B216" s="445" t="s">
        <v>6</v>
      </c>
      <c r="C216" s="446">
        <f>+C204*E207</f>
        <v>3626.9145000000003</v>
      </c>
      <c r="D216" s="447">
        <f>+D204*E207</f>
        <v>3297.1950000000002</v>
      </c>
      <c r="E216" s="447">
        <f>+E204*E207</f>
        <v>4616.0730000000003</v>
      </c>
      <c r="F216" s="447">
        <f>+F204*E207</f>
        <v>4286.3535000000002</v>
      </c>
    </row>
    <row r="217" spans="2:9" hidden="1">
      <c r="B217" s="445" t="s">
        <v>1504</v>
      </c>
      <c r="C217" s="446">
        <f>+C205*E207</f>
        <v>3187.2885000000001</v>
      </c>
      <c r="D217" s="447">
        <f>+D205*E207</f>
        <v>2967.4755</v>
      </c>
      <c r="E217" s="447">
        <f>+E205*E207</f>
        <v>4066.5405000000001</v>
      </c>
      <c r="F217" s="447">
        <f>+F205*E207</f>
        <v>3736.8210000000004</v>
      </c>
    </row>
    <row r="218" spans="2:9" hidden="1"/>
    <row r="220" spans="2:9" s="122" customFormat="1">
      <c r="I220" s="44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ColWidth="11.42578125" defaultRowHeight="15"/>
  <cols>
    <col min="1" max="2" width="21.7109375" customWidth="1"/>
    <col min="3" max="6" width="27.42578125" customWidth="1"/>
    <col min="7" max="7" width="15.28515625" customWidth="1"/>
    <col min="8" max="8" width="13.7109375" style="228" bestFit="1" customWidth="1"/>
    <col min="9" max="9" width="15.28515625" customWidth="1"/>
    <col min="10" max="10" width="18.85546875" style="228" customWidth="1"/>
    <col min="12" max="12" width="13.7109375" style="228" bestFit="1" customWidth="1"/>
    <col min="14" max="14" width="13.7109375" style="228" bestFit="1" customWidth="1"/>
    <col min="15" max="15" width="15.28515625" customWidth="1"/>
    <col min="16" max="16" width="18.28515625" style="228" customWidth="1"/>
    <col min="17" max="17" width="14.140625" hidden="1" customWidth="1"/>
    <col min="18" max="20" width="14.140625" customWidth="1"/>
    <col min="21" max="21" width="17" customWidth="1"/>
  </cols>
  <sheetData>
    <row r="1" spans="1:21" ht="18.75">
      <c r="B1" s="279"/>
      <c r="C1" s="279"/>
      <c r="D1" s="279"/>
      <c r="E1" s="279"/>
      <c r="F1" s="279"/>
      <c r="G1" s="279" t="s">
        <v>1406</v>
      </c>
      <c r="J1" s="279"/>
      <c r="K1" s="279"/>
      <c r="L1" s="279"/>
      <c r="M1" s="279"/>
      <c r="N1" s="279"/>
      <c r="O1" s="279"/>
      <c r="P1" s="279"/>
      <c r="Q1" s="279"/>
      <c r="R1" s="279"/>
      <c r="S1" s="279"/>
      <c r="T1" s="279"/>
      <c r="U1" s="279"/>
    </row>
    <row r="2" spans="1:21" ht="18.75">
      <c r="A2" s="264" t="s">
        <v>1347</v>
      </c>
      <c r="B2" s="279"/>
      <c r="C2" s="279"/>
      <c r="D2" s="279"/>
      <c r="E2" s="279"/>
      <c r="F2" s="279"/>
      <c r="G2" s="279"/>
      <c r="J2" s="279"/>
      <c r="K2" s="279"/>
      <c r="L2" s="279"/>
      <c r="M2" s="279"/>
      <c r="N2" s="279"/>
      <c r="O2" s="279"/>
      <c r="P2" s="279"/>
      <c r="Q2" s="279"/>
      <c r="R2" s="279"/>
      <c r="S2" s="279"/>
      <c r="T2" s="279"/>
      <c r="U2" s="279"/>
    </row>
    <row r="3" spans="1:21">
      <c r="A3" s="637" t="s">
        <v>1407</v>
      </c>
      <c r="B3" s="637"/>
      <c r="C3" s="637"/>
      <c r="D3" s="637"/>
      <c r="E3" s="637"/>
      <c r="F3" s="637"/>
      <c r="G3" s="637"/>
      <c r="H3" s="637"/>
      <c r="I3" s="637"/>
      <c r="J3" s="637"/>
      <c r="K3" s="637"/>
      <c r="L3" s="637"/>
      <c r="M3" s="637"/>
      <c r="N3" s="637"/>
      <c r="O3" s="637"/>
      <c r="P3" s="637"/>
      <c r="Q3" s="637"/>
      <c r="R3" s="637"/>
      <c r="S3" s="637"/>
      <c r="T3" s="637"/>
      <c r="U3" s="637"/>
    </row>
    <row r="4" spans="1:21" ht="15" customHeight="1">
      <c r="A4" s="599" t="s">
        <v>97</v>
      </c>
      <c r="B4" s="601" t="s">
        <v>111</v>
      </c>
      <c r="C4" s="602" t="s">
        <v>86</v>
      </c>
      <c r="D4" s="602" t="s">
        <v>87</v>
      </c>
      <c r="E4" s="602" t="s">
        <v>392</v>
      </c>
      <c r="F4" s="602" t="s">
        <v>88</v>
      </c>
      <c r="G4" s="607" t="s">
        <v>100</v>
      </c>
      <c r="H4" s="609"/>
      <c r="I4" s="609"/>
      <c r="J4" s="609"/>
      <c r="K4" s="609"/>
      <c r="L4" s="609"/>
      <c r="M4" s="609"/>
      <c r="N4" s="608"/>
      <c r="O4" s="613" t="s">
        <v>101</v>
      </c>
      <c r="P4" s="614"/>
      <c r="Q4" s="601" t="s">
        <v>102</v>
      </c>
      <c r="R4" s="601" t="s">
        <v>103</v>
      </c>
      <c r="S4" s="601" t="s">
        <v>110</v>
      </c>
      <c r="T4" s="601" t="s">
        <v>109</v>
      </c>
      <c r="U4" s="610" t="s">
        <v>89</v>
      </c>
    </row>
    <row r="5" spans="1:21" ht="15" customHeight="1">
      <c r="A5" s="599"/>
      <c r="B5" s="599"/>
      <c r="C5" s="603"/>
      <c r="D5" s="603"/>
      <c r="E5" s="603"/>
      <c r="F5" s="603"/>
      <c r="G5" s="607" t="s">
        <v>104</v>
      </c>
      <c r="H5" s="608"/>
      <c r="I5" s="607" t="s">
        <v>105</v>
      </c>
      <c r="J5" s="608"/>
      <c r="K5" s="607" t="s">
        <v>106</v>
      </c>
      <c r="L5" s="608"/>
      <c r="M5" s="607" t="s">
        <v>107</v>
      </c>
      <c r="N5" s="608"/>
      <c r="O5" s="615"/>
      <c r="P5" s="616"/>
      <c r="Q5" s="599"/>
      <c r="R5" s="599"/>
      <c r="S5" s="599"/>
      <c r="T5" s="599"/>
      <c r="U5" s="611"/>
    </row>
    <row r="6" spans="1:21" ht="25.5">
      <c r="A6" s="600"/>
      <c r="B6" s="600"/>
      <c r="C6" s="604"/>
      <c r="D6" s="604"/>
      <c r="E6" s="604"/>
      <c r="F6" s="604"/>
      <c r="G6" s="432" t="s">
        <v>108</v>
      </c>
      <c r="H6" s="432" t="s">
        <v>12</v>
      </c>
      <c r="I6" s="432" t="s">
        <v>108</v>
      </c>
      <c r="J6" s="432" t="s">
        <v>12</v>
      </c>
      <c r="K6" s="432" t="s">
        <v>108</v>
      </c>
      <c r="L6" s="432" t="s">
        <v>12</v>
      </c>
      <c r="M6" s="432" t="s">
        <v>108</v>
      </c>
      <c r="N6" s="432" t="s">
        <v>12</v>
      </c>
      <c r="O6" s="432" t="s">
        <v>108</v>
      </c>
      <c r="P6" s="432" t="s">
        <v>12</v>
      </c>
      <c r="Q6" s="600"/>
      <c r="R6" s="600"/>
      <c r="S6" s="600"/>
      <c r="T6" s="600"/>
      <c r="U6" s="612"/>
    </row>
    <row r="7" spans="1:21" s="358" customFormat="1" ht="15.75">
      <c r="A7" s="433"/>
      <c r="B7" s="434"/>
      <c r="C7" s="435"/>
      <c r="D7" s="435"/>
      <c r="E7" s="436"/>
      <c r="F7" s="435"/>
      <c r="G7" s="437"/>
      <c r="H7" s="437"/>
      <c r="I7" s="437"/>
      <c r="J7" s="437"/>
      <c r="K7" s="437"/>
      <c r="L7" s="437"/>
      <c r="M7" s="437"/>
      <c r="N7" s="437"/>
      <c r="O7" s="437"/>
      <c r="P7" s="437"/>
      <c r="Q7" s="438"/>
      <c r="R7" s="438"/>
      <c r="S7" s="438"/>
      <c r="T7" s="438"/>
      <c r="U7" s="439"/>
    </row>
    <row r="8" spans="1:21" ht="15.75" customHeight="1">
      <c r="A8" s="634" t="s">
        <v>1407</v>
      </c>
      <c r="B8" s="634" t="s">
        <v>1408</v>
      </c>
      <c r="C8" s="275"/>
      <c r="D8" s="275"/>
      <c r="E8" s="275"/>
      <c r="F8" s="276"/>
      <c r="G8" s="276"/>
      <c r="H8" s="351"/>
      <c r="I8" s="276"/>
      <c r="J8" s="351"/>
      <c r="K8" s="276"/>
      <c r="L8" s="351"/>
      <c r="M8" s="276"/>
      <c r="N8" s="351"/>
      <c r="O8" s="392">
        <f>G8+I8+K8+M8</f>
        <v>0</v>
      </c>
      <c r="P8" s="393">
        <f>H8+J8+L8+N8</f>
        <v>0</v>
      </c>
      <c r="Q8" s="276"/>
      <c r="R8" s="276"/>
      <c r="S8" s="276"/>
      <c r="T8" s="276"/>
      <c r="U8" s="276"/>
    </row>
    <row r="9" spans="1:21" ht="15.75">
      <c r="A9" s="635"/>
      <c r="B9" s="635"/>
      <c r="C9" s="275"/>
      <c r="D9" s="275"/>
      <c r="E9" s="275"/>
      <c r="F9" s="276"/>
      <c r="G9" s="276"/>
      <c r="H9" s="351"/>
      <c r="I9" s="276"/>
      <c r="J9" s="351"/>
      <c r="K9" s="276"/>
      <c r="L9" s="351"/>
      <c r="M9" s="276"/>
      <c r="N9" s="351"/>
      <c r="O9" s="392">
        <f t="shared" ref="O9:O20" si="0">G9+I9+K9+M9</f>
        <v>0</v>
      </c>
      <c r="P9" s="393">
        <f t="shared" ref="P9:P20" si="1">H9+J9+L9+N9</f>
        <v>0</v>
      </c>
      <c r="Q9" s="276"/>
      <c r="R9" s="276"/>
      <c r="S9" s="276"/>
      <c r="T9" s="276"/>
      <c r="U9" s="276"/>
    </row>
    <row r="10" spans="1:21" ht="15.75">
      <c r="A10" s="635"/>
      <c r="B10" s="635"/>
      <c r="C10" s="275"/>
      <c r="D10" s="275"/>
      <c r="E10" s="275"/>
      <c r="F10" s="276"/>
      <c r="G10" s="276"/>
      <c r="H10" s="351"/>
      <c r="I10" s="276"/>
      <c r="J10" s="351"/>
      <c r="K10" s="276"/>
      <c r="L10" s="351"/>
      <c r="M10" s="276"/>
      <c r="N10" s="351"/>
      <c r="O10" s="392">
        <f t="shared" si="0"/>
        <v>0</v>
      </c>
      <c r="P10" s="393">
        <f t="shared" si="1"/>
        <v>0</v>
      </c>
      <c r="Q10" s="276"/>
      <c r="R10" s="276"/>
      <c r="S10" s="276"/>
      <c r="T10" s="276"/>
      <c r="U10" s="276"/>
    </row>
    <row r="11" spans="1:21" ht="15.75">
      <c r="A11" s="635"/>
      <c r="B11" s="635"/>
      <c r="C11" s="275"/>
      <c r="D11" s="275"/>
      <c r="E11" s="275"/>
      <c r="F11" s="276"/>
      <c r="G11" s="276"/>
      <c r="H11" s="351"/>
      <c r="I11" s="276"/>
      <c r="J11" s="351"/>
      <c r="K11" s="276"/>
      <c r="L11" s="351"/>
      <c r="M11" s="276"/>
      <c r="N11" s="351"/>
      <c r="O11" s="392">
        <f t="shared" si="0"/>
        <v>0</v>
      </c>
      <c r="P11" s="393">
        <f t="shared" si="1"/>
        <v>0</v>
      </c>
      <c r="Q11" s="276"/>
      <c r="R11" s="276"/>
      <c r="S11" s="276"/>
      <c r="T11" s="276"/>
      <c r="U11" s="276"/>
    </row>
    <row r="12" spans="1:21" ht="15.75">
      <c r="A12" s="635"/>
      <c r="B12" s="635"/>
      <c r="C12" s="275"/>
      <c r="D12" s="275"/>
      <c r="E12" s="275"/>
      <c r="F12" s="276"/>
      <c r="G12" s="276"/>
      <c r="H12" s="351"/>
      <c r="I12" s="276"/>
      <c r="J12" s="351"/>
      <c r="K12" s="276"/>
      <c r="L12" s="351"/>
      <c r="M12" s="276"/>
      <c r="N12" s="351"/>
      <c r="O12" s="392">
        <f t="shared" si="0"/>
        <v>0</v>
      </c>
      <c r="P12" s="393">
        <f t="shared" si="1"/>
        <v>0</v>
      </c>
      <c r="Q12" s="276"/>
      <c r="R12" s="276"/>
      <c r="S12" s="276"/>
      <c r="T12" s="276"/>
      <c r="U12" s="276"/>
    </row>
    <row r="13" spans="1:21" s="358" customFormat="1" ht="15.75">
      <c r="A13" s="635"/>
      <c r="B13" s="635"/>
      <c r="C13" s="398"/>
      <c r="D13" s="398"/>
      <c r="E13" s="398"/>
      <c r="F13" s="276"/>
      <c r="G13" s="276"/>
      <c r="H13" s="351"/>
      <c r="I13" s="276"/>
      <c r="J13" s="351"/>
      <c r="K13" s="276"/>
      <c r="L13" s="351"/>
      <c r="M13" s="276"/>
      <c r="N13" s="351"/>
      <c r="O13" s="392">
        <f>G13+I13+K13+M13</f>
        <v>0</v>
      </c>
      <c r="P13" s="393">
        <f>H13+J13+L13+N13</f>
        <v>0</v>
      </c>
      <c r="Q13" s="276"/>
      <c r="R13" s="276"/>
      <c r="S13" s="276"/>
      <c r="T13" s="276"/>
      <c r="U13" s="276"/>
    </row>
    <row r="14" spans="1:21" ht="15.75">
      <c r="A14" s="635"/>
      <c r="B14" s="635"/>
      <c r="C14" s="275"/>
      <c r="D14" s="275"/>
      <c r="E14" s="275"/>
      <c r="F14" s="276"/>
      <c r="G14" s="276"/>
      <c r="H14" s="351"/>
      <c r="I14" s="276"/>
      <c r="J14" s="351"/>
      <c r="K14" s="276"/>
      <c r="L14" s="351"/>
      <c r="M14" s="276"/>
      <c r="N14" s="351"/>
      <c r="O14" s="392">
        <f t="shared" si="0"/>
        <v>0</v>
      </c>
      <c r="P14" s="393">
        <f t="shared" si="1"/>
        <v>0</v>
      </c>
      <c r="Q14" s="276"/>
      <c r="R14" s="276"/>
      <c r="S14" s="276"/>
      <c r="T14" s="276"/>
      <c r="U14" s="352"/>
    </row>
    <row r="15" spans="1:21" ht="15.75" customHeight="1">
      <c r="A15" s="635"/>
      <c r="B15" s="635"/>
      <c r="C15" s="275"/>
      <c r="D15" s="275"/>
      <c r="E15" s="275"/>
      <c r="F15" s="276"/>
      <c r="G15" s="276"/>
      <c r="H15" s="351"/>
      <c r="I15" s="276"/>
      <c r="J15" s="351"/>
      <c r="K15" s="353"/>
      <c r="L15" s="351"/>
      <c r="M15" s="276"/>
      <c r="N15" s="351"/>
      <c r="O15" s="392">
        <f t="shared" si="0"/>
        <v>0</v>
      </c>
      <c r="P15" s="393">
        <f t="shared" si="1"/>
        <v>0</v>
      </c>
      <c r="Q15" s="276"/>
      <c r="R15" s="276"/>
      <c r="S15" s="276"/>
      <c r="T15" s="276"/>
      <c r="U15" s="276"/>
    </row>
    <row r="16" spans="1:21" ht="15.75">
      <c r="A16" s="635"/>
      <c r="B16" s="635"/>
      <c r="C16" s="275"/>
      <c r="D16" s="275"/>
      <c r="E16" s="275"/>
      <c r="F16" s="276"/>
      <c r="G16" s="276"/>
      <c r="H16" s="351"/>
      <c r="I16" s="276"/>
      <c r="J16" s="351"/>
      <c r="K16" s="353"/>
      <c r="L16" s="351"/>
      <c r="M16" s="276"/>
      <c r="N16" s="351"/>
      <c r="O16" s="392">
        <f t="shared" si="0"/>
        <v>0</v>
      </c>
      <c r="P16" s="393">
        <f t="shared" si="1"/>
        <v>0</v>
      </c>
      <c r="Q16" s="276"/>
      <c r="R16" s="276"/>
      <c r="S16" s="276"/>
      <c r="T16" s="276"/>
      <c r="U16" s="276"/>
    </row>
    <row r="17" spans="1:21" ht="15.75">
      <c r="A17" s="635"/>
      <c r="B17" s="635"/>
      <c r="C17" s="275"/>
      <c r="D17" s="275"/>
      <c r="E17" s="275"/>
      <c r="F17" s="276"/>
      <c r="G17" s="276"/>
      <c r="H17" s="351"/>
      <c r="I17" s="276"/>
      <c r="J17" s="351"/>
      <c r="K17" s="353"/>
      <c r="L17" s="351"/>
      <c r="M17" s="276"/>
      <c r="N17" s="351"/>
      <c r="O17" s="392">
        <f t="shared" si="0"/>
        <v>0</v>
      </c>
      <c r="P17" s="393">
        <f t="shared" si="1"/>
        <v>0</v>
      </c>
      <c r="Q17" s="276"/>
      <c r="R17" s="276"/>
      <c r="S17" s="276"/>
      <c r="T17" s="276"/>
      <c r="U17" s="276"/>
    </row>
    <row r="18" spans="1:21" ht="15.75">
      <c r="A18" s="635"/>
      <c r="B18" s="635"/>
      <c r="C18" s="275"/>
      <c r="D18" s="275"/>
      <c r="E18" s="275"/>
      <c r="F18" s="276"/>
      <c r="G18" s="276"/>
      <c r="H18" s="351"/>
      <c r="I18" s="276"/>
      <c r="J18" s="351"/>
      <c r="K18" s="353"/>
      <c r="L18" s="351"/>
      <c r="M18" s="276"/>
      <c r="N18" s="351"/>
      <c r="O18" s="392">
        <f t="shared" si="0"/>
        <v>0</v>
      </c>
      <c r="P18" s="393">
        <f t="shared" si="1"/>
        <v>0</v>
      </c>
      <c r="Q18" s="276"/>
      <c r="R18" s="276"/>
      <c r="S18" s="276"/>
      <c r="T18" s="276"/>
      <c r="U18" s="276"/>
    </row>
    <row r="19" spans="1:21" ht="15.75">
      <c r="A19" s="635"/>
      <c r="B19" s="635"/>
      <c r="C19" s="275"/>
      <c r="D19" s="275"/>
      <c r="E19" s="275"/>
      <c r="F19" s="276"/>
      <c r="G19" s="276"/>
      <c r="H19" s="351"/>
      <c r="I19" s="276"/>
      <c r="J19" s="351"/>
      <c r="K19" s="276"/>
      <c r="L19" s="351"/>
      <c r="M19" s="276"/>
      <c r="N19" s="351"/>
      <c r="O19" s="392">
        <f t="shared" si="0"/>
        <v>0</v>
      </c>
      <c r="P19" s="393">
        <f t="shared" si="1"/>
        <v>0</v>
      </c>
      <c r="Q19" s="276"/>
      <c r="R19" s="276"/>
      <c r="S19" s="276"/>
      <c r="T19" s="276"/>
      <c r="U19" s="354"/>
    </row>
    <row r="20" spans="1:21" ht="15.75">
      <c r="A20" s="636"/>
      <c r="B20" s="636"/>
      <c r="C20" s="275"/>
      <c r="D20" s="275"/>
      <c r="E20" s="275"/>
      <c r="F20" s="276"/>
      <c r="G20" s="276"/>
      <c r="H20" s="351"/>
      <c r="I20" s="276"/>
      <c r="J20" s="351"/>
      <c r="K20" s="276"/>
      <c r="L20" s="351"/>
      <c r="M20" s="276"/>
      <c r="N20" s="351"/>
      <c r="O20" s="392">
        <f t="shared" si="0"/>
        <v>0</v>
      </c>
      <c r="P20" s="393">
        <f t="shared" si="1"/>
        <v>0</v>
      </c>
      <c r="Q20" s="276"/>
      <c r="R20" s="276"/>
      <c r="S20" s="276"/>
      <c r="T20" s="276"/>
      <c r="U20" s="276"/>
    </row>
    <row r="21" spans="1:21" ht="15.75">
      <c r="A21" s="287"/>
      <c r="B21" s="288"/>
      <c r="C21" s="287" t="s">
        <v>1405</v>
      </c>
      <c r="D21" s="288"/>
      <c r="E21" s="288"/>
      <c r="F21" s="289"/>
      <c r="G21" s="277">
        <f t="shared" ref="G21:P21" si="2">SUM(G8:G20)</f>
        <v>0</v>
      </c>
      <c r="H21" s="278">
        <f t="shared" si="2"/>
        <v>0</v>
      </c>
      <c r="I21" s="277">
        <f t="shared" si="2"/>
        <v>0</v>
      </c>
      <c r="J21" s="278">
        <f t="shared" si="2"/>
        <v>0</v>
      </c>
      <c r="K21" s="277">
        <f t="shared" si="2"/>
        <v>0</v>
      </c>
      <c r="L21" s="278">
        <f t="shared" si="2"/>
        <v>0</v>
      </c>
      <c r="M21" s="277">
        <f t="shared" si="2"/>
        <v>0</v>
      </c>
      <c r="N21" s="278">
        <f t="shared" si="2"/>
        <v>0</v>
      </c>
      <c r="O21" s="278">
        <f t="shared" si="2"/>
        <v>0</v>
      </c>
      <c r="P21" s="278">
        <f t="shared" si="2"/>
        <v>0</v>
      </c>
      <c r="Q21" s="258"/>
      <c r="R21" s="258"/>
      <c r="S21" s="258"/>
      <c r="T21" s="258"/>
      <c r="U21" s="258"/>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61"/>
  <sheetViews>
    <sheetView zoomScale="90" zoomScaleNormal="90" workbookViewId="0">
      <pane ySplit="6" topLeftCell="A28" activePane="bottomLeft" state="frozen"/>
      <selection activeCell="A7" sqref="A7"/>
      <selection pane="bottomLeft" activeCell="C9" sqref="C9"/>
    </sheetView>
  </sheetViews>
  <sheetFormatPr baseColWidth="10" defaultColWidth="11.42578125" defaultRowHeight="15"/>
  <cols>
    <col min="1" max="1" width="21.7109375" style="358" customWidth="1"/>
    <col min="2" max="2" width="24.28515625" style="358" customWidth="1"/>
    <col min="3" max="6" width="27.42578125" style="358" customWidth="1"/>
    <col min="7" max="7" width="15.28515625" style="358" customWidth="1"/>
    <col min="8" max="8" width="13.7109375" style="228" bestFit="1" customWidth="1"/>
    <col min="9" max="9" width="15.28515625" style="358" customWidth="1"/>
    <col min="10" max="10" width="18.85546875" style="228" customWidth="1"/>
    <col min="11" max="11" width="11.42578125" style="358"/>
    <col min="12" max="12" width="13.7109375" style="228" bestFit="1" customWidth="1"/>
    <col min="13" max="13" width="11.42578125" style="358"/>
    <col min="14" max="14" width="13.7109375" style="228" bestFit="1" customWidth="1"/>
    <col min="15" max="15" width="15.28515625" style="358" customWidth="1"/>
    <col min="16" max="16" width="18.28515625" style="228" customWidth="1"/>
    <col min="17" max="17" width="14.140625" style="358" hidden="1" customWidth="1"/>
    <col min="18" max="20" width="14.140625" style="358" customWidth="1"/>
    <col min="21" max="21" width="17" style="358" customWidth="1"/>
    <col min="22" max="16384" width="11.42578125" style="358"/>
  </cols>
  <sheetData>
    <row r="1" spans="1:21" ht="18.75">
      <c r="B1" s="279"/>
      <c r="C1" s="279"/>
      <c r="D1" s="279"/>
      <c r="E1" s="279"/>
      <c r="F1" s="279"/>
      <c r="G1" s="279" t="s">
        <v>1452</v>
      </c>
      <c r="J1" s="279"/>
      <c r="K1" s="279"/>
      <c r="L1" s="279"/>
      <c r="M1" s="279"/>
      <c r="N1" s="279"/>
      <c r="O1" s="279"/>
      <c r="P1" s="279"/>
      <c r="Q1" s="279"/>
      <c r="R1" s="279"/>
      <c r="S1" s="279"/>
      <c r="T1" s="279"/>
      <c r="U1" s="279"/>
    </row>
    <row r="2" spans="1:21" ht="18.75">
      <c r="A2" s="264" t="s">
        <v>1347</v>
      </c>
      <c r="B2" s="279"/>
      <c r="C2" s="279"/>
      <c r="D2" s="279"/>
      <c r="E2" s="279"/>
      <c r="F2" s="279"/>
      <c r="G2" s="279"/>
      <c r="J2" s="279"/>
      <c r="K2" s="279"/>
      <c r="L2" s="279"/>
      <c r="M2" s="279"/>
      <c r="N2" s="279"/>
      <c r="O2" s="279"/>
      <c r="P2" s="279"/>
      <c r="Q2" s="279"/>
      <c r="R2" s="279"/>
      <c r="S2" s="279"/>
      <c r="T2" s="279"/>
      <c r="U2" s="279"/>
    </row>
    <row r="3" spans="1:21">
      <c r="A3" s="637" t="s">
        <v>1451</v>
      </c>
      <c r="B3" s="637"/>
      <c r="C3" s="637"/>
      <c r="D3" s="637"/>
      <c r="E3" s="637"/>
      <c r="F3" s="637"/>
      <c r="G3" s="637"/>
      <c r="H3" s="637"/>
      <c r="I3" s="637"/>
      <c r="J3" s="637"/>
      <c r="K3" s="637"/>
      <c r="L3" s="637"/>
      <c r="M3" s="637"/>
      <c r="N3" s="637"/>
      <c r="O3" s="637"/>
      <c r="P3" s="637"/>
      <c r="Q3" s="637"/>
      <c r="R3" s="637"/>
      <c r="S3" s="637"/>
      <c r="T3" s="637"/>
      <c r="U3" s="637"/>
    </row>
    <row r="4" spans="1:21" ht="15" customHeight="1">
      <c r="A4" s="599" t="s">
        <v>97</v>
      </c>
      <c r="B4" s="601" t="s">
        <v>111</v>
      </c>
      <c r="C4" s="602" t="s">
        <v>86</v>
      </c>
      <c r="D4" s="602" t="s">
        <v>87</v>
      </c>
      <c r="E4" s="602" t="s">
        <v>392</v>
      </c>
      <c r="F4" s="602" t="s">
        <v>88</v>
      </c>
      <c r="G4" s="607" t="s">
        <v>100</v>
      </c>
      <c r="H4" s="609"/>
      <c r="I4" s="609"/>
      <c r="J4" s="609"/>
      <c r="K4" s="609"/>
      <c r="L4" s="609"/>
      <c r="M4" s="609"/>
      <c r="N4" s="608"/>
      <c r="O4" s="613" t="s">
        <v>101</v>
      </c>
      <c r="P4" s="614"/>
      <c r="Q4" s="601" t="s">
        <v>102</v>
      </c>
      <c r="R4" s="601" t="s">
        <v>103</v>
      </c>
      <c r="S4" s="601" t="s">
        <v>110</v>
      </c>
      <c r="T4" s="601" t="s">
        <v>109</v>
      </c>
      <c r="U4" s="610" t="s">
        <v>89</v>
      </c>
    </row>
    <row r="5" spans="1:21" ht="15" customHeight="1">
      <c r="A5" s="599"/>
      <c r="B5" s="599"/>
      <c r="C5" s="603"/>
      <c r="D5" s="603"/>
      <c r="E5" s="603"/>
      <c r="F5" s="603"/>
      <c r="G5" s="607" t="s">
        <v>104</v>
      </c>
      <c r="H5" s="608"/>
      <c r="I5" s="607" t="s">
        <v>105</v>
      </c>
      <c r="J5" s="608"/>
      <c r="K5" s="607" t="s">
        <v>106</v>
      </c>
      <c r="L5" s="608"/>
      <c r="M5" s="607" t="s">
        <v>107</v>
      </c>
      <c r="N5" s="608"/>
      <c r="O5" s="615"/>
      <c r="P5" s="616"/>
      <c r="Q5" s="599"/>
      <c r="R5" s="599"/>
      <c r="S5" s="599"/>
      <c r="T5" s="599"/>
      <c r="U5" s="611"/>
    </row>
    <row r="6" spans="1:21" ht="25.5">
      <c r="A6" s="600"/>
      <c r="B6" s="600"/>
      <c r="C6" s="604"/>
      <c r="D6" s="604"/>
      <c r="E6" s="604"/>
      <c r="F6" s="604"/>
      <c r="G6" s="432" t="s">
        <v>108</v>
      </c>
      <c r="H6" s="432" t="s">
        <v>12</v>
      </c>
      <c r="I6" s="432" t="s">
        <v>108</v>
      </c>
      <c r="J6" s="432" t="s">
        <v>12</v>
      </c>
      <c r="K6" s="432" t="s">
        <v>108</v>
      </c>
      <c r="L6" s="432" t="s">
        <v>12</v>
      </c>
      <c r="M6" s="432" t="s">
        <v>108</v>
      </c>
      <c r="N6" s="432" t="s">
        <v>12</v>
      </c>
      <c r="O6" s="432" t="s">
        <v>108</v>
      </c>
      <c r="P6" s="432" t="s">
        <v>12</v>
      </c>
      <c r="Q6" s="600"/>
      <c r="R6" s="600"/>
      <c r="S6" s="600"/>
      <c r="T6" s="600"/>
      <c r="U6" s="612"/>
    </row>
    <row r="7" spans="1:21" ht="15.75">
      <c r="A7" s="433"/>
      <c r="B7" s="434"/>
      <c r="C7" s="435"/>
      <c r="D7" s="435"/>
      <c r="E7" s="436"/>
      <c r="F7" s="435"/>
      <c r="G7" s="437"/>
      <c r="H7" s="437"/>
      <c r="I7" s="437"/>
      <c r="J7" s="437"/>
      <c r="K7" s="437"/>
      <c r="L7" s="437"/>
      <c r="M7" s="437"/>
      <c r="N7" s="437"/>
      <c r="O7" s="437"/>
      <c r="P7" s="437"/>
      <c r="Q7" s="438"/>
      <c r="R7" s="438"/>
      <c r="S7" s="438"/>
      <c r="T7" s="438"/>
      <c r="U7" s="439"/>
    </row>
    <row r="8" spans="1:21" ht="15.75">
      <c r="A8" s="634" t="s">
        <v>1445</v>
      </c>
      <c r="B8" s="633" t="s">
        <v>1443</v>
      </c>
      <c r="C8" s="275"/>
      <c r="D8" s="275"/>
      <c r="E8" s="275"/>
      <c r="F8" s="276"/>
      <c r="G8" s="276"/>
      <c r="H8" s="351"/>
      <c r="I8" s="276"/>
      <c r="J8" s="351"/>
      <c r="K8" s="276"/>
      <c r="L8" s="351"/>
      <c r="M8" s="276"/>
      <c r="N8" s="351"/>
      <c r="O8" s="394">
        <f t="shared" ref="O8:O22" si="0">G8+I8+K8+M8</f>
        <v>0</v>
      </c>
      <c r="P8" s="393">
        <f t="shared" ref="P8:P22" si="1">H8+J8+L8+N8</f>
        <v>0</v>
      </c>
      <c r="Q8" s="276"/>
      <c r="R8" s="276"/>
      <c r="S8" s="276"/>
      <c r="T8" s="276"/>
      <c r="U8" s="276"/>
    </row>
    <row r="9" spans="1:21" ht="15.75">
      <c r="A9" s="635"/>
      <c r="B9" s="633"/>
      <c r="C9" s="275"/>
      <c r="D9" s="275"/>
      <c r="E9" s="275"/>
      <c r="F9" s="276"/>
      <c r="G9" s="276"/>
      <c r="H9" s="351"/>
      <c r="I9" s="276"/>
      <c r="J9" s="351"/>
      <c r="K9" s="276"/>
      <c r="L9" s="351"/>
      <c r="M9" s="276"/>
      <c r="N9" s="351"/>
      <c r="O9" s="394">
        <f t="shared" si="0"/>
        <v>0</v>
      </c>
      <c r="P9" s="393">
        <f t="shared" si="1"/>
        <v>0</v>
      </c>
      <c r="Q9" s="276"/>
      <c r="R9" s="276"/>
      <c r="S9" s="276"/>
      <c r="T9" s="276"/>
      <c r="U9" s="276"/>
    </row>
    <row r="10" spans="1:21" ht="15.75">
      <c r="A10" s="635"/>
      <c r="B10" s="633"/>
      <c r="C10" s="275"/>
      <c r="D10" s="275"/>
      <c r="E10" s="275"/>
      <c r="F10" s="276"/>
      <c r="G10" s="276"/>
      <c r="H10" s="351"/>
      <c r="I10" s="276"/>
      <c r="J10" s="351"/>
      <c r="K10" s="276"/>
      <c r="L10" s="351"/>
      <c r="M10" s="276"/>
      <c r="N10" s="351"/>
      <c r="O10" s="394">
        <f t="shared" si="0"/>
        <v>0</v>
      </c>
      <c r="P10" s="393">
        <f t="shared" si="1"/>
        <v>0</v>
      </c>
      <c r="Q10" s="276"/>
      <c r="R10" s="276"/>
      <c r="S10" s="276"/>
      <c r="T10" s="276"/>
      <c r="U10" s="276"/>
    </row>
    <row r="11" spans="1:21" ht="15.75">
      <c r="A11" s="635"/>
      <c r="B11" s="633"/>
      <c r="C11" s="275"/>
      <c r="D11" s="275"/>
      <c r="E11" s="275"/>
      <c r="F11" s="276"/>
      <c r="G11" s="276"/>
      <c r="H11" s="351"/>
      <c r="I11" s="276"/>
      <c r="J11" s="351"/>
      <c r="K11" s="276"/>
      <c r="L11" s="351"/>
      <c r="M11" s="276"/>
      <c r="N11" s="351"/>
      <c r="O11" s="394">
        <f t="shared" si="0"/>
        <v>0</v>
      </c>
      <c r="P11" s="393">
        <f t="shared" si="1"/>
        <v>0</v>
      </c>
      <c r="Q11" s="276"/>
      <c r="R11" s="276"/>
      <c r="S11" s="276"/>
      <c r="T11" s="276"/>
      <c r="U11" s="276"/>
    </row>
    <row r="12" spans="1:21" ht="15.75">
      <c r="A12" s="635"/>
      <c r="B12" s="633"/>
      <c r="C12" s="275"/>
      <c r="D12" s="275"/>
      <c r="E12" s="275"/>
      <c r="F12" s="276"/>
      <c r="G12" s="276"/>
      <c r="H12" s="351"/>
      <c r="I12" s="276"/>
      <c r="J12" s="351"/>
      <c r="K12" s="276"/>
      <c r="L12" s="351"/>
      <c r="M12" s="276"/>
      <c r="N12" s="351"/>
      <c r="O12" s="394">
        <f t="shared" si="0"/>
        <v>0</v>
      </c>
      <c r="P12" s="393">
        <f t="shared" si="1"/>
        <v>0</v>
      </c>
      <c r="Q12" s="276"/>
      <c r="R12" s="276"/>
      <c r="S12" s="276"/>
      <c r="T12" s="276"/>
      <c r="U12" s="276"/>
    </row>
    <row r="13" spans="1:21" ht="15.75">
      <c r="A13" s="635"/>
      <c r="B13" s="633" t="s">
        <v>1450</v>
      </c>
      <c r="C13" s="275"/>
      <c r="D13" s="275"/>
      <c r="E13" s="275"/>
      <c r="F13" s="276"/>
      <c r="G13" s="276"/>
      <c r="H13" s="351"/>
      <c r="I13" s="276"/>
      <c r="J13" s="351"/>
      <c r="K13" s="276"/>
      <c r="L13" s="351"/>
      <c r="M13" s="276"/>
      <c r="N13" s="351"/>
      <c r="O13" s="394">
        <f t="shared" si="0"/>
        <v>0</v>
      </c>
      <c r="P13" s="393">
        <f t="shared" si="1"/>
        <v>0</v>
      </c>
      <c r="Q13" s="276"/>
      <c r="R13" s="276"/>
      <c r="S13" s="276"/>
      <c r="T13" s="276"/>
      <c r="U13" s="276"/>
    </row>
    <row r="14" spans="1:21" ht="15.75">
      <c r="A14" s="635"/>
      <c r="B14" s="633"/>
      <c r="C14" s="275"/>
      <c r="D14" s="275"/>
      <c r="E14" s="275"/>
      <c r="F14" s="276"/>
      <c r="G14" s="276"/>
      <c r="H14" s="351"/>
      <c r="I14" s="276"/>
      <c r="J14" s="351"/>
      <c r="K14" s="276"/>
      <c r="L14" s="351"/>
      <c r="M14" s="276"/>
      <c r="N14" s="351"/>
      <c r="O14" s="394">
        <f t="shared" si="0"/>
        <v>0</v>
      </c>
      <c r="P14" s="393">
        <f t="shared" si="1"/>
        <v>0</v>
      </c>
      <c r="Q14" s="276"/>
      <c r="R14" s="276"/>
      <c r="S14" s="276"/>
      <c r="T14" s="276"/>
      <c r="U14" s="352"/>
    </row>
    <row r="15" spans="1:21" ht="15.75">
      <c r="A15" s="635"/>
      <c r="B15" s="633"/>
      <c r="C15" s="275"/>
      <c r="D15" s="275"/>
      <c r="E15" s="275"/>
      <c r="F15" s="276"/>
      <c r="G15" s="276"/>
      <c r="H15" s="351"/>
      <c r="I15" s="276"/>
      <c r="J15" s="351"/>
      <c r="K15" s="276"/>
      <c r="L15" s="351"/>
      <c r="M15" s="276"/>
      <c r="N15" s="351"/>
      <c r="O15" s="394">
        <f t="shared" si="0"/>
        <v>0</v>
      </c>
      <c r="P15" s="393">
        <f t="shared" si="1"/>
        <v>0</v>
      </c>
      <c r="Q15" s="276"/>
      <c r="R15" s="276"/>
      <c r="S15" s="276"/>
      <c r="T15" s="276"/>
      <c r="U15" s="352"/>
    </row>
    <row r="16" spans="1:21" ht="15.75">
      <c r="A16" s="635"/>
      <c r="B16" s="633"/>
      <c r="C16" s="275"/>
      <c r="D16" s="275"/>
      <c r="E16" s="275"/>
      <c r="F16" s="276"/>
      <c r="G16" s="276"/>
      <c r="H16" s="351"/>
      <c r="I16" s="276"/>
      <c r="J16" s="351"/>
      <c r="K16" s="276"/>
      <c r="L16" s="351"/>
      <c r="M16" s="276"/>
      <c r="N16" s="351"/>
      <c r="O16" s="394">
        <f t="shared" si="0"/>
        <v>0</v>
      </c>
      <c r="P16" s="393">
        <f t="shared" si="1"/>
        <v>0</v>
      </c>
      <c r="Q16" s="276"/>
      <c r="R16" s="276"/>
      <c r="S16" s="276"/>
      <c r="T16" s="276"/>
      <c r="U16" s="352"/>
    </row>
    <row r="17" spans="1:21" ht="15.75">
      <c r="A17" s="635"/>
      <c r="B17" s="633"/>
      <c r="C17" s="275"/>
      <c r="D17" s="275"/>
      <c r="E17" s="275"/>
      <c r="F17" s="276"/>
      <c r="G17" s="276"/>
      <c r="H17" s="351"/>
      <c r="I17" s="276"/>
      <c r="J17" s="351"/>
      <c r="K17" s="353"/>
      <c r="L17" s="351"/>
      <c r="M17" s="276"/>
      <c r="N17" s="351"/>
      <c r="O17" s="394">
        <f t="shared" si="0"/>
        <v>0</v>
      </c>
      <c r="P17" s="393">
        <f t="shared" si="1"/>
        <v>0</v>
      </c>
      <c r="Q17" s="276"/>
      <c r="R17" s="276"/>
      <c r="S17" s="276"/>
      <c r="T17" s="276"/>
      <c r="U17" s="276"/>
    </row>
    <row r="18" spans="1:21" ht="15.75">
      <c r="A18" s="635"/>
      <c r="B18" s="633" t="s">
        <v>1444</v>
      </c>
      <c r="C18" s="275"/>
      <c r="D18" s="275"/>
      <c r="E18" s="275"/>
      <c r="F18" s="276"/>
      <c r="G18" s="276"/>
      <c r="H18" s="351"/>
      <c r="I18" s="276"/>
      <c r="J18" s="351"/>
      <c r="K18" s="353"/>
      <c r="L18" s="351"/>
      <c r="M18" s="276"/>
      <c r="N18" s="351"/>
      <c r="O18" s="394">
        <f t="shared" si="0"/>
        <v>0</v>
      </c>
      <c r="P18" s="393">
        <f t="shared" si="1"/>
        <v>0</v>
      </c>
      <c r="Q18" s="276"/>
      <c r="R18" s="276"/>
      <c r="S18" s="276"/>
      <c r="T18" s="276"/>
      <c r="U18" s="276"/>
    </row>
    <row r="19" spans="1:21" ht="15.75">
      <c r="A19" s="635"/>
      <c r="B19" s="633"/>
      <c r="C19" s="275"/>
      <c r="D19" s="275"/>
      <c r="E19" s="275"/>
      <c r="F19" s="276"/>
      <c r="G19" s="276"/>
      <c r="H19" s="351"/>
      <c r="I19" s="276"/>
      <c r="J19" s="351"/>
      <c r="K19" s="353"/>
      <c r="L19" s="351"/>
      <c r="M19" s="276"/>
      <c r="N19" s="351"/>
      <c r="O19" s="394">
        <f t="shared" si="0"/>
        <v>0</v>
      </c>
      <c r="P19" s="393">
        <f t="shared" si="1"/>
        <v>0</v>
      </c>
      <c r="Q19" s="276"/>
      <c r="R19" s="276"/>
      <c r="S19" s="276"/>
      <c r="T19" s="276"/>
      <c r="U19" s="276"/>
    </row>
    <row r="20" spans="1:21" ht="15.75">
      <c r="A20" s="635"/>
      <c r="B20" s="633"/>
      <c r="C20" s="275"/>
      <c r="D20" s="275"/>
      <c r="E20" s="275"/>
      <c r="F20" s="276"/>
      <c r="G20" s="276"/>
      <c r="H20" s="351"/>
      <c r="I20" s="276"/>
      <c r="J20" s="351"/>
      <c r="K20" s="353"/>
      <c r="L20" s="351"/>
      <c r="M20" s="276"/>
      <c r="N20" s="351"/>
      <c r="O20" s="394">
        <f t="shared" si="0"/>
        <v>0</v>
      </c>
      <c r="P20" s="393">
        <f t="shared" si="1"/>
        <v>0</v>
      </c>
      <c r="Q20" s="276"/>
      <c r="R20" s="276"/>
      <c r="S20" s="276"/>
      <c r="T20" s="276"/>
      <c r="U20" s="276"/>
    </row>
    <row r="21" spans="1:21" ht="15.75">
      <c r="A21" s="635"/>
      <c r="B21" s="633"/>
      <c r="C21" s="275"/>
      <c r="D21" s="275"/>
      <c r="E21" s="275"/>
      <c r="F21" s="276"/>
      <c r="G21" s="276"/>
      <c r="H21" s="351"/>
      <c r="I21" s="276"/>
      <c r="J21" s="351"/>
      <c r="K21" s="353"/>
      <c r="L21" s="351"/>
      <c r="M21" s="276"/>
      <c r="N21" s="351"/>
      <c r="O21" s="394">
        <f t="shared" si="0"/>
        <v>0</v>
      </c>
      <c r="P21" s="393">
        <f t="shared" si="1"/>
        <v>0</v>
      </c>
      <c r="Q21" s="276"/>
      <c r="R21" s="276"/>
      <c r="S21" s="276"/>
      <c r="T21" s="276"/>
      <c r="U21" s="276"/>
    </row>
    <row r="22" spans="1:21" ht="15.75">
      <c r="A22" s="635"/>
      <c r="B22" s="633"/>
      <c r="C22" s="275"/>
      <c r="D22" s="275"/>
      <c r="E22" s="363"/>
      <c r="F22" s="276"/>
      <c r="G22" s="276"/>
      <c r="H22" s="351"/>
      <c r="I22" s="276"/>
      <c r="J22" s="351"/>
      <c r="K22" s="353"/>
      <c r="L22" s="351"/>
      <c r="M22" s="276"/>
      <c r="N22" s="351"/>
      <c r="O22" s="394">
        <f t="shared" si="0"/>
        <v>0</v>
      </c>
      <c r="P22" s="393">
        <f t="shared" si="1"/>
        <v>0</v>
      </c>
      <c r="Q22" s="276"/>
      <c r="R22" s="276"/>
      <c r="S22" s="276"/>
      <c r="T22" s="276"/>
      <c r="U22" s="276"/>
    </row>
    <row r="23" spans="1:21" ht="15.75">
      <c r="A23" s="635"/>
      <c r="B23" s="634" t="s">
        <v>1446</v>
      </c>
      <c r="C23" s="275"/>
      <c r="D23" s="275"/>
      <c r="E23" s="363"/>
      <c r="F23" s="276"/>
      <c r="G23" s="276"/>
      <c r="H23" s="351"/>
      <c r="I23" s="276"/>
      <c r="J23" s="351"/>
      <c r="K23" s="353"/>
      <c r="L23" s="351"/>
      <c r="M23" s="276"/>
      <c r="N23" s="351"/>
      <c r="O23" s="394">
        <f>G23+I23+K23+M23</f>
        <v>0</v>
      </c>
      <c r="P23" s="393">
        <f>H23+J23+L23+N23</f>
        <v>0</v>
      </c>
      <c r="Q23" s="276"/>
      <c r="R23" s="276"/>
      <c r="S23" s="276"/>
      <c r="T23" s="276"/>
      <c r="U23" s="276"/>
    </row>
    <row r="24" spans="1:21" ht="15.75">
      <c r="A24" s="635"/>
      <c r="B24" s="635"/>
      <c r="C24" s="275"/>
      <c r="D24" s="275"/>
      <c r="E24" s="363"/>
      <c r="F24" s="276"/>
      <c r="G24" s="276"/>
      <c r="H24" s="351"/>
      <c r="I24" s="276"/>
      <c r="J24" s="351"/>
      <c r="K24" s="353"/>
      <c r="L24" s="351"/>
      <c r="M24" s="276"/>
      <c r="N24" s="351"/>
      <c r="O24" s="394">
        <f t="shared" ref="O24:O42" si="2">G24+I24+K24+M24</f>
        <v>0</v>
      </c>
      <c r="P24" s="393">
        <f t="shared" ref="P24:P42" si="3">H24+J24+L24+N24</f>
        <v>0</v>
      </c>
      <c r="Q24" s="276"/>
      <c r="R24" s="276"/>
      <c r="S24" s="276"/>
      <c r="T24" s="276"/>
      <c r="U24" s="276"/>
    </row>
    <row r="25" spans="1:21" ht="15.75">
      <c r="A25" s="635"/>
      <c r="B25" s="635"/>
      <c r="C25" s="275"/>
      <c r="D25" s="275"/>
      <c r="E25" s="363"/>
      <c r="F25" s="276"/>
      <c r="G25" s="276"/>
      <c r="H25" s="351"/>
      <c r="I25" s="276"/>
      <c r="J25" s="351"/>
      <c r="K25" s="353"/>
      <c r="L25" s="351"/>
      <c r="M25" s="276"/>
      <c r="N25" s="351"/>
      <c r="O25" s="394">
        <f t="shared" si="2"/>
        <v>0</v>
      </c>
      <c r="P25" s="393">
        <f t="shared" si="3"/>
        <v>0</v>
      </c>
      <c r="Q25" s="276"/>
      <c r="R25" s="276"/>
      <c r="S25" s="276"/>
      <c r="T25" s="276"/>
      <c r="U25" s="276"/>
    </row>
    <row r="26" spans="1:21" ht="15.75">
      <c r="A26" s="635"/>
      <c r="B26" s="635"/>
      <c r="C26" s="275"/>
      <c r="D26" s="275"/>
      <c r="E26" s="363"/>
      <c r="F26" s="276"/>
      <c r="G26" s="276"/>
      <c r="H26" s="351"/>
      <c r="I26" s="276"/>
      <c r="J26" s="351"/>
      <c r="K26" s="353"/>
      <c r="L26" s="351"/>
      <c r="M26" s="276"/>
      <c r="N26" s="351"/>
      <c r="O26" s="394">
        <f t="shared" si="2"/>
        <v>0</v>
      </c>
      <c r="P26" s="393">
        <f t="shared" si="3"/>
        <v>0</v>
      </c>
      <c r="Q26" s="276"/>
      <c r="R26" s="276"/>
      <c r="S26" s="276"/>
      <c r="T26" s="276"/>
      <c r="U26" s="276"/>
    </row>
    <row r="27" spans="1:21" ht="15.75">
      <c r="A27" s="635"/>
      <c r="B27" s="636"/>
      <c r="C27" s="275"/>
      <c r="D27" s="275"/>
      <c r="E27" s="363"/>
      <c r="F27" s="276"/>
      <c r="G27" s="276"/>
      <c r="H27" s="351"/>
      <c r="I27" s="276"/>
      <c r="J27" s="351"/>
      <c r="K27" s="353"/>
      <c r="L27" s="351"/>
      <c r="M27" s="276"/>
      <c r="N27" s="351"/>
      <c r="O27" s="394">
        <f t="shared" si="2"/>
        <v>0</v>
      </c>
      <c r="P27" s="393">
        <f t="shared" si="3"/>
        <v>0</v>
      </c>
      <c r="Q27" s="276"/>
      <c r="R27" s="276"/>
      <c r="S27" s="276"/>
      <c r="T27" s="276"/>
      <c r="U27" s="276"/>
    </row>
    <row r="28" spans="1:21" ht="15.75">
      <c r="A28" s="635"/>
      <c r="B28" s="634" t="s">
        <v>1447</v>
      </c>
      <c r="C28" s="275"/>
      <c r="D28" s="275"/>
      <c r="E28" s="363"/>
      <c r="F28" s="276"/>
      <c r="G28" s="276"/>
      <c r="H28" s="351"/>
      <c r="I28" s="276"/>
      <c r="J28" s="351"/>
      <c r="K28" s="353"/>
      <c r="L28" s="351"/>
      <c r="M28" s="276"/>
      <c r="N28" s="351"/>
      <c r="O28" s="394">
        <f t="shared" si="2"/>
        <v>0</v>
      </c>
      <c r="P28" s="393">
        <f t="shared" si="3"/>
        <v>0</v>
      </c>
      <c r="Q28" s="276"/>
      <c r="R28" s="276"/>
      <c r="S28" s="276"/>
      <c r="T28" s="276"/>
      <c r="U28" s="276"/>
    </row>
    <row r="29" spans="1:21" ht="15.75">
      <c r="A29" s="635"/>
      <c r="B29" s="635"/>
      <c r="C29" s="275"/>
      <c r="D29" s="275"/>
      <c r="E29" s="363"/>
      <c r="F29" s="276"/>
      <c r="G29" s="276"/>
      <c r="H29" s="351"/>
      <c r="I29" s="276"/>
      <c r="J29" s="351"/>
      <c r="K29" s="353"/>
      <c r="L29" s="351"/>
      <c r="M29" s="276"/>
      <c r="N29" s="351"/>
      <c r="O29" s="394">
        <f t="shared" si="2"/>
        <v>0</v>
      </c>
      <c r="P29" s="393">
        <f t="shared" si="3"/>
        <v>0</v>
      </c>
      <c r="Q29" s="276"/>
      <c r="R29" s="276"/>
      <c r="S29" s="276"/>
      <c r="T29" s="276"/>
      <c r="U29" s="276"/>
    </row>
    <row r="30" spans="1:21" ht="15.75">
      <c r="A30" s="635"/>
      <c r="B30" s="635"/>
      <c r="C30" s="275"/>
      <c r="D30" s="275"/>
      <c r="E30" s="275"/>
      <c r="F30" s="276"/>
      <c r="G30" s="276"/>
      <c r="H30" s="351"/>
      <c r="I30" s="276"/>
      <c r="J30" s="351"/>
      <c r="K30" s="353"/>
      <c r="L30" s="351"/>
      <c r="M30" s="276"/>
      <c r="N30" s="351"/>
      <c r="O30" s="394">
        <f t="shared" si="2"/>
        <v>0</v>
      </c>
      <c r="P30" s="393">
        <f t="shared" si="3"/>
        <v>0</v>
      </c>
      <c r="Q30" s="276"/>
      <c r="R30" s="276"/>
      <c r="S30" s="276"/>
      <c r="T30" s="276"/>
      <c r="U30" s="276"/>
    </row>
    <row r="31" spans="1:21" ht="15.75">
      <c r="A31" s="635"/>
      <c r="B31" s="635"/>
      <c r="C31" s="275"/>
      <c r="D31" s="275"/>
      <c r="E31" s="275"/>
      <c r="F31" s="276"/>
      <c r="G31" s="276"/>
      <c r="H31" s="351"/>
      <c r="I31" s="276"/>
      <c r="J31" s="351"/>
      <c r="K31" s="353"/>
      <c r="L31" s="351"/>
      <c r="M31" s="276"/>
      <c r="N31" s="351"/>
      <c r="O31" s="394">
        <f t="shared" si="2"/>
        <v>0</v>
      </c>
      <c r="P31" s="393">
        <f t="shared" si="3"/>
        <v>0</v>
      </c>
      <c r="Q31" s="276"/>
      <c r="R31" s="276"/>
      <c r="S31" s="276"/>
      <c r="T31" s="276"/>
      <c r="U31" s="276"/>
    </row>
    <row r="32" spans="1:21" ht="15.75">
      <c r="A32" s="635"/>
      <c r="B32" s="636"/>
      <c r="C32" s="275"/>
      <c r="D32" s="275"/>
      <c r="E32" s="275"/>
      <c r="F32" s="276"/>
      <c r="G32" s="276"/>
      <c r="H32" s="351"/>
      <c r="I32" s="276"/>
      <c r="J32" s="351"/>
      <c r="K32" s="353"/>
      <c r="L32" s="351"/>
      <c r="M32" s="276"/>
      <c r="N32" s="351"/>
      <c r="O32" s="394">
        <f t="shared" si="2"/>
        <v>0</v>
      </c>
      <c r="P32" s="393">
        <f t="shared" si="3"/>
        <v>0</v>
      </c>
      <c r="Q32" s="276"/>
      <c r="R32" s="276"/>
      <c r="S32" s="276"/>
      <c r="T32" s="276"/>
      <c r="U32" s="276"/>
    </row>
    <row r="33" spans="1:21" ht="15.75">
      <c r="A33" s="635"/>
      <c r="B33" s="633" t="s">
        <v>1448</v>
      </c>
      <c r="C33" s="362"/>
      <c r="D33" s="275"/>
      <c r="E33" s="275"/>
      <c r="F33" s="276"/>
      <c r="G33" s="276"/>
      <c r="H33" s="351"/>
      <c r="I33" s="276"/>
      <c r="J33" s="351"/>
      <c r="K33" s="353"/>
      <c r="L33" s="351"/>
      <c r="M33" s="276"/>
      <c r="N33" s="351"/>
      <c r="O33" s="394">
        <f t="shared" si="2"/>
        <v>0</v>
      </c>
      <c r="P33" s="393">
        <f t="shared" si="3"/>
        <v>0</v>
      </c>
      <c r="Q33" s="276"/>
      <c r="R33" s="276"/>
      <c r="S33" s="276"/>
      <c r="T33" s="276"/>
      <c r="U33" s="276"/>
    </row>
    <row r="34" spans="1:21" ht="15.75">
      <c r="A34" s="635"/>
      <c r="B34" s="633"/>
      <c r="C34" s="362"/>
      <c r="D34" s="275"/>
      <c r="E34" s="275"/>
      <c r="F34" s="276"/>
      <c r="G34" s="276"/>
      <c r="H34" s="351"/>
      <c r="I34" s="276"/>
      <c r="J34" s="351"/>
      <c r="K34" s="353"/>
      <c r="L34" s="351"/>
      <c r="M34" s="276"/>
      <c r="N34" s="351"/>
      <c r="O34" s="394">
        <f t="shared" si="2"/>
        <v>0</v>
      </c>
      <c r="P34" s="393">
        <f t="shared" si="3"/>
        <v>0</v>
      </c>
      <c r="Q34" s="276"/>
      <c r="R34" s="276"/>
      <c r="S34" s="276"/>
      <c r="T34" s="276"/>
      <c r="U34" s="276"/>
    </row>
    <row r="35" spans="1:21" ht="15.75">
      <c r="A35" s="635"/>
      <c r="B35" s="633"/>
      <c r="C35" s="362"/>
      <c r="D35" s="275"/>
      <c r="E35" s="275"/>
      <c r="F35" s="276"/>
      <c r="G35" s="276"/>
      <c r="H35" s="351"/>
      <c r="I35" s="276"/>
      <c r="J35" s="351"/>
      <c r="K35" s="353"/>
      <c r="L35" s="351"/>
      <c r="M35" s="276"/>
      <c r="N35" s="351"/>
      <c r="O35" s="394">
        <f t="shared" si="2"/>
        <v>0</v>
      </c>
      <c r="P35" s="393">
        <f t="shared" si="3"/>
        <v>0</v>
      </c>
      <c r="Q35" s="276"/>
      <c r="R35" s="276"/>
      <c r="S35" s="276"/>
      <c r="T35" s="276"/>
      <c r="U35" s="276"/>
    </row>
    <row r="36" spans="1:21" ht="15.75">
      <c r="A36" s="635"/>
      <c r="B36" s="633"/>
      <c r="C36" s="362"/>
      <c r="D36" s="275"/>
      <c r="E36" s="275"/>
      <c r="F36" s="276"/>
      <c r="G36" s="276"/>
      <c r="H36" s="351"/>
      <c r="I36" s="276"/>
      <c r="J36" s="351"/>
      <c r="K36" s="353"/>
      <c r="L36" s="351"/>
      <c r="M36" s="276"/>
      <c r="N36" s="351"/>
      <c r="O36" s="394">
        <f t="shared" si="2"/>
        <v>0</v>
      </c>
      <c r="P36" s="393">
        <f t="shared" si="3"/>
        <v>0</v>
      </c>
      <c r="Q36" s="276"/>
      <c r="R36" s="276"/>
      <c r="S36" s="276"/>
      <c r="T36" s="276"/>
      <c r="U36" s="276"/>
    </row>
    <row r="37" spans="1:21" ht="15.75">
      <c r="A37" s="635"/>
      <c r="B37" s="633"/>
      <c r="C37" s="362"/>
      <c r="D37" s="275"/>
      <c r="E37" s="275"/>
      <c r="F37" s="276"/>
      <c r="G37" s="276"/>
      <c r="H37" s="351"/>
      <c r="I37" s="276"/>
      <c r="J37" s="351"/>
      <c r="K37" s="353"/>
      <c r="L37" s="351"/>
      <c r="M37" s="276"/>
      <c r="N37" s="351"/>
      <c r="O37" s="394">
        <f t="shared" si="2"/>
        <v>0</v>
      </c>
      <c r="P37" s="393">
        <f t="shared" si="3"/>
        <v>0</v>
      </c>
      <c r="Q37" s="276"/>
      <c r="R37" s="276"/>
      <c r="S37" s="276"/>
      <c r="T37" s="276"/>
      <c r="U37" s="276"/>
    </row>
    <row r="38" spans="1:21" ht="15.75">
      <c r="A38" s="635"/>
      <c r="B38" s="633" t="s">
        <v>1449</v>
      </c>
      <c r="C38" s="362"/>
      <c r="D38" s="275"/>
      <c r="E38" s="275"/>
      <c r="F38" s="276"/>
      <c r="G38" s="276"/>
      <c r="H38" s="351"/>
      <c r="I38" s="276"/>
      <c r="J38" s="351"/>
      <c r="K38" s="353"/>
      <c r="L38" s="351"/>
      <c r="M38" s="276"/>
      <c r="N38" s="351"/>
      <c r="O38" s="394">
        <f t="shared" si="2"/>
        <v>0</v>
      </c>
      <c r="P38" s="393">
        <f t="shared" si="3"/>
        <v>0</v>
      </c>
      <c r="Q38" s="276"/>
      <c r="R38" s="276"/>
      <c r="S38" s="276"/>
      <c r="T38" s="276"/>
      <c r="U38" s="276"/>
    </row>
    <row r="39" spans="1:21" ht="15.75">
      <c r="A39" s="635"/>
      <c r="B39" s="633"/>
      <c r="C39" s="362"/>
      <c r="D39" s="275"/>
      <c r="E39" s="275"/>
      <c r="F39" s="276"/>
      <c r="G39" s="276"/>
      <c r="H39" s="351"/>
      <c r="I39" s="276"/>
      <c r="J39" s="351"/>
      <c r="K39" s="353"/>
      <c r="L39" s="351"/>
      <c r="M39" s="276"/>
      <c r="N39" s="351"/>
      <c r="O39" s="394">
        <f t="shared" si="2"/>
        <v>0</v>
      </c>
      <c r="P39" s="393">
        <f t="shared" si="3"/>
        <v>0</v>
      </c>
      <c r="Q39" s="276"/>
      <c r="R39" s="276"/>
      <c r="S39" s="276"/>
      <c r="T39" s="276"/>
      <c r="U39" s="276"/>
    </row>
    <row r="40" spans="1:21" ht="15.75">
      <c r="A40" s="635"/>
      <c r="B40" s="633"/>
      <c r="C40" s="362"/>
      <c r="D40" s="275"/>
      <c r="E40" s="275"/>
      <c r="F40" s="276"/>
      <c r="G40" s="276"/>
      <c r="H40" s="351"/>
      <c r="I40" s="276"/>
      <c r="J40" s="351"/>
      <c r="K40" s="353"/>
      <c r="L40" s="351"/>
      <c r="M40" s="276"/>
      <c r="N40" s="351"/>
      <c r="O40" s="394">
        <f t="shared" si="2"/>
        <v>0</v>
      </c>
      <c r="P40" s="393">
        <f t="shared" si="3"/>
        <v>0</v>
      </c>
      <c r="Q40" s="276"/>
      <c r="R40" s="276"/>
      <c r="S40" s="276"/>
      <c r="T40" s="276"/>
      <c r="U40" s="276"/>
    </row>
    <row r="41" spans="1:21" ht="15.75">
      <c r="A41" s="635"/>
      <c r="B41" s="633"/>
      <c r="C41" s="362"/>
      <c r="D41" s="275"/>
      <c r="E41" s="275"/>
      <c r="F41" s="276"/>
      <c r="G41" s="276"/>
      <c r="H41" s="351"/>
      <c r="I41" s="276"/>
      <c r="J41" s="351"/>
      <c r="K41" s="353"/>
      <c r="L41" s="351"/>
      <c r="M41" s="276"/>
      <c r="N41" s="351"/>
      <c r="O41" s="394">
        <f t="shared" si="2"/>
        <v>0</v>
      </c>
      <c r="P41" s="393">
        <f t="shared" si="3"/>
        <v>0</v>
      </c>
      <c r="Q41" s="276"/>
      <c r="R41" s="276"/>
      <c r="S41" s="276"/>
      <c r="T41" s="276"/>
      <c r="U41" s="276"/>
    </row>
    <row r="42" spans="1:21" ht="15.75">
      <c r="A42" s="635"/>
      <c r="B42" s="633"/>
      <c r="C42" s="362"/>
      <c r="D42" s="275"/>
      <c r="E42" s="275"/>
      <c r="F42" s="276"/>
      <c r="G42" s="276"/>
      <c r="H42" s="351"/>
      <c r="I42" s="276"/>
      <c r="J42" s="351"/>
      <c r="K42" s="353"/>
      <c r="L42" s="351"/>
      <c r="M42" s="276"/>
      <c r="N42" s="351"/>
      <c r="O42" s="394">
        <f t="shared" si="2"/>
        <v>0</v>
      </c>
      <c r="P42" s="393">
        <f t="shared" si="3"/>
        <v>0</v>
      </c>
      <c r="Q42" s="276"/>
      <c r="R42" s="276"/>
      <c r="S42" s="276"/>
      <c r="T42" s="276"/>
      <c r="U42" s="276"/>
    </row>
    <row r="43" spans="1:21" ht="15.75">
      <c r="A43" s="287"/>
      <c r="B43" s="288"/>
      <c r="C43" s="287" t="s">
        <v>1453</v>
      </c>
      <c r="D43" s="288"/>
      <c r="E43" s="288"/>
      <c r="F43" s="289"/>
      <c r="G43" s="277">
        <f t="shared" ref="G43:P43" si="4">SUM(G8:G42)</f>
        <v>0</v>
      </c>
      <c r="H43" s="278">
        <f t="shared" si="4"/>
        <v>0</v>
      </c>
      <c r="I43" s="277">
        <f t="shared" si="4"/>
        <v>0</v>
      </c>
      <c r="J43" s="278">
        <f t="shared" si="4"/>
        <v>0</v>
      </c>
      <c r="K43" s="277">
        <f t="shared" si="4"/>
        <v>0</v>
      </c>
      <c r="L43" s="278">
        <f t="shared" si="4"/>
        <v>0</v>
      </c>
      <c r="M43" s="277">
        <f t="shared" si="4"/>
        <v>0</v>
      </c>
      <c r="N43" s="278">
        <f t="shared" si="4"/>
        <v>0</v>
      </c>
      <c r="O43" s="278">
        <f t="shared" si="4"/>
        <v>0</v>
      </c>
      <c r="P43" s="278">
        <f t="shared" si="4"/>
        <v>0</v>
      </c>
      <c r="Q43" s="258"/>
      <c r="R43" s="258"/>
      <c r="S43" s="258"/>
      <c r="T43" s="258"/>
      <c r="U43" s="258"/>
    </row>
    <row r="49" spans="8:16">
      <c r="H49" s="358"/>
      <c r="J49" s="358"/>
      <c r="L49" s="358"/>
      <c r="N49" s="358"/>
      <c r="P49" s="358"/>
    </row>
    <row r="50" spans="8:16">
      <c r="H50" s="358"/>
      <c r="J50" s="358"/>
      <c r="L50" s="358"/>
      <c r="N50" s="358"/>
      <c r="P50" s="358"/>
    </row>
    <row r="51" spans="8:16">
      <c r="H51" s="358"/>
      <c r="J51" s="358"/>
      <c r="L51" s="358"/>
      <c r="N51" s="358"/>
      <c r="P51" s="358"/>
    </row>
    <row r="52" spans="8:16">
      <c r="H52" s="358"/>
      <c r="J52" s="358"/>
      <c r="L52" s="358"/>
      <c r="N52" s="358"/>
      <c r="P52" s="358"/>
    </row>
    <row r="53" spans="8:16">
      <c r="H53" s="358"/>
      <c r="J53" s="358"/>
      <c r="L53" s="358"/>
      <c r="N53" s="358"/>
      <c r="P53" s="358"/>
    </row>
    <row r="54" spans="8:16">
      <c r="H54" s="358"/>
      <c r="J54" s="358"/>
      <c r="L54" s="358"/>
      <c r="N54" s="358"/>
      <c r="P54" s="358"/>
    </row>
    <row r="55" spans="8:16">
      <c r="H55" s="358"/>
      <c r="J55" s="358"/>
      <c r="L55" s="358"/>
      <c r="N55" s="358"/>
      <c r="P55" s="358"/>
    </row>
    <row r="56" spans="8:16">
      <c r="H56" s="358"/>
      <c r="J56" s="358"/>
      <c r="L56" s="358"/>
      <c r="N56" s="358"/>
      <c r="P56" s="358"/>
    </row>
    <row r="57" spans="8:16">
      <c r="H57" s="358"/>
      <c r="J57" s="358"/>
      <c r="L57" s="358"/>
      <c r="N57" s="358"/>
      <c r="P57" s="358"/>
    </row>
    <row r="58" spans="8:16">
      <c r="H58" s="358"/>
      <c r="J58" s="358"/>
      <c r="L58" s="358"/>
      <c r="N58" s="358"/>
      <c r="P58" s="358"/>
    </row>
    <row r="59" spans="8:16">
      <c r="H59" s="358"/>
      <c r="J59" s="358"/>
      <c r="L59" s="358"/>
      <c r="N59" s="358"/>
      <c r="P59" s="358"/>
    </row>
    <row r="60" spans="8:16">
      <c r="H60" s="358"/>
      <c r="J60" s="358"/>
      <c r="L60" s="358"/>
      <c r="N60" s="358"/>
      <c r="P60" s="358"/>
    </row>
    <row r="61" spans="8:16">
      <c r="H61" s="358"/>
      <c r="J61" s="358"/>
      <c r="L61" s="358"/>
      <c r="N61" s="358"/>
      <c r="P61" s="358"/>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74"/>
  <sheetViews>
    <sheetView zoomScale="90" zoomScaleNormal="90" workbookViewId="0">
      <pane ySplit="7" topLeftCell="A23" activePane="bottomLeft" state="frozen"/>
      <selection activeCell="Q6" sqref="Q6"/>
      <selection pane="bottomLeft" activeCell="B21" sqref="B21:B26"/>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1" customFormat="1" ht="18.75">
      <c r="G1" s="274" t="s">
        <v>1409</v>
      </c>
      <c r="L1" s="274"/>
      <c r="M1" s="274"/>
      <c r="N1" s="274"/>
      <c r="O1" s="274"/>
      <c r="P1" s="274"/>
      <c r="Q1" s="274"/>
      <c r="R1" s="274"/>
      <c r="S1" s="274"/>
      <c r="T1" s="274"/>
      <c r="U1" s="274"/>
    </row>
    <row r="2" spans="1:21" s="271" customFormat="1" ht="18.75">
      <c r="A2" s="316" t="s">
        <v>1352</v>
      </c>
      <c r="G2" s="274"/>
      <c r="L2" s="274"/>
      <c r="M2" s="274"/>
      <c r="N2" s="274"/>
      <c r="O2" s="274"/>
      <c r="P2" s="274"/>
      <c r="Q2" s="274"/>
      <c r="R2" s="274"/>
      <c r="S2" s="274"/>
      <c r="T2" s="274"/>
      <c r="U2" s="274"/>
    </row>
    <row r="3" spans="1:21" s="271" customFormat="1" ht="27.75" customHeight="1">
      <c r="A3" s="638" t="s">
        <v>1411</v>
      </c>
      <c r="B3" s="638"/>
      <c r="C3" s="638"/>
      <c r="D3" s="638"/>
      <c r="E3" s="638"/>
      <c r="F3" s="638"/>
      <c r="G3" s="638"/>
      <c r="H3" s="638"/>
      <c r="I3" s="638"/>
      <c r="J3" s="638"/>
      <c r="K3" s="638"/>
      <c r="L3" s="638"/>
      <c r="M3" s="638"/>
      <c r="N3" s="638"/>
      <c r="O3" s="638"/>
      <c r="P3" s="638"/>
      <c r="Q3" s="638"/>
      <c r="R3" s="638"/>
      <c r="S3" s="638"/>
      <c r="T3" s="638"/>
      <c r="U3" s="638"/>
    </row>
    <row r="4" spans="1:21" s="315" customFormat="1">
      <c r="A4" s="639" t="s">
        <v>1417</v>
      </c>
      <c r="B4" s="639"/>
      <c r="C4" s="639"/>
      <c r="D4" s="639"/>
      <c r="E4" s="639"/>
      <c r="F4" s="639"/>
      <c r="G4" s="639"/>
      <c r="H4" s="639"/>
      <c r="I4" s="639"/>
      <c r="J4" s="639"/>
      <c r="K4" s="639"/>
      <c r="L4" s="639"/>
      <c r="M4" s="639"/>
      <c r="N4" s="639"/>
      <c r="O4" s="639"/>
      <c r="P4" s="639"/>
      <c r="Q4" s="639"/>
      <c r="R4" s="639"/>
      <c r="S4" s="639"/>
      <c r="T4" s="639"/>
      <c r="U4" s="639"/>
    </row>
    <row r="5" spans="1:21" s="66" customFormat="1" ht="23.25" customHeight="1">
      <c r="A5" s="599" t="s">
        <v>97</v>
      </c>
      <c r="B5" s="601" t="s">
        <v>111</v>
      </c>
      <c r="C5" s="602" t="s">
        <v>86</v>
      </c>
      <c r="D5" s="602" t="s">
        <v>87</v>
      </c>
      <c r="E5" s="602" t="s">
        <v>392</v>
      </c>
      <c r="F5" s="602" t="s">
        <v>88</v>
      </c>
      <c r="G5" s="607" t="s">
        <v>100</v>
      </c>
      <c r="H5" s="609"/>
      <c r="I5" s="609"/>
      <c r="J5" s="609"/>
      <c r="K5" s="609"/>
      <c r="L5" s="609"/>
      <c r="M5" s="609"/>
      <c r="N5" s="608"/>
      <c r="O5" s="613" t="s">
        <v>101</v>
      </c>
      <c r="P5" s="614"/>
      <c r="Q5" s="601" t="s">
        <v>102</v>
      </c>
      <c r="R5" s="601" t="s">
        <v>103</v>
      </c>
      <c r="S5" s="601" t="s">
        <v>110</v>
      </c>
      <c r="T5" s="601" t="s">
        <v>109</v>
      </c>
      <c r="U5" s="610" t="s">
        <v>89</v>
      </c>
    </row>
    <row r="6" spans="1:21" s="66" customFormat="1" ht="15" customHeight="1">
      <c r="A6" s="599"/>
      <c r="B6" s="599"/>
      <c r="C6" s="603"/>
      <c r="D6" s="603"/>
      <c r="E6" s="603"/>
      <c r="F6" s="603"/>
      <c r="G6" s="607" t="s">
        <v>104</v>
      </c>
      <c r="H6" s="608"/>
      <c r="I6" s="607" t="s">
        <v>105</v>
      </c>
      <c r="J6" s="608"/>
      <c r="K6" s="607" t="s">
        <v>106</v>
      </c>
      <c r="L6" s="608"/>
      <c r="M6" s="607" t="s">
        <v>107</v>
      </c>
      <c r="N6" s="608"/>
      <c r="O6" s="615"/>
      <c r="P6" s="616"/>
      <c r="Q6" s="599"/>
      <c r="R6" s="599"/>
      <c r="S6" s="599"/>
      <c r="T6" s="599"/>
      <c r="U6" s="611"/>
    </row>
    <row r="7" spans="1:21" s="67" customFormat="1" ht="24" customHeight="1">
      <c r="A7" s="600"/>
      <c r="B7" s="600"/>
      <c r="C7" s="604"/>
      <c r="D7" s="604"/>
      <c r="E7" s="604"/>
      <c r="F7" s="604"/>
      <c r="G7" s="432" t="s">
        <v>108</v>
      </c>
      <c r="H7" s="432" t="s">
        <v>12</v>
      </c>
      <c r="I7" s="432" t="s">
        <v>108</v>
      </c>
      <c r="J7" s="432" t="s">
        <v>12</v>
      </c>
      <c r="K7" s="432" t="s">
        <v>108</v>
      </c>
      <c r="L7" s="432" t="s">
        <v>12</v>
      </c>
      <c r="M7" s="432" t="s">
        <v>108</v>
      </c>
      <c r="N7" s="432" t="s">
        <v>12</v>
      </c>
      <c r="O7" s="432" t="s">
        <v>108</v>
      </c>
      <c r="P7" s="432" t="s">
        <v>12</v>
      </c>
      <c r="Q7" s="600"/>
      <c r="R7" s="600"/>
      <c r="S7" s="600"/>
      <c r="T7" s="600"/>
      <c r="U7" s="612"/>
    </row>
    <row r="8" spans="1:21" s="255" customFormat="1" ht="15.75">
      <c r="A8" s="433"/>
      <c r="B8" s="434"/>
      <c r="C8" s="435"/>
      <c r="D8" s="435"/>
      <c r="E8" s="436"/>
      <c r="F8" s="435"/>
      <c r="G8" s="437"/>
      <c r="H8" s="437"/>
      <c r="I8" s="437"/>
      <c r="J8" s="437"/>
      <c r="K8" s="437"/>
      <c r="L8" s="437"/>
      <c r="M8" s="437"/>
      <c r="N8" s="437"/>
      <c r="O8" s="437"/>
      <c r="P8" s="437"/>
      <c r="Q8" s="438"/>
      <c r="R8" s="438"/>
      <c r="S8" s="438"/>
      <c r="T8" s="438"/>
      <c r="U8" s="439"/>
    </row>
    <row r="9" spans="1:21" ht="15.75">
      <c r="A9" s="620" t="s">
        <v>1412</v>
      </c>
      <c r="B9" s="617" t="s">
        <v>1413</v>
      </c>
      <c r="C9" s="272"/>
      <c r="D9" s="272"/>
      <c r="E9" s="272"/>
      <c r="F9" s="272"/>
      <c r="G9" s="355"/>
      <c r="H9" s="356"/>
      <c r="I9" s="272"/>
      <c r="J9" s="356"/>
      <c r="K9" s="272"/>
      <c r="L9" s="356"/>
      <c r="M9" s="272"/>
      <c r="N9" s="356"/>
      <c r="O9" s="392">
        <f>G9+I9+K9+M9</f>
        <v>0</v>
      </c>
      <c r="P9" s="393">
        <f>H9+J9+L9+N9</f>
        <v>0</v>
      </c>
      <c r="Q9" s="272"/>
      <c r="R9" s="272"/>
      <c r="S9" s="272"/>
      <c r="T9" s="272"/>
      <c r="U9" s="272"/>
    </row>
    <row r="10" spans="1:21" ht="15.75">
      <c r="A10" s="620"/>
      <c r="B10" s="618"/>
      <c r="C10" s="272"/>
      <c r="D10" s="272"/>
      <c r="E10" s="272"/>
      <c r="F10" s="272"/>
      <c r="G10" s="355"/>
      <c r="H10" s="356"/>
      <c r="I10" s="272"/>
      <c r="J10" s="356"/>
      <c r="K10" s="272"/>
      <c r="L10" s="356"/>
      <c r="M10" s="272"/>
      <c r="N10" s="356"/>
      <c r="O10" s="392">
        <f t="shared" ref="O10:O38" si="0">G10+I10+K10+M10</f>
        <v>0</v>
      </c>
      <c r="P10" s="393">
        <f t="shared" ref="P10:P38" si="1">H10+J10+L10+N10</f>
        <v>0</v>
      </c>
      <c r="Q10" s="272"/>
      <c r="R10" s="272"/>
      <c r="S10" s="272"/>
      <c r="T10" s="272"/>
      <c r="U10" s="272"/>
    </row>
    <row r="11" spans="1:21" s="358" customFormat="1" ht="15.75">
      <c r="A11" s="620"/>
      <c r="B11" s="618"/>
      <c r="C11" s="272"/>
      <c r="D11" s="272"/>
      <c r="E11" s="272"/>
      <c r="F11" s="272"/>
      <c r="G11" s="355"/>
      <c r="H11" s="356"/>
      <c r="I11" s="272"/>
      <c r="J11" s="356"/>
      <c r="K11" s="272"/>
      <c r="L11" s="356"/>
      <c r="M11" s="272"/>
      <c r="N11" s="356"/>
      <c r="O11" s="392">
        <f t="shared" si="0"/>
        <v>0</v>
      </c>
      <c r="P11" s="393">
        <f t="shared" si="1"/>
        <v>0</v>
      </c>
      <c r="Q11" s="272"/>
      <c r="R11" s="272"/>
      <c r="S11" s="272"/>
      <c r="T11" s="272"/>
      <c r="U11" s="272"/>
    </row>
    <row r="12" spans="1:21" ht="15.75">
      <c r="A12" s="620"/>
      <c r="B12" s="618"/>
      <c r="C12" s="272"/>
      <c r="D12" s="272"/>
      <c r="E12" s="272"/>
      <c r="F12" s="272"/>
      <c r="G12" s="355"/>
      <c r="H12" s="356"/>
      <c r="I12" s="272"/>
      <c r="J12" s="356"/>
      <c r="K12" s="272"/>
      <c r="L12" s="356"/>
      <c r="M12" s="272"/>
      <c r="N12" s="356"/>
      <c r="O12" s="392">
        <f t="shared" si="0"/>
        <v>0</v>
      </c>
      <c r="P12" s="393">
        <f t="shared" si="1"/>
        <v>0</v>
      </c>
      <c r="Q12" s="272"/>
      <c r="R12" s="272"/>
      <c r="S12" s="272"/>
      <c r="T12" s="272"/>
      <c r="U12" s="272"/>
    </row>
    <row r="13" spans="1:21" ht="15.75">
      <c r="A13" s="620"/>
      <c r="B13" s="618"/>
      <c r="C13" s="272"/>
      <c r="D13" s="272"/>
      <c r="E13" s="272"/>
      <c r="F13" s="272"/>
      <c r="G13" s="355"/>
      <c r="H13" s="356"/>
      <c r="I13" s="272"/>
      <c r="J13" s="356"/>
      <c r="K13" s="272"/>
      <c r="L13" s="356"/>
      <c r="M13" s="272"/>
      <c r="N13" s="356"/>
      <c r="O13" s="392">
        <f t="shared" si="0"/>
        <v>0</v>
      </c>
      <c r="P13" s="393">
        <f t="shared" si="1"/>
        <v>0</v>
      </c>
      <c r="Q13" s="272"/>
      <c r="R13" s="272"/>
      <c r="S13" s="272"/>
      <c r="T13" s="272"/>
      <c r="U13" s="272"/>
    </row>
    <row r="14" spans="1:21" ht="15.75">
      <c r="A14" s="620"/>
      <c r="B14" s="619"/>
      <c r="C14" s="272"/>
      <c r="D14" s="272"/>
      <c r="E14" s="272"/>
      <c r="F14" s="272"/>
      <c r="G14" s="355"/>
      <c r="H14" s="356"/>
      <c r="I14" s="272"/>
      <c r="J14" s="356"/>
      <c r="K14" s="272"/>
      <c r="L14" s="356"/>
      <c r="M14" s="272"/>
      <c r="N14" s="356"/>
      <c r="O14" s="392">
        <f t="shared" si="0"/>
        <v>0</v>
      </c>
      <c r="P14" s="393">
        <f t="shared" si="1"/>
        <v>0</v>
      </c>
      <c r="Q14" s="272"/>
      <c r="R14" s="272"/>
      <c r="S14" s="272"/>
      <c r="T14" s="272"/>
      <c r="U14" s="272"/>
    </row>
    <row r="15" spans="1:21" ht="15.75">
      <c r="A15" s="620"/>
      <c r="B15" s="617" t="s">
        <v>1414</v>
      </c>
      <c r="C15" s="272"/>
      <c r="D15" s="272"/>
      <c r="E15" s="272"/>
      <c r="F15" s="272"/>
      <c r="G15" s="355"/>
      <c r="H15" s="356"/>
      <c r="I15" s="272"/>
      <c r="J15" s="356"/>
      <c r="K15" s="272"/>
      <c r="L15" s="356"/>
      <c r="M15" s="272"/>
      <c r="N15" s="356"/>
      <c r="O15" s="392">
        <f t="shared" si="0"/>
        <v>0</v>
      </c>
      <c r="P15" s="393">
        <f t="shared" si="1"/>
        <v>0</v>
      </c>
      <c r="Q15" s="272"/>
      <c r="R15" s="272"/>
      <c r="S15" s="272"/>
      <c r="T15" s="272"/>
      <c r="U15" s="272"/>
    </row>
    <row r="16" spans="1:21" s="358" customFormat="1" ht="15.75">
      <c r="A16" s="620"/>
      <c r="B16" s="618"/>
      <c r="C16" s="272"/>
      <c r="D16" s="272"/>
      <c r="E16" s="272"/>
      <c r="F16" s="272"/>
      <c r="G16" s="355"/>
      <c r="H16" s="356"/>
      <c r="I16" s="272"/>
      <c r="J16" s="356"/>
      <c r="K16" s="272"/>
      <c r="L16" s="356"/>
      <c r="M16" s="272"/>
      <c r="N16" s="356"/>
      <c r="O16" s="392">
        <f t="shared" si="0"/>
        <v>0</v>
      </c>
      <c r="P16" s="393">
        <f t="shared" si="1"/>
        <v>0</v>
      </c>
      <c r="Q16" s="272"/>
      <c r="R16" s="272"/>
      <c r="S16" s="272"/>
      <c r="T16" s="272"/>
      <c r="U16" s="272"/>
    </row>
    <row r="17" spans="1:21" s="358" customFormat="1" ht="15.75">
      <c r="A17" s="620"/>
      <c r="B17" s="618"/>
      <c r="C17" s="272"/>
      <c r="D17" s="272"/>
      <c r="E17" s="272"/>
      <c r="F17" s="272"/>
      <c r="G17" s="355"/>
      <c r="H17" s="356"/>
      <c r="I17" s="272"/>
      <c r="J17" s="356"/>
      <c r="K17" s="272"/>
      <c r="L17" s="356"/>
      <c r="M17" s="272"/>
      <c r="N17" s="356"/>
      <c r="O17" s="392">
        <f t="shared" si="0"/>
        <v>0</v>
      </c>
      <c r="P17" s="393">
        <f t="shared" si="1"/>
        <v>0</v>
      </c>
      <c r="Q17" s="272"/>
      <c r="R17" s="272"/>
      <c r="S17" s="272"/>
      <c r="T17" s="272"/>
      <c r="U17" s="272"/>
    </row>
    <row r="18" spans="1:21" s="358" customFormat="1" ht="15.75">
      <c r="A18" s="620"/>
      <c r="B18" s="618"/>
      <c r="C18" s="272"/>
      <c r="D18" s="272"/>
      <c r="E18" s="272"/>
      <c r="F18" s="272"/>
      <c r="G18" s="355"/>
      <c r="H18" s="356"/>
      <c r="I18" s="272"/>
      <c r="J18" s="356"/>
      <c r="K18" s="272"/>
      <c r="L18" s="356"/>
      <c r="M18" s="272"/>
      <c r="N18" s="356"/>
      <c r="O18" s="392">
        <f t="shared" si="0"/>
        <v>0</v>
      </c>
      <c r="P18" s="393">
        <f t="shared" si="1"/>
        <v>0</v>
      </c>
      <c r="Q18" s="272"/>
      <c r="R18" s="272"/>
      <c r="S18" s="272"/>
      <c r="T18" s="272"/>
      <c r="U18" s="272"/>
    </row>
    <row r="19" spans="1:21" ht="15.75">
      <c r="A19" s="620"/>
      <c r="B19" s="618"/>
      <c r="C19" s="272"/>
      <c r="D19" s="272"/>
      <c r="E19" s="272"/>
      <c r="F19" s="272"/>
      <c r="G19" s="355"/>
      <c r="H19" s="356"/>
      <c r="I19" s="272"/>
      <c r="J19" s="356"/>
      <c r="K19" s="272"/>
      <c r="L19" s="356"/>
      <c r="M19" s="272"/>
      <c r="N19" s="356"/>
      <c r="O19" s="392">
        <f t="shared" si="0"/>
        <v>0</v>
      </c>
      <c r="P19" s="393">
        <f t="shared" si="1"/>
        <v>0</v>
      </c>
      <c r="Q19" s="272"/>
      <c r="R19" s="272"/>
      <c r="S19" s="272"/>
      <c r="T19" s="272"/>
      <c r="U19" s="272"/>
    </row>
    <row r="20" spans="1:21" ht="15.75">
      <c r="A20" s="620"/>
      <c r="B20" s="619"/>
      <c r="C20" s="272"/>
      <c r="D20" s="272"/>
      <c r="E20" s="272"/>
      <c r="F20" s="272"/>
      <c r="G20" s="355"/>
      <c r="H20" s="356"/>
      <c r="I20" s="272"/>
      <c r="J20" s="356"/>
      <c r="K20" s="272"/>
      <c r="L20" s="356"/>
      <c r="M20" s="272"/>
      <c r="N20" s="356"/>
      <c r="O20" s="392">
        <f t="shared" si="0"/>
        <v>0</v>
      </c>
      <c r="P20" s="393">
        <f t="shared" si="1"/>
        <v>0</v>
      </c>
      <c r="Q20" s="272"/>
      <c r="R20" s="272"/>
      <c r="S20" s="272"/>
      <c r="T20" s="272"/>
      <c r="U20" s="272"/>
    </row>
    <row r="21" spans="1:21" s="358" customFormat="1" ht="15.75">
      <c r="A21" s="620"/>
      <c r="B21" s="617" t="s">
        <v>1415</v>
      </c>
      <c r="C21" s="272"/>
      <c r="D21" s="272"/>
      <c r="E21" s="272"/>
      <c r="F21" s="272"/>
      <c r="G21" s="355"/>
      <c r="H21" s="356"/>
      <c r="I21" s="272"/>
      <c r="J21" s="356"/>
      <c r="K21" s="272"/>
      <c r="L21" s="356"/>
      <c r="M21" s="272"/>
      <c r="N21" s="356"/>
      <c r="O21" s="392">
        <f t="shared" si="0"/>
        <v>0</v>
      </c>
      <c r="P21" s="393">
        <f t="shared" si="1"/>
        <v>0</v>
      </c>
      <c r="Q21" s="272"/>
      <c r="R21" s="272"/>
      <c r="S21" s="272"/>
      <c r="T21" s="272"/>
      <c r="U21" s="272"/>
    </row>
    <row r="22" spans="1:21" s="358" customFormat="1" ht="15.75">
      <c r="A22" s="620"/>
      <c r="B22" s="618"/>
      <c r="C22" s="272"/>
      <c r="D22" s="272"/>
      <c r="E22" s="272"/>
      <c r="F22" s="272"/>
      <c r="G22" s="355"/>
      <c r="H22" s="356"/>
      <c r="I22" s="272"/>
      <c r="J22" s="356"/>
      <c r="K22" s="272"/>
      <c r="L22" s="356"/>
      <c r="M22" s="272"/>
      <c r="N22" s="356"/>
      <c r="O22" s="392">
        <f t="shared" si="0"/>
        <v>0</v>
      </c>
      <c r="P22" s="393">
        <f t="shared" si="1"/>
        <v>0</v>
      </c>
      <c r="Q22" s="272"/>
      <c r="R22" s="272"/>
      <c r="S22" s="272"/>
      <c r="T22" s="272"/>
      <c r="U22" s="272"/>
    </row>
    <row r="23" spans="1:21" s="358" customFormat="1" ht="15.75">
      <c r="A23" s="620"/>
      <c r="B23" s="618"/>
      <c r="C23" s="272"/>
      <c r="D23" s="272"/>
      <c r="E23" s="272"/>
      <c r="F23" s="272"/>
      <c r="G23" s="355"/>
      <c r="H23" s="356"/>
      <c r="I23" s="272"/>
      <c r="J23" s="356"/>
      <c r="K23" s="272"/>
      <c r="L23" s="356"/>
      <c r="M23" s="272"/>
      <c r="N23" s="356"/>
      <c r="O23" s="392">
        <f t="shared" si="0"/>
        <v>0</v>
      </c>
      <c r="P23" s="393">
        <f t="shared" si="1"/>
        <v>0</v>
      </c>
      <c r="Q23" s="272"/>
      <c r="R23" s="272"/>
      <c r="S23" s="272"/>
      <c r="T23" s="272"/>
      <c r="U23" s="272"/>
    </row>
    <row r="24" spans="1:21" s="358" customFormat="1" ht="15.75">
      <c r="A24" s="620"/>
      <c r="B24" s="618"/>
      <c r="C24" s="272"/>
      <c r="D24" s="272"/>
      <c r="E24" s="272"/>
      <c r="F24" s="272"/>
      <c r="G24" s="355"/>
      <c r="H24" s="356"/>
      <c r="I24" s="272"/>
      <c r="J24" s="356"/>
      <c r="K24" s="272"/>
      <c r="L24" s="356"/>
      <c r="M24" s="272"/>
      <c r="N24" s="356"/>
      <c r="O24" s="392">
        <f t="shared" si="0"/>
        <v>0</v>
      </c>
      <c r="P24" s="393">
        <f t="shared" si="1"/>
        <v>0</v>
      </c>
      <c r="Q24" s="272"/>
      <c r="R24" s="272"/>
      <c r="S24" s="272"/>
      <c r="T24" s="272"/>
      <c r="U24" s="272"/>
    </row>
    <row r="25" spans="1:21" s="358" customFormat="1" ht="15.75">
      <c r="A25" s="620"/>
      <c r="B25" s="618"/>
      <c r="C25" s="272"/>
      <c r="D25" s="272"/>
      <c r="E25" s="272"/>
      <c r="F25" s="272"/>
      <c r="G25" s="355"/>
      <c r="H25" s="356"/>
      <c r="I25" s="272"/>
      <c r="J25" s="356"/>
      <c r="K25" s="272"/>
      <c r="L25" s="356"/>
      <c r="M25" s="272"/>
      <c r="N25" s="356"/>
      <c r="O25" s="392">
        <f t="shared" si="0"/>
        <v>0</v>
      </c>
      <c r="P25" s="393">
        <f t="shared" si="1"/>
        <v>0</v>
      </c>
      <c r="Q25" s="272"/>
      <c r="R25" s="272"/>
      <c r="S25" s="272"/>
      <c r="T25" s="272"/>
      <c r="U25" s="272"/>
    </row>
    <row r="26" spans="1:21" ht="15.75">
      <c r="A26" s="620"/>
      <c r="B26" s="619"/>
      <c r="C26" s="272"/>
      <c r="D26" s="272"/>
      <c r="E26" s="272"/>
      <c r="F26" s="272"/>
      <c r="G26" s="272"/>
      <c r="H26" s="356"/>
      <c r="I26" s="272"/>
      <c r="J26" s="356"/>
      <c r="K26" s="272"/>
      <c r="L26" s="356"/>
      <c r="M26" s="272"/>
      <c r="N26" s="356"/>
      <c r="O26" s="392">
        <f t="shared" si="0"/>
        <v>0</v>
      </c>
      <c r="P26" s="393">
        <f t="shared" si="1"/>
        <v>0</v>
      </c>
      <c r="Q26" s="272"/>
      <c r="R26" s="272"/>
      <c r="S26" s="272"/>
      <c r="T26" s="272"/>
      <c r="U26" s="272"/>
    </row>
    <row r="27" spans="1:21" ht="15.75">
      <c r="A27" s="617" t="s">
        <v>1416</v>
      </c>
      <c r="B27" s="617" t="s">
        <v>1418</v>
      </c>
      <c r="C27" s="272"/>
      <c r="D27" s="272"/>
      <c r="E27" s="272"/>
      <c r="F27" s="272"/>
      <c r="G27" s="355"/>
      <c r="H27" s="356"/>
      <c r="I27" s="272"/>
      <c r="J27" s="356"/>
      <c r="K27" s="272"/>
      <c r="L27" s="356"/>
      <c r="M27" s="272"/>
      <c r="N27" s="356"/>
      <c r="O27" s="392">
        <f t="shared" si="0"/>
        <v>0</v>
      </c>
      <c r="P27" s="393">
        <f t="shared" si="1"/>
        <v>0</v>
      </c>
      <c r="Q27" s="272"/>
      <c r="R27" s="272"/>
      <c r="S27" s="272"/>
      <c r="T27" s="272"/>
      <c r="U27" s="272"/>
    </row>
    <row r="28" spans="1:21" s="358" customFormat="1" ht="15.75">
      <c r="A28" s="618"/>
      <c r="B28" s="618"/>
      <c r="C28" s="272"/>
      <c r="D28" s="272"/>
      <c r="E28" s="272"/>
      <c r="F28" s="272"/>
      <c r="G28" s="355"/>
      <c r="H28" s="356"/>
      <c r="I28" s="272"/>
      <c r="J28" s="356"/>
      <c r="K28" s="272"/>
      <c r="L28" s="356"/>
      <c r="M28" s="272"/>
      <c r="N28" s="356"/>
      <c r="O28" s="392">
        <f t="shared" si="0"/>
        <v>0</v>
      </c>
      <c r="P28" s="393">
        <f t="shared" si="1"/>
        <v>0</v>
      </c>
      <c r="Q28" s="272"/>
      <c r="R28" s="272"/>
      <c r="S28" s="272"/>
      <c r="T28" s="272"/>
      <c r="U28" s="272"/>
    </row>
    <row r="29" spans="1:21" s="358" customFormat="1" ht="15.75">
      <c r="A29" s="618"/>
      <c r="B29" s="618"/>
      <c r="C29" s="272"/>
      <c r="D29" s="272"/>
      <c r="E29" s="272"/>
      <c r="F29" s="272"/>
      <c r="G29" s="355"/>
      <c r="H29" s="356"/>
      <c r="I29" s="272"/>
      <c r="J29" s="356"/>
      <c r="K29" s="272"/>
      <c r="L29" s="356"/>
      <c r="M29" s="272"/>
      <c r="N29" s="356"/>
      <c r="O29" s="392">
        <f t="shared" si="0"/>
        <v>0</v>
      </c>
      <c r="P29" s="393">
        <f t="shared" si="1"/>
        <v>0</v>
      </c>
      <c r="Q29" s="272"/>
      <c r="R29" s="272"/>
      <c r="S29" s="272"/>
      <c r="T29" s="272"/>
      <c r="U29" s="272"/>
    </row>
    <row r="30" spans="1:21" s="358" customFormat="1" ht="15.75">
      <c r="A30" s="618"/>
      <c r="B30" s="618"/>
      <c r="C30" s="272"/>
      <c r="D30" s="272"/>
      <c r="E30" s="272"/>
      <c r="F30" s="272"/>
      <c r="G30" s="355"/>
      <c r="H30" s="356"/>
      <c r="I30" s="272"/>
      <c r="J30" s="356"/>
      <c r="K30" s="272"/>
      <c r="L30" s="356"/>
      <c r="M30" s="272"/>
      <c r="N30" s="356"/>
      <c r="O30" s="392">
        <f t="shared" si="0"/>
        <v>0</v>
      </c>
      <c r="P30" s="393">
        <f t="shared" si="1"/>
        <v>0</v>
      </c>
      <c r="Q30" s="272"/>
      <c r="R30" s="272"/>
      <c r="S30" s="272"/>
      <c r="T30" s="272"/>
      <c r="U30" s="272"/>
    </row>
    <row r="31" spans="1:21" s="358" customFormat="1" ht="15.75">
      <c r="A31" s="618"/>
      <c r="B31" s="618"/>
      <c r="C31" s="272"/>
      <c r="D31" s="272"/>
      <c r="E31" s="272"/>
      <c r="F31" s="272"/>
      <c r="G31" s="355"/>
      <c r="H31" s="356"/>
      <c r="I31" s="272"/>
      <c r="J31" s="356"/>
      <c r="K31" s="272"/>
      <c r="L31" s="356"/>
      <c r="M31" s="272"/>
      <c r="N31" s="356"/>
      <c r="O31" s="392">
        <f t="shared" si="0"/>
        <v>0</v>
      </c>
      <c r="P31" s="393">
        <f t="shared" si="1"/>
        <v>0</v>
      </c>
      <c r="Q31" s="272"/>
      <c r="R31" s="272"/>
      <c r="S31" s="272"/>
      <c r="T31" s="272"/>
      <c r="U31" s="272"/>
    </row>
    <row r="32" spans="1:21" s="358" customFormat="1" ht="15.75">
      <c r="A32" s="618"/>
      <c r="B32" s="619"/>
      <c r="C32" s="272"/>
      <c r="D32" s="272"/>
      <c r="E32" s="272"/>
      <c r="F32" s="272"/>
      <c r="G32" s="355"/>
      <c r="H32" s="356"/>
      <c r="I32" s="272"/>
      <c r="J32" s="356"/>
      <c r="K32" s="272"/>
      <c r="L32" s="356"/>
      <c r="M32" s="272"/>
      <c r="N32" s="356"/>
      <c r="O32" s="392">
        <f t="shared" si="0"/>
        <v>0</v>
      </c>
      <c r="P32" s="393">
        <f t="shared" si="1"/>
        <v>0</v>
      </c>
      <c r="Q32" s="272"/>
      <c r="R32" s="272"/>
      <c r="S32" s="272"/>
      <c r="T32" s="272"/>
      <c r="U32" s="272"/>
    </row>
    <row r="33" spans="1:21" ht="15.75">
      <c r="A33" s="618"/>
      <c r="B33" s="617" t="s">
        <v>1419</v>
      </c>
      <c r="C33" s="272"/>
      <c r="D33" s="272"/>
      <c r="E33" s="272"/>
      <c r="F33" s="272"/>
      <c r="G33" s="272"/>
      <c r="H33" s="356"/>
      <c r="I33" s="272"/>
      <c r="J33" s="356"/>
      <c r="K33" s="272"/>
      <c r="L33" s="356"/>
      <c r="M33" s="272"/>
      <c r="N33" s="356"/>
      <c r="O33" s="392">
        <f t="shared" si="0"/>
        <v>0</v>
      </c>
      <c r="P33" s="393">
        <f t="shared" si="1"/>
        <v>0</v>
      </c>
      <c r="Q33" s="272"/>
      <c r="R33" s="272"/>
      <c r="S33" s="272"/>
      <c r="T33" s="272"/>
      <c r="U33" s="272"/>
    </row>
    <row r="34" spans="1:21" s="358" customFormat="1" ht="15.75">
      <c r="A34" s="618"/>
      <c r="B34" s="618"/>
      <c r="C34" s="272"/>
      <c r="D34" s="272"/>
      <c r="E34" s="272"/>
      <c r="F34" s="272"/>
      <c r="G34" s="272"/>
      <c r="H34" s="356"/>
      <c r="I34" s="272"/>
      <c r="J34" s="356"/>
      <c r="K34" s="272"/>
      <c r="L34" s="356"/>
      <c r="M34" s="272"/>
      <c r="N34" s="356"/>
      <c r="O34" s="392">
        <f t="shared" si="0"/>
        <v>0</v>
      </c>
      <c r="P34" s="393">
        <f t="shared" si="1"/>
        <v>0</v>
      </c>
      <c r="Q34" s="272"/>
      <c r="R34" s="272"/>
      <c r="S34" s="272"/>
      <c r="T34" s="272"/>
      <c r="U34" s="272"/>
    </row>
    <row r="35" spans="1:21" s="358" customFormat="1" ht="15.75">
      <c r="A35" s="618"/>
      <c r="B35" s="618"/>
      <c r="C35" s="272"/>
      <c r="D35" s="272"/>
      <c r="E35" s="272"/>
      <c r="F35" s="272"/>
      <c r="G35" s="272"/>
      <c r="H35" s="356"/>
      <c r="I35" s="272"/>
      <c r="J35" s="356"/>
      <c r="K35" s="272"/>
      <c r="L35" s="356"/>
      <c r="M35" s="272"/>
      <c r="N35" s="356"/>
      <c r="O35" s="392">
        <f t="shared" si="0"/>
        <v>0</v>
      </c>
      <c r="P35" s="393">
        <f t="shared" si="1"/>
        <v>0</v>
      </c>
      <c r="Q35" s="272"/>
      <c r="R35" s="272"/>
      <c r="S35" s="272"/>
      <c r="T35" s="272"/>
      <c r="U35" s="272"/>
    </row>
    <row r="36" spans="1:21" s="358" customFormat="1" ht="15.75">
      <c r="A36" s="618"/>
      <c r="B36" s="618"/>
      <c r="C36" s="272"/>
      <c r="D36" s="272"/>
      <c r="E36" s="272"/>
      <c r="F36" s="272"/>
      <c r="G36" s="272"/>
      <c r="H36" s="356"/>
      <c r="I36" s="272"/>
      <c r="J36" s="356"/>
      <c r="K36" s="272"/>
      <c r="L36" s="356"/>
      <c r="M36" s="272"/>
      <c r="N36" s="356"/>
      <c r="O36" s="392">
        <f t="shared" si="0"/>
        <v>0</v>
      </c>
      <c r="P36" s="393">
        <f t="shared" si="1"/>
        <v>0</v>
      </c>
      <c r="Q36" s="272"/>
      <c r="R36" s="272"/>
      <c r="S36" s="272"/>
      <c r="T36" s="272"/>
      <c r="U36" s="272"/>
    </row>
    <row r="37" spans="1:21" ht="15.75">
      <c r="A37" s="618"/>
      <c r="B37" s="618"/>
      <c r="C37" s="272"/>
      <c r="D37" s="272"/>
      <c r="E37" s="272"/>
      <c r="F37" s="272"/>
      <c r="G37" s="272"/>
      <c r="H37" s="356"/>
      <c r="I37" s="272"/>
      <c r="J37" s="356"/>
      <c r="K37" s="272"/>
      <c r="L37" s="356"/>
      <c r="M37" s="272"/>
      <c r="N37" s="356"/>
      <c r="O37" s="392">
        <f t="shared" si="0"/>
        <v>0</v>
      </c>
      <c r="P37" s="393">
        <f t="shared" si="1"/>
        <v>0</v>
      </c>
      <c r="Q37" s="272"/>
      <c r="R37" s="272"/>
      <c r="S37" s="272"/>
      <c r="T37" s="272"/>
      <c r="U37" s="272"/>
    </row>
    <row r="38" spans="1:21" ht="15.75">
      <c r="A38" s="619"/>
      <c r="B38" s="619"/>
      <c r="C38" s="272"/>
      <c r="D38" s="272"/>
      <c r="E38" s="272"/>
      <c r="F38" s="272"/>
      <c r="G38" s="272"/>
      <c r="H38" s="356"/>
      <c r="I38" s="272"/>
      <c r="J38" s="356"/>
      <c r="K38" s="272"/>
      <c r="L38" s="356"/>
      <c r="M38" s="272"/>
      <c r="N38" s="356"/>
      <c r="O38" s="392">
        <f t="shared" si="0"/>
        <v>0</v>
      </c>
      <c r="P38" s="393">
        <f t="shared" si="1"/>
        <v>0</v>
      </c>
      <c r="Q38" s="272"/>
      <c r="R38" s="272"/>
      <c r="S38" s="272"/>
      <c r="T38" s="272"/>
      <c r="U38" s="352"/>
    </row>
    <row r="39" spans="1:21" ht="15.75">
      <c r="A39" s="293"/>
      <c r="B39" s="294"/>
      <c r="C39" s="293" t="s">
        <v>1410</v>
      </c>
      <c r="D39" s="294"/>
      <c r="E39" s="294"/>
      <c r="F39" s="295"/>
      <c r="G39" s="259">
        <f t="shared" ref="G39:P39" si="2">SUM(G9:G38)</f>
        <v>0</v>
      </c>
      <c r="H39" s="227">
        <f t="shared" si="2"/>
        <v>0</v>
      </c>
      <c r="I39" s="259">
        <f t="shared" si="2"/>
        <v>0</v>
      </c>
      <c r="J39" s="227">
        <f t="shared" si="2"/>
        <v>0</v>
      </c>
      <c r="K39" s="259">
        <f t="shared" si="2"/>
        <v>0</v>
      </c>
      <c r="L39" s="227">
        <f t="shared" si="2"/>
        <v>0</v>
      </c>
      <c r="M39" s="259">
        <f t="shared" si="2"/>
        <v>0</v>
      </c>
      <c r="N39" s="227">
        <f t="shared" si="2"/>
        <v>0</v>
      </c>
      <c r="O39" s="227">
        <f t="shared" si="2"/>
        <v>0</v>
      </c>
      <c r="P39" s="227">
        <f t="shared" si="2"/>
        <v>0</v>
      </c>
      <c r="Q39" s="259"/>
      <c r="R39" s="259"/>
      <c r="S39" s="259"/>
      <c r="T39" s="259"/>
      <c r="U39" s="273"/>
    </row>
    <row r="59" s="255" customFormat="1" ht="12"/>
    <row r="60" s="255" customFormat="1" ht="12"/>
    <row r="73" s="255" customFormat="1" ht="12"/>
    <row r="74" s="255" customFormat="1" ht="12"/>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U21"/>
  <sheetViews>
    <sheetView workbookViewId="0">
      <pane ySplit="6" topLeftCell="A7" activePane="bottomLeft" state="frozen"/>
      <selection activeCell="R5" sqref="R5"/>
      <selection pane="bottomLeft" activeCell="D29" sqref="D29"/>
    </sheetView>
  </sheetViews>
  <sheetFormatPr baseColWidth="10" defaultColWidth="11.42578125" defaultRowHeight="15"/>
  <cols>
    <col min="1" max="2" width="21.7109375" customWidth="1"/>
    <col min="3" max="6" width="27.42578125" customWidth="1"/>
    <col min="7" max="7" width="15.28515625" customWidth="1"/>
    <col min="8" max="8" width="11.5703125" style="228"/>
    <col min="9" max="9" width="15.28515625" customWidth="1"/>
    <col min="10" max="10" width="18.85546875" style="228" customWidth="1"/>
    <col min="12" max="12" width="11.5703125" style="228"/>
    <col min="14" max="14" width="11.5703125" style="228"/>
    <col min="15" max="15" width="15.28515625" customWidth="1"/>
    <col min="16" max="16" width="18.28515625" style="228" customWidth="1"/>
    <col min="17" max="17" width="14.140625" hidden="1" customWidth="1"/>
    <col min="18" max="20" width="14.140625" customWidth="1"/>
    <col min="21" max="21" width="17" customWidth="1"/>
  </cols>
  <sheetData>
    <row r="1" spans="1:21" ht="18.75">
      <c r="B1" s="279"/>
      <c r="C1" s="279"/>
      <c r="D1" s="279"/>
      <c r="E1" s="279"/>
      <c r="G1" s="279" t="s">
        <v>1420</v>
      </c>
      <c r="I1" s="279"/>
      <c r="J1" s="279"/>
      <c r="K1" s="279"/>
      <c r="L1" s="279"/>
      <c r="M1" s="279"/>
      <c r="N1" s="279"/>
      <c r="O1" s="279"/>
      <c r="P1" s="279"/>
      <c r="Q1" s="279"/>
      <c r="R1" s="279"/>
      <c r="S1" s="279"/>
      <c r="T1" s="279"/>
      <c r="U1" s="279"/>
    </row>
    <row r="2" spans="1:21" s="358" customFormat="1" ht="18.75">
      <c r="A2" s="358" t="s">
        <v>1348</v>
      </c>
      <c r="B2" s="279"/>
      <c r="C2" s="279"/>
      <c r="D2" s="279"/>
      <c r="E2" s="279"/>
      <c r="G2" s="279"/>
      <c r="H2" s="228"/>
      <c r="I2" s="279"/>
      <c r="J2" s="279"/>
      <c r="K2" s="279"/>
      <c r="L2" s="279"/>
      <c r="M2" s="279"/>
      <c r="N2" s="279"/>
      <c r="O2" s="279"/>
      <c r="P2" s="279"/>
      <c r="Q2" s="279"/>
      <c r="R2" s="279"/>
      <c r="S2" s="279"/>
      <c r="T2" s="279"/>
      <c r="U2" s="279"/>
    </row>
    <row r="3" spans="1:21">
      <c r="A3" s="264" t="s">
        <v>1423</v>
      </c>
      <c r="B3" s="264"/>
      <c r="C3" s="264"/>
      <c r="D3" s="264"/>
      <c r="E3" s="264"/>
      <c r="F3" s="264"/>
      <c r="G3" s="264"/>
      <c r="H3" s="264"/>
      <c r="I3" s="264"/>
      <c r="J3" s="264"/>
      <c r="K3" s="264"/>
      <c r="L3" s="264"/>
      <c r="M3" s="264"/>
      <c r="N3" s="264"/>
      <c r="O3" s="264"/>
      <c r="P3" s="264"/>
      <c r="Q3" s="264"/>
      <c r="R3" s="264"/>
      <c r="S3" s="264"/>
      <c r="T3" s="264"/>
      <c r="U3" s="264"/>
    </row>
    <row r="4" spans="1:21" ht="15" customHeight="1">
      <c r="A4" s="599" t="s">
        <v>97</v>
      </c>
      <c r="B4" s="601" t="s">
        <v>111</v>
      </c>
      <c r="C4" s="602" t="s">
        <v>86</v>
      </c>
      <c r="D4" s="602" t="s">
        <v>87</v>
      </c>
      <c r="E4" s="602" t="s">
        <v>392</v>
      </c>
      <c r="F4" s="602" t="s">
        <v>88</v>
      </c>
      <c r="G4" s="607" t="s">
        <v>100</v>
      </c>
      <c r="H4" s="609"/>
      <c r="I4" s="609"/>
      <c r="J4" s="609"/>
      <c r="K4" s="609"/>
      <c r="L4" s="609"/>
      <c r="M4" s="609"/>
      <c r="N4" s="608"/>
      <c r="O4" s="613" t="s">
        <v>101</v>
      </c>
      <c r="P4" s="614"/>
      <c r="Q4" s="601" t="s">
        <v>102</v>
      </c>
      <c r="R4" s="601" t="s">
        <v>103</v>
      </c>
      <c r="S4" s="601" t="s">
        <v>110</v>
      </c>
      <c r="T4" s="601" t="s">
        <v>109</v>
      </c>
      <c r="U4" s="610" t="s">
        <v>89</v>
      </c>
    </row>
    <row r="5" spans="1:21" ht="15" customHeight="1">
      <c r="A5" s="599"/>
      <c r="B5" s="599"/>
      <c r="C5" s="603"/>
      <c r="D5" s="603"/>
      <c r="E5" s="603"/>
      <c r="F5" s="603"/>
      <c r="G5" s="607" t="s">
        <v>104</v>
      </c>
      <c r="H5" s="608"/>
      <c r="I5" s="607" t="s">
        <v>105</v>
      </c>
      <c r="J5" s="608"/>
      <c r="K5" s="607" t="s">
        <v>106</v>
      </c>
      <c r="L5" s="608"/>
      <c r="M5" s="607" t="s">
        <v>107</v>
      </c>
      <c r="N5" s="608"/>
      <c r="O5" s="615"/>
      <c r="P5" s="616"/>
      <c r="Q5" s="599"/>
      <c r="R5" s="599"/>
      <c r="S5" s="599"/>
      <c r="T5" s="599"/>
      <c r="U5" s="611"/>
    </row>
    <row r="6" spans="1:21" ht="25.5">
      <c r="A6" s="600"/>
      <c r="B6" s="600"/>
      <c r="C6" s="604"/>
      <c r="D6" s="604"/>
      <c r="E6" s="604"/>
      <c r="F6" s="604"/>
      <c r="G6" s="432" t="s">
        <v>108</v>
      </c>
      <c r="H6" s="432" t="s">
        <v>12</v>
      </c>
      <c r="I6" s="432" t="s">
        <v>108</v>
      </c>
      <c r="J6" s="432" t="s">
        <v>12</v>
      </c>
      <c r="K6" s="432" t="s">
        <v>108</v>
      </c>
      <c r="L6" s="432" t="s">
        <v>12</v>
      </c>
      <c r="M6" s="432" t="s">
        <v>108</v>
      </c>
      <c r="N6" s="432" t="s">
        <v>12</v>
      </c>
      <c r="O6" s="432" t="s">
        <v>108</v>
      </c>
      <c r="P6" s="432" t="s">
        <v>12</v>
      </c>
      <c r="Q6" s="600"/>
      <c r="R6" s="600"/>
      <c r="S6" s="600"/>
      <c r="T6" s="600"/>
      <c r="U6" s="612"/>
    </row>
    <row r="7" spans="1:21" s="358" customFormat="1" ht="15.75">
      <c r="A7" s="433"/>
      <c r="B7" s="434"/>
      <c r="C7" s="435"/>
      <c r="D7" s="435"/>
      <c r="E7" s="436"/>
      <c r="F7" s="435"/>
      <c r="G7" s="437"/>
      <c r="H7" s="437"/>
      <c r="I7" s="437"/>
      <c r="J7" s="437"/>
      <c r="K7" s="437"/>
      <c r="L7" s="437"/>
      <c r="M7" s="437"/>
      <c r="N7" s="437"/>
      <c r="O7" s="437"/>
      <c r="P7" s="437"/>
      <c r="Q7" s="438"/>
      <c r="R7" s="438"/>
      <c r="S7" s="438"/>
      <c r="T7" s="438"/>
      <c r="U7" s="439"/>
    </row>
    <row r="8" spans="1:21" ht="15.75" customHeight="1">
      <c r="A8" s="620" t="s">
        <v>1421</v>
      </c>
      <c r="B8" s="617" t="s">
        <v>1422</v>
      </c>
      <c r="C8" s="320"/>
      <c r="D8" s="320"/>
      <c r="E8" s="320"/>
      <c r="F8" s="320"/>
      <c r="G8" s="348"/>
      <c r="H8" s="349"/>
      <c r="I8" s="348"/>
      <c r="J8" s="349"/>
      <c r="K8" s="348"/>
      <c r="L8" s="349"/>
      <c r="M8" s="348"/>
      <c r="N8" s="349"/>
      <c r="O8" s="392">
        <f>G8+I8+K8+M8</f>
        <v>0</v>
      </c>
      <c r="P8" s="393">
        <f>H8+J8+L8+N8</f>
        <v>0</v>
      </c>
      <c r="Q8" s="320"/>
      <c r="R8" s="320"/>
      <c r="S8" s="320"/>
      <c r="T8" s="320"/>
      <c r="U8" s="320"/>
    </row>
    <row r="9" spans="1:21" ht="15.75">
      <c r="A9" s="620"/>
      <c r="B9" s="618"/>
      <c r="C9" s="320"/>
      <c r="D9" s="320"/>
      <c r="E9" s="320"/>
      <c r="F9" s="320"/>
      <c r="G9" s="348"/>
      <c r="H9" s="349"/>
      <c r="I9" s="348"/>
      <c r="J9" s="349"/>
      <c r="K9" s="348"/>
      <c r="L9" s="349"/>
      <c r="M9" s="348"/>
      <c r="N9" s="349"/>
      <c r="O9" s="392">
        <f t="shared" ref="O9:O20" si="0">G9+I9+K9+M9</f>
        <v>0</v>
      </c>
      <c r="P9" s="393">
        <f t="shared" ref="P9:P20" si="1">H9+J9+L9+N9</f>
        <v>0</v>
      </c>
      <c r="Q9" s="320"/>
      <c r="R9" s="320"/>
      <c r="S9" s="320"/>
      <c r="T9" s="320"/>
      <c r="U9" s="320"/>
    </row>
    <row r="10" spans="1:21" s="358" customFormat="1" ht="15.75">
      <c r="A10" s="620"/>
      <c r="B10" s="618"/>
      <c r="C10" s="320"/>
      <c r="D10" s="320"/>
      <c r="E10" s="320"/>
      <c r="F10" s="320"/>
      <c r="G10" s="348"/>
      <c r="H10" s="349"/>
      <c r="I10" s="348"/>
      <c r="J10" s="349"/>
      <c r="K10" s="348"/>
      <c r="L10" s="349"/>
      <c r="M10" s="348"/>
      <c r="N10" s="349"/>
      <c r="O10" s="392">
        <f t="shared" ref="O10:O15" si="2">G10+I10+K10+M10</f>
        <v>0</v>
      </c>
      <c r="P10" s="393">
        <f t="shared" ref="P10:P15" si="3">H10+J10+L10+N10</f>
        <v>0</v>
      </c>
      <c r="Q10" s="320"/>
      <c r="R10" s="320"/>
      <c r="S10" s="320"/>
      <c r="T10" s="320"/>
      <c r="U10" s="320"/>
    </row>
    <row r="11" spans="1:21" s="358" customFormat="1" ht="15.75">
      <c r="A11" s="620"/>
      <c r="B11" s="618"/>
      <c r="C11" s="320"/>
      <c r="D11" s="320"/>
      <c r="E11" s="320"/>
      <c r="F11" s="320"/>
      <c r="G11" s="348"/>
      <c r="H11" s="349"/>
      <c r="I11" s="348"/>
      <c r="J11" s="349"/>
      <c r="K11" s="348"/>
      <c r="L11" s="349"/>
      <c r="M11" s="348"/>
      <c r="N11" s="349"/>
      <c r="O11" s="392">
        <f t="shared" si="2"/>
        <v>0</v>
      </c>
      <c r="P11" s="393">
        <f t="shared" si="3"/>
        <v>0</v>
      </c>
      <c r="Q11" s="320"/>
      <c r="R11" s="320"/>
      <c r="S11" s="320"/>
      <c r="T11" s="320"/>
      <c r="U11" s="320"/>
    </row>
    <row r="12" spans="1:21" s="358" customFormat="1" ht="15.75">
      <c r="A12" s="620"/>
      <c r="B12" s="618"/>
      <c r="C12" s="320"/>
      <c r="D12" s="320"/>
      <c r="E12" s="320"/>
      <c r="F12" s="320"/>
      <c r="G12" s="348"/>
      <c r="H12" s="349"/>
      <c r="I12" s="348"/>
      <c r="J12" s="349"/>
      <c r="K12" s="348"/>
      <c r="L12" s="349"/>
      <c r="M12" s="348"/>
      <c r="N12" s="349"/>
      <c r="O12" s="392">
        <f t="shared" si="2"/>
        <v>0</v>
      </c>
      <c r="P12" s="393">
        <f t="shared" si="3"/>
        <v>0</v>
      </c>
      <c r="Q12" s="320"/>
      <c r="R12" s="320"/>
      <c r="S12" s="320"/>
      <c r="T12" s="320"/>
      <c r="U12" s="320"/>
    </row>
    <row r="13" spans="1:21" s="358" customFormat="1" ht="15.75">
      <c r="A13" s="620"/>
      <c r="B13" s="618"/>
      <c r="C13" s="320"/>
      <c r="D13" s="320"/>
      <c r="E13" s="320"/>
      <c r="F13" s="320"/>
      <c r="G13" s="348"/>
      <c r="H13" s="349"/>
      <c r="I13" s="348"/>
      <c r="J13" s="349"/>
      <c r="K13" s="348"/>
      <c r="L13" s="349"/>
      <c r="M13" s="348"/>
      <c r="N13" s="349"/>
      <c r="O13" s="392">
        <f>G13+I13+K13+M13</f>
        <v>0</v>
      </c>
      <c r="P13" s="393">
        <f>H13+J13+L13+N13</f>
        <v>0</v>
      </c>
      <c r="Q13" s="320"/>
      <c r="R13" s="320"/>
      <c r="S13" s="320"/>
      <c r="T13" s="320"/>
      <c r="U13" s="320"/>
    </row>
    <row r="14" spans="1:21" s="358" customFormat="1" ht="15.75">
      <c r="A14" s="620"/>
      <c r="B14" s="618"/>
      <c r="C14" s="320"/>
      <c r="D14" s="320"/>
      <c r="E14" s="320"/>
      <c r="F14" s="320"/>
      <c r="G14" s="348"/>
      <c r="H14" s="349"/>
      <c r="I14" s="348"/>
      <c r="J14" s="349"/>
      <c r="K14" s="348"/>
      <c r="L14" s="349"/>
      <c r="M14" s="348"/>
      <c r="N14" s="349"/>
      <c r="O14" s="392">
        <f>G14+I14+K14+M14</f>
        <v>0</v>
      </c>
      <c r="P14" s="393">
        <f>H14+J14+L14+N14</f>
        <v>0</v>
      </c>
      <c r="Q14" s="320"/>
      <c r="R14" s="320"/>
      <c r="S14" s="320"/>
      <c r="T14" s="320"/>
      <c r="U14" s="320"/>
    </row>
    <row r="15" spans="1:21" ht="15.75">
      <c r="A15" s="620"/>
      <c r="B15" s="618"/>
      <c r="C15" s="320"/>
      <c r="D15" s="320"/>
      <c r="E15" s="320"/>
      <c r="F15" s="320"/>
      <c r="G15" s="348"/>
      <c r="H15" s="349"/>
      <c r="I15" s="348"/>
      <c r="J15" s="349"/>
      <c r="K15" s="348"/>
      <c r="L15" s="349"/>
      <c r="M15" s="348"/>
      <c r="N15" s="349"/>
      <c r="O15" s="392">
        <f t="shared" si="2"/>
        <v>0</v>
      </c>
      <c r="P15" s="393">
        <f t="shared" si="3"/>
        <v>0</v>
      </c>
      <c r="Q15" s="320"/>
      <c r="R15" s="320"/>
      <c r="S15" s="320"/>
      <c r="T15" s="320"/>
      <c r="U15" s="320"/>
    </row>
    <row r="16" spans="1:21" ht="15.75">
      <c r="A16" s="620"/>
      <c r="B16" s="618"/>
      <c r="C16" s="320"/>
      <c r="D16" s="320"/>
      <c r="E16" s="320"/>
      <c r="F16" s="320"/>
      <c r="G16" s="348"/>
      <c r="H16" s="349"/>
      <c r="I16" s="348"/>
      <c r="J16" s="349"/>
      <c r="K16" s="348"/>
      <c r="L16" s="349"/>
      <c r="M16" s="348"/>
      <c r="N16" s="349"/>
      <c r="O16" s="392">
        <f t="shared" si="0"/>
        <v>0</v>
      </c>
      <c r="P16" s="393">
        <f t="shared" si="1"/>
        <v>0</v>
      </c>
      <c r="Q16" s="320"/>
      <c r="R16" s="320"/>
      <c r="S16" s="320"/>
      <c r="T16" s="320"/>
      <c r="U16" s="320"/>
    </row>
    <row r="17" spans="1:21" ht="15.75">
      <c r="A17" s="620"/>
      <c r="B17" s="618"/>
      <c r="C17" s="320"/>
      <c r="D17" s="320"/>
      <c r="E17" s="320"/>
      <c r="F17" s="320"/>
      <c r="G17" s="348"/>
      <c r="H17" s="349"/>
      <c r="I17" s="348"/>
      <c r="J17" s="349"/>
      <c r="K17" s="348"/>
      <c r="L17" s="349"/>
      <c r="M17" s="348"/>
      <c r="N17" s="349"/>
      <c r="O17" s="392">
        <f t="shared" si="0"/>
        <v>0</v>
      </c>
      <c r="P17" s="393">
        <f t="shared" si="1"/>
        <v>0</v>
      </c>
      <c r="Q17" s="320"/>
      <c r="R17" s="320"/>
      <c r="S17" s="320"/>
      <c r="T17" s="320"/>
      <c r="U17" s="320"/>
    </row>
    <row r="18" spans="1:21" ht="15.75">
      <c r="A18" s="620"/>
      <c r="B18" s="618"/>
      <c r="C18" s="320"/>
      <c r="D18" s="320"/>
      <c r="E18" s="320"/>
      <c r="F18" s="320"/>
      <c r="G18" s="348"/>
      <c r="H18" s="349"/>
      <c r="I18" s="348"/>
      <c r="J18" s="349"/>
      <c r="K18" s="348"/>
      <c r="L18" s="349"/>
      <c r="M18" s="348"/>
      <c r="N18" s="349"/>
      <c r="O18" s="392">
        <f t="shared" si="0"/>
        <v>0</v>
      </c>
      <c r="P18" s="393">
        <f t="shared" si="1"/>
        <v>0</v>
      </c>
      <c r="Q18" s="320"/>
      <c r="R18" s="320"/>
      <c r="S18" s="320"/>
      <c r="T18" s="320"/>
      <c r="U18" s="320"/>
    </row>
    <row r="19" spans="1:21" ht="15.75">
      <c r="A19" s="620"/>
      <c r="B19" s="618"/>
      <c r="C19" s="320"/>
      <c r="D19" s="320"/>
      <c r="E19" s="320"/>
      <c r="F19" s="320"/>
      <c r="G19" s="348"/>
      <c r="H19" s="349"/>
      <c r="I19" s="348"/>
      <c r="J19" s="349"/>
      <c r="K19" s="348"/>
      <c r="L19" s="349"/>
      <c r="M19" s="348"/>
      <c r="N19" s="349"/>
      <c r="O19" s="392">
        <f t="shared" si="0"/>
        <v>0</v>
      </c>
      <c r="P19" s="393">
        <f t="shared" si="1"/>
        <v>0</v>
      </c>
      <c r="Q19" s="320"/>
      <c r="R19" s="320"/>
      <c r="S19" s="320"/>
      <c r="T19" s="320"/>
      <c r="U19" s="320"/>
    </row>
    <row r="20" spans="1:21" ht="15.75">
      <c r="A20" s="620"/>
      <c r="B20" s="619"/>
      <c r="C20" s="320"/>
      <c r="D20" s="320"/>
      <c r="E20" s="320"/>
      <c r="F20" s="320"/>
      <c r="G20" s="348"/>
      <c r="H20" s="349"/>
      <c r="I20" s="348"/>
      <c r="J20" s="349"/>
      <c r="K20" s="348"/>
      <c r="L20" s="349"/>
      <c r="M20" s="348"/>
      <c r="N20" s="349"/>
      <c r="O20" s="392">
        <f t="shared" si="0"/>
        <v>0</v>
      </c>
      <c r="P20" s="393">
        <f t="shared" si="1"/>
        <v>0</v>
      </c>
      <c r="Q20" s="320"/>
      <c r="R20" s="320"/>
      <c r="S20" s="320"/>
      <c r="T20" s="320"/>
      <c r="U20" s="320"/>
    </row>
    <row r="21" spans="1:21" ht="15.6" customHeight="1">
      <c r="A21" s="287"/>
      <c r="B21" s="288"/>
      <c r="C21" s="287" t="s">
        <v>1520</v>
      </c>
      <c r="D21" s="288"/>
      <c r="E21" s="288"/>
      <c r="F21" s="289"/>
      <c r="G21" s="282">
        <f t="shared" ref="G21:P21" si="4">SUM(G8:G20)</f>
        <v>0</v>
      </c>
      <c r="H21" s="230">
        <f t="shared" si="4"/>
        <v>0</v>
      </c>
      <c r="I21" s="282">
        <f t="shared" si="4"/>
        <v>0</v>
      </c>
      <c r="J21" s="230">
        <f t="shared" si="4"/>
        <v>0</v>
      </c>
      <c r="K21" s="282">
        <f t="shared" si="4"/>
        <v>0</v>
      </c>
      <c r="L21" s="230">
        <f t="shared" si="4"/>
        <v>0</v>
      </c>
      <c r="M21" s="282">
        <f t="shared" si="4"/>
        <v>0</v>
      </c>
      <c r="N21" s="230">
        <f t="shared" si="4"/>
        <v>0</v>
      </c>
      <c r="O21" s="230">
        <f t="shared" si="4"/>
        <v>0</v>
      </c>
      <c r="P21" s="230">
        <f t="shared" si="4"/>
        <v>0</v>
      </c>
      <c r="Q21" s="259"/>
      <c r="R21" s="259"/>
      <c r="S21" s="259"/>
      <c r="T21" s="259"/>
      <c r="U21" s="259"/>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A7" sqref="A7"/>
      <selection pane="bottomLeft" activeCell="B9" sqref="B9:B20"/>
    </sheetView>
  </sheetViews>
  <sheetFormatPr baseColWidth="10" defaultColWidth="11.42578125" defaultRowHeight="15"/>
  <cols>
    <col min="1" max="1" width="21.7109375" customWidth="1"/>
    <col min="2" max="2" width="26.28515625" customWidth="1"/>
    <col min="3" max="6" width="27.42578125" customWidth="1"/>
    <col min="7" max="7" width="15.28515625" customWidth="1"/>
    <col min="8" max="8" width="14.85546875" style="228" bestFit="1" customWidth="1"/>
    <col min="9" max="9" width="15.28515625" customWidth="1"/>
    <col min="10" max="10" width="18.85546875" style="228" customWidth="1"/>
    <col min="12" max="12" width="14.85546875" style="228" bestFit="1" customWidth="1"/>
    <col min="14" max="14" width="14.85546875" style="228" bestFit="1" customWidth="1"/>
    <col min="15" max="15" width="15.28515625" customWidth="1"/>
    <col min="16" max="16" width="18.28515625" style="228" customWidth="1"/>
    <col min="17" max="17" width="14.140625" hidden="1" customWidth="1"/>
    <col min="18" max="20" width="14.140625" customWidth="1"/>
    <col min="21" max="21" width="17" customWidth="1"/>
  </cols>
  <sheetData>
    <row r="1" spans="1:21" ht="18" customHeight="1">
      <c r="B1" s="236"/>
      <c r="C1" s="236"/>
      <c r="D1" s="236"/>
      <c r="E1" s="238"/>
      <c r="F1" s="236"/>
      <c r="G1" s="286" t="s">
        <v>1354</v>
      </c>
      <c r="J1" s="236"/>
      <c r="K1" s="236"/>
      <c r="L1" s="236"/>
      <c r="M1" s="236"/>
      <c r="N1" s="236"/>
      <c r="O1" s="236"/>
      <c r="P1" s="236"/>
      <c r="Q1" s="236"/>
      <c r="R1" s="236"/>
      <c r="S1" s="236"/>
      <c r="T1" s="236"/>
      <c r="U1" s="236"/>
    </row>
    <row r="2" spans="1:21" ht="18" customHeight="1">
      <c r="B2" s="238"/>
      <c r="C2" s="238"/>
      <c r="D2" s="238"/>
      <c r="E2" s="238"/>
      <c r="F2" s="238"/>
      <c r="G2" s="286"/>
      <c r="J2" s="238"/>
      <c r="K2" s="238"/>
      <c r="L2" s="238"/>
      <c r="M2" s="238"/>
      <c r="N2" s="238"/>
      <c r="O2" s="238"/>
      <c r="P2" s="238"/>
      <c r="Q2" s="238"/>
      <c r="R2" s="238"/>
      <c r="S2" s="238"/>
      <c r="T2" s="238"/>
      <c r="U2" s="238"/>
    </row>
    <row r="3" spans="1:21" ht="18" customHeight="1">
      <c r="A3" s="311" t="s">
        <v>1347</v>
      </c>
      <c r="B3" s="238"/>
      <c r="C3" s="238"/>
      <c r="D3" s="238"/>
      <c r="E3" s="238"/>
      <c r="F3" s="238"/>
      <c r="G3" s="286"/>
      <c r="J3" s="238"/>
      <c r="K3" s="238"/>
      <c r="L3" s="238"/>
      <c r="M3" s="238"/>
      <c r="N3" s="238"/>
      <c r="O3" s="238"/>
      <c r="P3" s="238"/>
      <c r="Q3" s="238"/>
      <c r="R3" s="238"/>
      <c r="S3" s="238"/>
      <c r="T3" s="238"/>
      <c r="U3" s="238"/>
    </row>
    <row r="4" spans="1:21" ht="33" customHeight="1">
      <c r="A4" s="640" t="s">
        <v>1353</v>
      </c>
      <c r="B4" s="640"/>
      <c r="C4" s="640"/>
      <c r="D4" s="640"/>
      <c r="E4" s="640"/>
      <c r="F4" s="640"/>
      <c r="G4" s="640"/>
      <c r="H4" s="640"/>
      <c r="I4" s="640"/>
      <c r="J4" s="640"/>
      <c r="K4" s="640"/>
      <c r="L4" s="640"/>
      <c r="M4" s="640"/>
      <c r="N4" s="640"/>
      <c r="O4" s="640"/>
      <c r="P4" s="640"/>
      <c r="Q4" s="640"/>
      <c r="R4" s="640"/>
      <c r="S4" s="640"/>
      <c r="T4" s="640"/>
      <c r="U4" s="640"/>
    </row>
    <row r="5" spans="1:21" ht="14.45" customHeight="1">
      <c r="A5" s="599" t="s">
        <v>97</v>
      </c>
      <c r="B5" s="601" t="s">
        <v>111</v>
      </c>
      <c r="C5" s="602" t="s">
        <v>86</v>
      </c>
      <c r="D5" s="602" t="s">
        <v>87</v>
      </c>
      <c r="E5" s="602" t="s">
        <v>392</v>
      </c>
      <c r="F5" s="602" t="s">
        <v>88</v>
      </c>
      <c r="G5" s="607" t="s">
        <v>100</v>
      </c>
      <c r="H5" s="609"/>
      <c r="I5" s="609"/>
      <c r="J5" s="609"/>
      <c r="K5" s="609"/>
      <c r="L5" s="609"/>
      <c r="M5" s="609"/>
      <c r="N5" s="608"/>
      <c r="O5" s="613" t="s">
        <v>101</v>
      </c>
      <c r="P5" s="614"/>
      <c r="Q5" s="601" t="s">
        <v>102</v>
      </c>
      <c r="R5" s="601" t="s">
        <v>103</v>
      </c>
      <c r="S5" s="601" t="s">
        <v>110</v>
      </c>
      <c r="T5" s="601" t="s">
        <v>109</v>
      </c>
      <c r="U5" s="610" t="s">
        <v>89</v>
      </c>
    </row>
    <row r="6" spans="1:21" ht="14.45" customHeight="1">
      <c r="A6" s="599"/>
      <c r="B6" s="599"/>
      <c r="C6" s="603"/>
      <c r="D6" s="603"/>
      <c r="E6" s="603"/>
      <c r="F6" s="603"/>
      <c r="G6" s="607" t="s">
        <v>104</v>
      </c>
      <c r="H6" s="608"/>
      <c r="I6" s="607" t="s">
        <v>105</v>
      </c>
      <c r="J6" s="608"/>
      <c r="K6" s="607" t="s">
        <v>106</v>
      </c>
      <c r="L6" s="608"/>
      <c r="M6" s="607" t="s">
        <v>107</v>
      </c>
      <c r="N6" s="608"/>
      <c r="O6" s="615"/>
      <c r="P6" s="616"/>
      <c r="Q6" s="599"/>
      <c r="R6" s="599"/>
      <c r="S6" s="599"/>
      <c r="T6" s="599"/>
      <c r="U6" s="611"/>
    </row>
    <row r="7" spans="1:21" ht="25.5">
      <c r="A7" s="600"/>
      <c r="B7" s="600"/>
      <c r="C7" s="604"/>
      <c r="D7" s="604"/>
      <c r="E7" s="604"/>
      <c r="F7" s="604"/>
      <c r="G7" s="432" t="s">
        <v>108</v>
      </c>
      <c r="H7" s="432" t="s">
        <v>12</v>
      </c>
      <c r="I7" s="432" t="s">
        <v>108</v>
      </c>
      <c r="J7" s="432" t="s">
        <v>12</v>
      </c>
      <c r="K7" s="432" t="s">
        <v>108</v>
      </c>
      <c r="L7" s="432" t="s">
        <v>12</v>
      </c>
      <c r="M7" s="432" t="s">
        <v>108</v>
      </c>
      <c r="N7" s="432" t="s">
        <v>12</v>
      </c>
      <c r="O7" s="432" t="s">
        <v>108</v>
      </c>
      <c r="P7" s="432" t="s">
        <v>12</v>
      </c>
      <c r="Q7" s="600"/>
      <c r="R7" s="600"/>
      <c r="S7" s="600"/>
      <c r="T7" s="600"/>
      <c r="U7" s="612"/>
    </row>
    <row r="8" spans="1:21" ht="15.6" customHeight="1">
      <c r="A8" s="433"/>
      <c r="B8" s="434"/>
      <c r="C8" s="435"/>
      <c r="D8" s="435"/>
      <c r="E8" s="436"/>
      <c r="F8" s="435"/>
      <c r="G8" s="437"/>
      <c r="H8" s="437"/>
      <c r="I8" s="437"/>
      <c r="J8" s="437"/>
      <c r="K8" s="437"/>
      <c r="L8" s="437"/>
      <c r="M8" s="437"/>
      <c r="N8" s="437"/>
      <c r="O8" s="437"/>
      <c r="P8" s="437"/>
      <c r="Q8" s="438"/>
      <c r="R8" s="438"/>
      <c r="S8" s="438"/>
      <c r="T8" s="438"/>
      <c r="U8" s="439"/>
    </row>
    <row r="9" spans="1:21" ht="15.75">
      <c r="A9" s="641" t="s">
        <v>1424</v>
      </c>
      <c r="B9" s="644" t="s">
        <v>1425</v>
      </c>
      <c r="C9" s="320"/>
      <c r="D9" s="320"/>
      <c r="E9" s="320"/>
      <c r="F9" s="320"/>
      <c r="G9" s="344"/>
      <c r="H9" s="347"/>
      <c r="I9" s="344"/>
      <c r="J9" s="347"/>
      <c r="K9" s="344"/>
      <c r="L9" s="347"/>
      <c r="M9" s="344"/>
      <c r="N9" s="347"/>
      <c r="O9" s="395">
        <f t="shared" ref="O9:P20" si="0">G9+I9+K9+M9</f>
        <v>0</v>
      </c>
      <c r="P9" s="393">
        <f t="shared" si="0"/>
        <v>0</v>
      </c>
      <c r="Q9" s="320"/>
      <c r="R9" s="320"/>
      <c r="S9" s="320"/>
      <c r="T9" s="320"/>
      <c r="U9" s="320"/>
    </row>
    <row r="10" spans="1:21" ht="15.75">
      <c r="A10" s="642"/>
      <c r="B10" s="645"/>
      <c r="C10" s="320"/>
      <c r="D10" s="320"/>
      <c r="E10" s="320"/>
      <c r="F10" s="320"/>
      <c r="G10" s="344"/>
      <c r="H10" s="347"/>
      <c r="I10" s="344"/>
      <c r="J10" s="347"/>
      <c r="K10" s="344"/>
      <c r="L10" s="347"/>
      <c r="M10" s="344"/>
      <c r="N10" s="347"/>
      <c r="O10" s="395">
        <f t="shared" si="0"/>
        <v>0</v>
      </c>
      <c r="P10" s="393">
        <f t="shared" si="0"/>
        <v>0</v>
      </c>
      <c r="Q10" s="320"/>
      <c r="R10" s="320"/>
      <c r="S10" s="320"/>
      <c r="T10" s="320"/>
      <c r="U10" s="320"/>
    </row>
    <row r="11" spans="1:21" ht="15.75">
      <c r="A11" s="642"/>
      <c r="B11" s="645"/>
      <c r="C11" s="320"/>
      <c r="D11" s="320"/>
      <c r="E11" s="320"/>
      <c r="F11" s="320"/>
      <c r="G11" s="344"/>
      <c r="H11" s="347"/>
      <c r="I11" s="344"/>
      <c r="J11" s="347"/>
      <c r="K11" s="344"/>
      <c r="L11" s="347"/>
      <c r="M11" s="344"/>
      <c r="N11" s="347"/>
      <c r="O11" s="395">
        <f t="shared" si="0"/>
        <v>0</v>
      </c>
      <c r="P11" s="393">
        <f t="shared" si="0"/>
        <v>0</v>
      </c>
      <c r="Q11" s="320"/>
      <c r="R11" s="320"/>
      <c r="S11" s="320"/>
      <c r="T11" s="320"/>
      <c r="U11" s="320"/>
    </row>
    <row r="12" spans="1:21" ht="15.75">
      <c r="A12" s="642"/>
      <c r="B12" s="645"/>
      <c r="C12" s="320"/>
      <c r="D12" s="320"/>
      <c r="E12" s="320"/>
      <c r="F12" s="320"/>
      <c r="G12" s="344"/>
      <c r="H12" s="347"/>
      <c r="I12" s="344"/>
      <c r="J12" s="347"/>
      <c r="K12" s="344"/>
      <c r="L12" s="347"/>
      <c r="M12" s="344"/>
      <c r="N12" s="347"/>
      <c r="O12" s="395">
        <f t="shared" si="0"/>
        <v>0</v>
      </c>
      <c r="P12" s="393">
        <f t="shared" si="0"/>
        <v>0</v>
      </c>
      <c r="Q12" s="320"/>
      <c r="R12" s="320"/>
      <c r="S12" s="320"/>
      <c r="T12" s="320"/>
      <c r="U12" s="72"/>
    </row>
    <row r="13" spans="1:21" ht="15.75">
      <c r="A13" s="642"/>
      <c r="B13" s="645"/>
      <c r="C13" s="320"/>
      <c r="D13" s="320"/>
      <c r="E13" s="320"/>
      <c r="F13" s="272"/>
      <c r="G13" s="350"/>
      <c r="H13" s="347"/>
      <c r="I13" s="350"/>
      <c r="J13" s="347"/>
      <c r="K13" s="350"/>
      <c r="L13" s="347"/>
      <c r="M13" s="350"/>
      <c r="N13" s="347"/>
      <c r="O13" s="395">
        <f t="shared" si="0"/>
        <v>0</v>
      </c>
      <c r="P13" s="393">
        <f t="shared" si="0"/>
        <v>0</v>
      </c>
      <c r="Q13" s="320"/>
      <c r="R13" s="320"/>
      <c r="S13" s="320"/>
      <c r="T13" s="320"/>
      <c r="U13" s="272"/>
    </row>
    <row r="14" spans="1:21" ht="15.75">
      <c r="A14" s="642"/>
      <c r="B14" s="645"/>
      <c r="C14" s="320"/>
      <c r="D14" s="320"/>
      <c r="E14" s="320"/>
      <c r="F14" s="320"/>
      <c r="G14" s="344"/>
      <c r="H14" s="347"/>
      <c r="I14" s="344"/>
      <c r="J14" s="347"/>
      <c r="K14" s="344"/>
      <c r="L14" s="347"/>
      <c r="M14" s="344"/>
      <c r="N14" s="347"/>
      <c r="O14" s="395">
        <f t="shared" si="0"/>
        <v>0</v>
      </c>
      <c r="P14" s="393">
        <f t="shared" si="0"/>
        <v>0</v>
      </c>
      <c r="Q14" s="320"/>
      <c r="R14" s="320"/>
      <c r="S14" s="320"/>
      <c r="T14" s="320"/>
      <c r="U14" s="320"/>
    </row>
    <row r="15" spans="1:21" ht="15.75">
      <c r="A15" s="642"/>
      <c r="B15" s="645"/>
      <c r="C15" s="320"/>
      <c r="D15" s="320"/>
      <c r="E15" s="320"/>
      <c r="F15" s="73"/>
      <c r="G15" s="344"/>
      <c r="H15" s="347"/>
      <c r="I15" s="344"/>
      <c r="J15" s="347"/>
      <c r="K15" s="344"/>
      <c r="L15" s="347"/>
      <c r="M15" s="344"/>
      <c r="N15" s="347"/>
      <c r="O15" s="395">
        <f t="shared" si="0"/>
        <v>0</v>
      </c>
      <c r="P15" s="393">
        <f t="shared" si="0"/>
        <v>0</v>
      </c>
      <c r="Q15" s="320"/>
      <c r="R15" s="320"/>
      <c r="S15" s="320"/>
      <c r="T15" s="320"/>
      <c r="U15" s="320"/>
    </row>
    <row r="16" spans="1:21" ht="15.75">
      <c r="A16" s="642"/>
      <c r="B16" s="645"/>
      <c r="C16" s="320"/>
      <c r="D16" s="320"/>
      <c r="E16" s="320"/>
      <c r="F16" s="320"/>
      <c r="G16" s="344"/>
      <c r="H16" s="347"/>
      <c r="I16" s="344"/>
      <c r="J16" s="347"/>
      <c r="K16" s="344"/>
      <c r="L16" s="347"/>
      <c r="M16" s="344"/>
      <c r="N16" s="347"/>
      <c r="O16" s="395">
        <f t="shared" si="0"/>
        <v>0</v>
      </c>
      <c r="P16" s="393">
        <f t="shared" si="0"/>
        <v>0</v>
      </c>
      <c r="Q16" s="320"/>
      <c r="R16" s="320"/>
      <c r="S16" s="320"/>
      <c r="T16" s="320"/>
      <c r="U16" s="320"/>
    </row>
    <row r="17" spans="1:21" ht="15.75">
      <c r="A17" s="642"/>
      <c r="B17" s="645"/>
      <c r="C17" s="320"/>
      <c r="D17" s="320"/>
      <c r="E17" s="320"/>
      <c r="F17" s="320"/>
      <c r="G17" s="350"/>
      <c r="H17" s="347"/>
      <c r="I17" s="350"/>
      <c r="J17" s="347"/>
      <c r="K17" s="350"/>
      <c r="L17" s="347"/>
      <c r="M17" s="350"/>
      <c r="N17" s="347"/>
      <c r="O17" s="395">
        <f t="shared" si="0"/>
        <v>0</v>
      </c>
      <c r="P17" s="393">
        <f t="shared" si="0"/>
        <v>0</v>
      </c>
      <c r="Q17" s="344"/>
      <c r="R17" s="344"/>
      <c r="S17" s="344"/>
      <c r="T17" s="344"/>
      <c r="U17" s="320"/>
    </row>
    <row r="18" spans="1:21" ht="15.75">
      <c r="A18" s="642"/>
      <c r="B18" s="645"/>
      <c r="C18" s="320"/>
      <c r="D18" s="320"/>
      <c r="E18" s="320"/>
      <c r="F18" s="320"/>
      <c r="G18" s="344"/>
      <c r="H18" s="347"/>
      <c r="I18" s="344"/>
      <c r="J18" s="347"/>
      <c r="K18" s="344"/>
      <c r="L18" s="347"/>
      <c r="M18" s="344"/>
      <c r="N18" s="347"/>
      <c r="O18" s="396">
        <f t="shared" si="0"/>
        <v>0</v>
      </c>
      <c r="P18" s="397">
        <f t="shared" si="0"/>
        <v>0</v>
      </c>
      <c r="Q18" s="320"/>
      <c r="R18" s="320"/>
      <c r="S18" s="320"/>
      <c r="T18" s="320"/>
      <c r="U18" s="320"/>
    </row>
    <row r="19" spans="1:21" ht="15.75">
      <c r="A19" s="642"/>
      <c r="B19" s="645"/>
      <c r="C19" s="320"/>
      <c r="D19" s="320"/>
      <c r="E19" s="320"/>
      <c r="F19" s="320"/>
      <c r="G19" s="344"/>
      <c r="H19" s="347"/>
      <c r="I19" s="344"/>
      <c r="J19" s="347"/>
      <c r="K19" s="344"/>
      <c r="L19" s="347"/>
      <c r="M19" s="344"/>
      <c r="N19" s="347"/>
      <c r="O19" s="396">
        <f t="shared" si="0"/>
        <v>0</v>
      </c>
      <c r="P19" s="397">
        <f t="shared" si="0"/>
        <v>0</v>
      </c>
      <c r="Q19" s="320"/>
      <c r="R19" s="320"/>
      <c r="S19" s="320"/>
      <c r="T19" s="320"/>
      <c r="U19" s="359"/>
    </row>
    <row r="20" spans="1:21" ht="15.75">
      <c r="A20" s="643"/>
      <c r="B20" s="646"/>
      <c r="C20" s="320"/>
      <c r="D20" s="320"/>
      <c r="E20" s="320"/>
      <c r="F20" s="320"/>
      <c r="G20" s="344"/>
      <c r="H20" s="347"/>
      <c r="I20" s="344"/>
      <c r="J20" s="347"/>
      <c r="K20" s="344"/>
      <c r="L20" s="347"/>
      <c r="M20" s="344"/>
      <c r="N20" s="347"/>
      <c r="O20" s="395">
        <f t="shared" si="0"/>
        <v>0</v>
      </c>
      <c r="P20" s="393">
        <f t="shared" si="0"/>
        <v>0</v>
      </c>
      <c r="Q20" s="344"/>
      <c r="R20" s="344"/>
      <c r="S20" s="344"/>
      <c r="T20" s="344"/>
      <c r="U20" s="320"/>
    </row>
    <row r="21" spans="1:21" ht="15.6" customHeight="1">
      <c r="A21" s="296"/>
      <c r="B21" s="237"/>
      <c r="C21" s="296" t="s">
        <v>116</v>
      </c>
      <c r="D21" s="237"/>
      <c r="E21" s="237"/>
      <c r="F21" s="237"/>
      <c r="G21" s="80">
        <f t="shared" ref="G21:P21" si="1">SUM(G9:G20)</f>
        <v>0</v>
      </c>
      <c r="H21" s="229">
        <f t="shared" si="1"/>
        <v>0</v>
      </c>
      <c r="I21" s="80">
        <f t="shared" si="1"/>
        <v>0</v>
      </c>
      <c r="J21" s="229">
        <f t="shared" si="1"/>
        <v>0</v>
      </c>
      <c r="K21" s="80">
        <f t="shared" si="1"/>
        <v>0</v>
      </c>
      <c r="L21" s="229">
        <f t="shared" si="1"/>
        <v>0</v>
      </c>
      <c r="M21" s="80">
        <f t="shared" si="1"/>
        <v>0</v>
      </c>
      <c r="N21" s="229">
        <f t="shared" si="1"/>
        <v>0</v>
      </c>
      <c r="O21" s="229">
        <f t="shared" si="1"/>
        <v>0</v>
      </c>
      <c r="P21" s="229">
        <f t="shared" si="1"/>
        <v>0</v>
      </c>
      <c r="Q21" s="68"/>
      <c r="R21" s="68"/>
      <c r="S21" s="68"/>
      <c r="T21" s="68"/>
      <c r="U21" s="68"/>
    </row>
  </sheetData>
  <mergeCells count="20">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36"/>
  <sheetViews>
    <sheetView workbookViewId="0">
      <pane ySplit="6" topLeftCell="A8" activePane="bottomLeft" state="frozen"/>
      <selection activeCell="R7" sqref="R7"/>
      <selection pane="bottomLeft" activeCell="A8" sqref="A8:A35"/>
    </sheetView>
  </sheetViews>
  <sheetFormatPr baseColWidth="10" defaultColWidth="11.42578125"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654" t="s">
        <v>1345</v>
      </c>
      <c r="B1" s="654"/>
      <c r="C1" s="654"/>
      <c r="D1" s="654"/>
      <c r="E1" s="654"/>
      <c r="F1" s="654"/>
      <c r="G1" s="654"/>
      <c r="H1" s="654"/>
      <c r="I1" s="654"/>
      <c r="J1" s="654"/>
      <c r="K1" s="654"/>
      <c r="L1" s="654"/>
      <c r="M1" s="654"/>
      <c r="N1" s="654"/>
      <c r="O1" s="654"/>
      <c r="P1" s="654"/>
      <c r="Q1" s="654"/>
      <c r="R1" s="654"/>
      <c r="S1" s="654"/>
      <c r="T1" s="654"/>
      <c r="U1" s="654"/>
    </row>
    <row r="2" spans="1:21">
      <c r="A2" s="655" t="s">
        <v>1426</v>
      </c>
      <c r="B2" s="655"/>
      <c r="C2" s="655"/>
      <c r="D2" s="655"/>
      <c r="E2" s="655"/>
      <c r="F2" s="655"/>
      <c r="G2" s="655"/>
      <c r="H2" s="655"/>
      <c r="I2" s="655"/>
      <c r="J2" s="655"/>
      <c r="K2" s="655"/>
      <c r="L2" s="655"/>
      <c r="M2" s="655"/>
      <c r="N2" s="655"/>
      <c r="O2" s="655"/>
      <c r="P2" s="655"/>
      <c r="Q2" s="655"/>
      <c r="R2" s="655"/>
      <c r="S2" s="655"/>
      <c r="T2" s="655"/>
      <c r="U2" s="655"/>
    </row>
    <row r="3" spans="1:21" ht="13.5" customHeight="1">
      <c r="A3" s="308" t="s">
        <v>1427</v>
      </c>
      <c r="B3" s="309"/>
      <c r="C3" s="309"/>
      <c r="D3" s="309"/>
      <c r="E3" s="309"/>
      <c r="F3" s="309"/>
      <c r="G3" s="309"/>
      <c r="H3" s="309"/>
      <c r="I3" s="309"/>
      <c r="J3" s="309"/>
      <c r="K3" s="309"/>
      <c r="L3" s="309"/>
      <c r="M3" s="309"/>
      <c r="N3" s="309"/>
      <c r="O3" s="309"/>
      <c r="P3" s="309"/>
      <c r="Q3" s="309"/>
      <c r="R3" s="309"/>
      <c r="S3" s="309"/>
      <c r="T3" s="309"/>
      <c r="U3" s="309"/>
    </row>
    <row r="4" spans="1:21" ht="15" customHeight="1">
      <c r="A4" s="599" t="s">
        <v>97</v>
      </c>
      <c r="B4" s="601" t="s">
        <v>111</v>
      </c>
      <c r="C4" s="602" t="s">
        <v>86</v>
      </c>
      <c r="D4" s="602" t="s">
        <v>87</v>
      </c>
      <c r="E4" s="602" t="s">
        <v>392</v>
      </c>
      <c r="F4" s="602" t="s">
        <v>88</v>
      </c>
      <c r="G4" s="607" t="s">
        <v>100</v>
      </c>
      <c r="H4" s="609"/>
      <c r="I4" s="609"/>
      <c r="J4" s="609"/>
      <c r="K4" s="609"/>
      <c r="L4" s="609"/>
      <c r="M4" s="609"/>
      <c r="N4" s="608"/>
      <c r="O4" s="613" t="s">
        <v>101</v>
      </c>
      <c r="P4" s="614"/>
      <c r="Q4" s="601" t="s">
        <v>102</v>
      </c>
      <c r="R4" s="601" t="s">
        <v>103</v>
      </c>
      <c r="S4" s="601" t="s">
        <v>110</v>
      </c>
      <c r="T4" s="601" t="s">
        <v>109</v>
      </c>
      <c r="U4" s="610" t="s">
        <v>89</v>
      </c>
    </row>
    <row r="5" spans="1:21" ht="15" customHeight="1">
      <c r="A5" s="599"/>
      <c r="B5" s="599"/>
      <c r="C5" s="603"/>
      <c r="D5" s="603"/>
      <c r="E5" s="603"/>
      <c r="F5" s="603"/>
      <c r="G5" s="607" t="s">
        <v>104</v>
      </c>
      <c r="H5" s="608"/>
      <c r="I5" s="607" t="s">
        <v>105</v>
      </c>
      <c r="J5" s="608"/>
      <c r="K5" s="607" t="s">
        <v>106</v>
      </c>
      <c r="L5" s="608"/>
      <c r="M5" s="607" t="s">
        <v>107</v>
      </c>
      <c r="N5" s="608"/>
      <c r="O5" s="615"/>
      <c r="P5" s="616"/>
      <c r="Q5" s="599"/>
      <c r="R5" s="599"/>
      <c r="S5" s="599"/>
      <c r="T5" s="599"/>
      <c r="U5" s="611"/>
    </row>
    <row r="6" spans="1:21" ht="25.5">
      <c r="A6" s="600"/>
      <c r="B6" s="600"/>
      <c r="C6" s="604"/>
      <c r="D6" s="604"/>
      <c r="E6" s="604"/>
      <c r="F6" s="604"/>
      <c r="G6" s="432" t="s">
        <v>108</v>
      </c>
      <c r="H6" s="432" t="s">
        <v>12</v>
      </c>
      <c r="I6" s="432" t="s">
        <v>108</v>
      </c>
      <c r="J6" s="432" t="s">
        <v>12</v>
      </c>
      <c r="K6" s="432" t="s">
        <v>108</v>
      </c>
      <c r="L6" s="432" t="s">
        <v>12</v>
      </c>
      <c r="M6" s="432" t="s">
        <v>108</v>
      </c>
      <c r="N6" s="432" t="s">
        <v>12</v>
      </c>
      <c r="O6" s="432" t="s">
        <v>108</v>
      </c>
      <c r="P6" s="432" t="s">
        <v>12</v>
      </c>
      <c r="Q6" s="600"/>
      <c r="R6" s="600"/>
      <c r="S6" s="600"/>
      <c r="T6" s="600"/>
      <c r="U6" s="612"/>
    </row>
    <row r="7" spans="1:21" ht="15.75">
      <c r="A7" s="433"/>
      <c r="B7" s="434"/>
      <c r="C7" s="435"/>
      <c r="D7" s="435"/>
      <c r="E7" s="436"/>
      <c r="F7" s="435"/>
      <c r="G7" s="437"/>
      <c r="H7" s="437"/>
      <c r="I7" s="437"/>
      <c r="J7" s="437"/>
      <c r="K7" s="437"/>
      <c r="L7" s="437"/>
      <c r="M7" s="437"/>
      <c r="N7" s="437"/>
      <c r="O7" s="437"/>
      <c r="P7" s="437"/>
      <c r="Q7" s="438"/>
      <c r="R7" s="438"/>
      <c r="S7" s="438"/>
      <c r="T7" s="438"/>
      <c r="U7" s="439"/>
    </row>
    <row r="8" spans="1:21" ht="15.75">
      <c r="A8" s="649" t="s">
        <v>1521</v>
      </c>
      <c r="B8" s="648" t="s">
        <v>1522</v>
      </c>
      <c r="C8" s="272"/>
      <c r="D8" s="272"/>
      <c r="E8" s="304"/>
      <c r="F8" s="272"/>
      <c r="G8" s="355"/>
      <c r="H8" s="356"/>
      <c r="I8" s="272"/>
      <c r="J8" s="356"/>
      <c r="K8" s="272"/>
      <c r="L8" s="356"/>
      <c r="M8" s="272"/>
      <c r="N8" s="356"/>
      <c r="O8" s="392">
        <f>G8+I8+K8+M8</f>
        <v>0</v>
      </c>
      <c r="P8" s="393">
        <f>H8+J8+L8+N8</f>
        <v>0</v>
      </c>
      <c r="Q8" s="272"/>
      <c r="R8" s="272"/>
      <c r="S8" s="272"/>
      <c r="T8" s="272"/>
      <c r="U8" s="272"/>
    </row>
    <row r="9" spans="1:21" s="358" customFormat="1" ht="15.75">
      <c r="A9" s="650"/>
      <c r="B9" s="648"/>
      <c r="C9" s="272"/>
      <c r="D9" s="272"/>
      <c r="E9" s="304"/>
      <c r="F9" s="272"/>
      <c r="G9" s="355"/>
      <c r="H9" s="356"/>
      <c r="I9" s="272"/>
      <c r="J9" s="356"/>
      <c r="K9" s="272"/>
      <c r="L9" s="356"/>
      <c r="M9" s="272"/>
      <c r="N9" s="356"/>
      <c r="O9" s="392">
        <f t="shared" ref="O9:O35" si="0">G9+I9+K9+M9</f>
        <v>0</v>
      </c>
      <c r="P9" s="393">
        <f t="shared" ref="P9:P35" si="1">H9+J9+L9+N9</f>
        <v>0</v>
      </c>
      <c r="Q9" s="272"/>
      <c r="R9" s="272"/>
      <c r="S9" s="272"/>
      <c r="T9" s="272"/>
      <c r="U9" s="272"/>
    </row>
    <row r="10" spans="1:21" s="358" customFormat="1" ht="15.75">
      <c r="A10" s="650"/>
      <c r="B10" s="648"/>
      <c r="C10" s="272"/>
      <c r="D10" s="272"/>
      <c r="E10" s="304"/>
      <c r="F10" s="272"/>
      <c r="G10" s="355"/>
      <c r="H10" s="356"/>
      <c r="I10" s="272"/>
      <c r="J10" s="356"/>
      <c r="K10" s="272"/>
      <c r="L10" s="356"/>
      <c r="M10" s="272"/>
      <c r="N10" s="356"/>
      <c r="O10" s="392">
        <f t="shared" si="0"/>
        <v>0</v>
      </c>
      <c r="P10" s="393">
        <f t="shared" si="1"/>
        <v>0</v>
      </c>
      <c r="Q10" s="272"/>
      <c r="R10" s="272"/>
      <c r="S10" s="272"/>
      <c r="T10" s="272"/>
      <c r="U10" s="272"/>
    </row>
    <row r="11" spans="1:21" s="456" customFormat="1" ht="15.75">
      <c r="A11" s="650"/>
      <c r="B11" s="648"/>
      <c r="C11" s="272"/>
      <c r="D11" s="272"/>
      <c r="E11" s="304"/>
      <c r="F11" s="272"/>
      <c r="G11" s="355"/>
      <c r="H11" s="356"/>
      <c r="I11" s="272"/>
      <c r="J11" s="356"/>
      <c r="K11" s="272"/>
      <c r="L11" s="356"/>
      <c r="M11" s="272"/>
      <c r="N11" s="356"/>
      <c r="O11" s="392"/>
      <c r="P11" s="393"/>
      <c r="Q11" s="272"/>
      <c r="R11" s="272"/>
      <c r="S11" s="272"/>
      <c r="T11" s="272"/>
      <c r="U11" s="272"/>
    </row>
    <row r="12" spans="1:21" s="358" customFormat="1" ht="15.75">
      <c r="A12" s="650"/>
      <c r="B12" s="648"/>
      <c r="C12" s="272"/>
      <c r="D12" s="272"/>
      <c r="E12" s="304"/>
      <c r="F12" s="272"/>
      <c r="G12" s="355"/>
      <c r="H12" s="356"/>
      <c r="I12" s="272"/>
      <c r="J12" s="356"/>
      <c r="K12" s="272"/>
      <c r="L12" s="356"/>
      <c r="M12" s="272"/>
      <c r="N12" s="356"/>
      <c r="O12" s="392">
        <f t="shared" si="0"/>
        <v>0</v>
      </c>
      <c r="P12" s="393">
        <f t="shared" si="1"/>
        <v>0</v>
      </c>
      <c r="Q12" s="272"/>
      <c r="R12" s="272"/>
      <c r="S12" s="272"/>
      <c r="T12" s="272"/>
      <c r="U12" s="272"/>
    </row>
    <row r="13" spans="1:21" s="456" customFormat="1" ht="15.75">
      <c r="A13" s="650"/>
      <c r="B13" s="648"/>
      <c r="C13" s="272"/>
      <c r="D13" s="272"/>
      <c r="E13" s="304"/>
      <c r="F13" s="272"/>
      <c r="G13" s="355"/>
      <c r="H13" s="356"/>
      <c r="I13" s="272"/>
      <c r="J13" s="356"/>
      <c r="K13" s="272"/>
      <c r="L13" s="356"/>
      <c r="M13" s="272"/>
      <c r="N13" s="356"/>
      <c r="O13" s="392"/>
      <c r="P13" s="393"/>
      <c r="Q13" s="272"/>
      <c r="R13" s="272"/>
      <c r="S13" s="272"/>
      <c r="T13" s="272"/>
      <c r="U13" s="272"/>
    </row>
    <row r="14" spans="1:21" s="456" customFormat="1" ht="15.75">
      <c r="A14" s="650"/>
      <c r="B14" s="648"/>
      <c r="C14" s="272"/>
      <c r="D14" s="272"/>
      <c r="E14" s="304"/>
      <c r="F14" s="272"/>
      <c r="G14" s="355"/>
      <c r="H14" s="356"/>
      <c r="I14" s="272"/>
      <c r="J14" s="356"/>
      <c r="K14" s="272"/>
      <c r="L14" s="356"/>
      <c r="M14" s="272"/>
      <c r="N14" s="356"/>
      <c r="O14" s="392"/>
      <c r="P14" s="393"/>
      <c r="Q14" s="272"/>
      <c r="R14" s="272"/>
      <c r="S14" s="272"/>
      <c r="T14" s="272"/>
      <c r="U14" s="272"/>
    </row>
    <row r="15" spans="1:21" s="358" customFormat="1" ht="15.75">
      <c r="A15" s="650"/>
      <c r="B15" s="648"/>
      <c r="C15" s="272"/>
      <c r="D15" s="272"/>
      <c r="E15" s="304"/>
      <c r="F15" s="272"/>
      <c r="G15" s="355"/>
      <c r="H15" s="356"/>
      <c r="I15" s="272"/>
      <c r="J15" s="356"/>
      <c r="K15" s="272"/>
      <c r="L15" s="356"/>
      <c r="M15" s="272"/>
      <c r="N15" s="356"/>
      <c r="O15" s="392">
        <f t="shared" si="0"/>
        <v>0</v>
      </c>
      <c r="P15" s="393">
        <f t="shared" si="1"/>
        <v>0</v>
      </c>
      <c r="Q15" s="272"/>
      <c r="R15" s="272"/>
      <c r="S15" s="272"/>
      <c r="T15" s="272"/>
      <c r="U15" s="272"/>
    </row>
    <row r="16" spans="1:21" s="456" customFormat="1" ht="15.75">
      <c r="A16" s="650"/>
      <c r="B16" s="648"/>
      <c r="C16" s="272"/>
      <c r="D16" s="272"/>
      <c r="E16" s="304"/>
      <c r="F16" s="272"/>
      <c r="G16" s="355"/>
      <c r="H16" s="356"/>
      <c r="I16" s="272"/>
      <c r="J16" s="356"/>
      <c r="K16" s="272"/>
      <c r="L16" s="356"/>
      <c r="M16" s="272"/>
      <c r="N16" s="356"/>
      <c r="O16" s="392"/>
      <c r="P16" s="393"/>
      <c r="Q16" s="272"/>
      <c r="R16" s="272"/>
      <c r="S16" s="272"/>
      <c r="T16" s="272"/>
      <c r="U16" s="272"/>
    </row>
    <row r="17" spans="1:21" s="358" customFormat="1" ht="15.75">
      <c r="A17" s="650"/>
      <c r="B17" s="648"/>
      <c r="C17" s="272"/>
      <c r="D17" s="272"/>
      <c r="E17" s="304"/>
      <c r="F17" s="272"/>
      <c r="G17" s="355"/>
      <c r="H17" s="356"/>
      <c r="I17" s="272"/>
      <c r="J17" s="356"/>
      <c r="K17" s="272"/>
      <c r="L17" s="356"/>
      <c r="M17" s="272"/>
      <c r="N17" s="356"/>
      <c r="O17" s="392">
        <f t="shared" si="0"/>
        <v>0</v>
      </c>
      <c r="P17" s="393">
        <f t="shared" si="1"/>
        <v>0</v>
      </c>
      <c r="Q17" s="272"/>
      <c r="R17" s="272"/>
      <c r="S17" s="272"/>
      <c r="T17" s="272"/>
      <c r="U17" s="272"/>
    </row>
    <row r="18" spans="1:21" ht="15.75">
      <c r="A18" s="650"/>
      <c r="B18" s="648"/>
      <c r="C18" s="272"/>
      <c r="D18" s="272"/>
      <c r="E18" s="304"/>
      <c r="F18" s="272"/>
      <c r="G18" s="355"/>
      <c r="H18" s="356"/>
      <c r="I18" s="272"/>
      <c r="J18" s="356"/>
      <c r="K18" s="272"/>
      <c r="L18" s="356"/>
      <c r="M18" s="272"/>
      <c r="N18" s="356"/>
      <c r="O18" s="392">
        <f t="shared" si="0"/>
        <v>0</v>
      </c>
      <c r="P18" s="393">
        <f t="shared" si="1"/>
        <v>0</v>
      </c>
      <c r="Q18" s="272"/>
      <c r="R18" s="272"/>
      <c r="S18" s="272"/>
      <c r="T18" s="272"/>
      <c r="U18" s="272"/>
    </row>
    <row r="19" spans="1:21" ht="15.75">
      <c r="A19" s="650"/>
      <c r="B19" s="647" t="s">
        <v>1523</v>
      </c>
      <c r="C19" s="272"/>
      <c r="D19" s="272"/>
      <c r="E19" s="272"/>
      <c r="F19" s="272"/>
      <c r="G19" s="272"/>
      <c r="H19" s="356"/>
      <c r="I19" s="272"/>
      <c r="J19" s="356"/>
      <c r="K19" s="272"/>
      <c r="L19" s="356"/>
      <c r="M19" s="272"/>
      <c r="N19" s="356"/>
      <c r="O19" s="392">
        <f t="shared" si="0"/>
        <v>0</v>
      </c>
      <c r="P19" s="393">
        <f t="shared" si="1"/>
        <v>0</v>
      </c>
      <c r="Q19" s="272"/>
      <c r="R19" s="272"/>
      <c r="S19" s="272"/>
      <c r="T19" s="272"/>
      <c r="U19" s="272"/>
    </row>
    <row r="20" spans="1:21" ht="15.75">
      <c r="A20" s="650"/>
      <c r="B20" s="647"/>
      <c r="C20" s="272"/>
      <c r="D20" s="272"/>
      <c r="E20" s="272"/>
      <c r="F20" s="272"/>
      <c r="G20" s="355"/>
      <c r="H20" s="356"/>
      <c r="I20" s="272"/>
      <c r="J20" s="356"/>
      <c r="K20" s="272"/>
      <c r="L20" s="356"/>
      <c r="M20" s="272"/>
      <c r="N20" s="356"/>
      <c r="O20" s="392">
        <f t="shared" si="0"/>
        <v>0</v>
      </c>
      <c r="P20" s="393">
        <f t="shared" si="1"/>
        <v>0</v>
      </c>
      <c r="Q20" s="272"/>
      <c r="R20" s="272"/>
      <c r="S20" s="272"/>
      <c r="T20" s="272"/>
      <c r="U20" s="272"/>
    </row>
    <row r="21" spans="1:21" s="358" customFormat="1" ht="15.75">
      <c r="A21" s="650"/>
      <c r="B21" s="647"/>
      <c r="C21" s="272"/>
      <c r="D21" s="272"/>
      <c r="E21" s="272"/>
      <c r="F21" s="272"/>
      <c r="G21" s="355"/>
      <c r="H21" s="356"/>
      <c r="I21" s="272"/>
      <c r="J21" s="356"/>
      <c r="K21" s="272"/>
      <c r="L21" s="356"/>
      <c r="M21" s="272"/>
      <c r="N21" s="356"/>
      <c r="O21" s="392">
        <f t="shared" si="0"/>
        <v>0</v>
      </c>
      <c r="P21" s="393">
        <f t="shared" si="1"/>
        <v>0</v>
      </c>
      <c r="Q21" s="272"/>
      <c r="R21" s="272"/>
      <c r="S21" s="272"/>
      <c r="T21" s="272"/>
      <c r="U21" s="272"/>
    </row>
    <row r="22" spans="1:21" s="358" customFormat="1" ht="15.75">
      <c r="A22" s="650"/>
      <c r="B22" s="647"/>
      <c r="C22" s="272"/>
      <c r="D22" s="272"/>
      <c r="E22" s="272"/>
      <c r="F22" s="272"/>
      <c r="G22" s="355"/>
      <c r="H22" s="356"/>
      <c r="I22" s="272"/>
      <c r="J22" s="356"/>
      <c r="K22" s="272"/>
      <c r="L22" s="356"/>
      <c r="M22" s="272"/>
      <c r="N22" s="356"/>
      <c r="O22" s="392">
        <f t="shared" si="0"/>
        <v>0</v>
      </c>
      <c r="P22" s="393">
        <f t="shared" si="1"/>
        <v>0</v>
      </c>
      <c r="Q22" s="272"/>
      <c r="R22" s="272"/>
      <c r="S22" s="272"/>
      <c r="T22" s="272"/>
      <c r="U22" s="272"/>
    </row>
    <row r="23" spans="1:21" s="358" customFormat="1" ht="15.75">
      <c r="A23" s="650"/>
      <c r="B23" s="647"/>
      <c r="C23" s="272"/>
      <c r="D23" s="272"/>
      <c r="E23" s="272"/>
      <c r="F23" s="272"/>
      <c r="G23" s="355"/>
      <c r="H23" s="356"/>
      <c r="I23" s="272"/>
      <c r="J23" s="356"/>
      <c r="K23" s="272"/>
      <c r="L23" s="356"/>
      <c r="M23" s="272"/>
      <c r="N23" s="356"/>
      <c r="O23" s="392">
        <f t="shared" si="0"/>
        <v>0</v>
      </c>
      <c r="P23" s="393">
        <f t="shared" si="1"/>
        <v>0</v>
      </c>
      <c r="Q23" s="272"/>
      <c r="R23" s="272"/>
      <c r="S23" s="272"/>
      <c r="T23" s="272"/>
      <c r="U23" s="272"/>
    </row>
    <row r="24" spans="1:21" s="358" customFormat="1" ht="15.75">
      <c r="A24" s="650"/>
      <c r="B24" s="647"/>
      <c r="C24" s="272"/>
      <c r="D24" s="272"/>
      <c r="E24" s="272"/>
      <c r="F24" s="272"/>
      <c r="G24" s="355"/>
      <c r="H24" s="356"/>
      <c r="I24" s="272"/>
      <c r="J24" s="356"/>
      <c r="K24" s="272"/>
      <c r="L24" s="356"/>
      <c r="M24" s="272"/>
      <c r="N24" s="356"/>
      <c r="O24" s="392">
        <f t="shared" si="0"/>
        <v>0</v>
      </c>
      <c r="P24" s="393">
        <f t="shared" si="1"/>
        <v>0</v>
      </c>
      <c r="Q24" s="272"/>
      <c r="R24" s="272"/>
      <c r="S24" s="272"/>
      <c r="T24" s="272"/>
      <c r="U24" s="272"/>
    </row>
    <row r="25" spans="1:21" s="358" customFormat="1" ht="15.75">
      <c r="A25" s="650"/>
      <c r="B25" s="647"/>
      <c r="C25" s="272"/>
      <c r="D25" s="272"/>
      <c r="E25" s="272"/>
      <c r="F25" s="272"/>
      <c r="G25" s="355"/>
      <c r="H25" s="356"/>
      <c r="I25" s="272"/>
      <c r="J25" s="356"/>
      <c r="K25" s="272"/>
      <c r="L25" s="356"/>
      <c r="M25" s="272"/>
      <c r="N25" s="356"/>
      <c r="O25" s="392">
        <f t="shared" si="0"/>
        <v>0</v>
      </c>
      <c r="P25" s="393">
        <f t="shared" si="1"/>
        <v>0</v>
      </c>
      <c r="Q25" s="272"/>
      <c r="R25" s="272"/>
      <c r="S25" s="272"/>
      <c r="T25" s="272"/>
      <c r="U25" s="272"/>
    </row>
    <row r="26" spans="1:21" ht="15.75">
      <c r="A26" s="650"/>
      <c r="B26" s="647"/>
      <c r="C26" s="272"/>
      <c r="D26" s="272"/>
      <c r="E26" s="272"/>
      <c r="F26" s="272"/>
      <c r="G26" s="272"/>
      <c r="H26" s="356"/>
      <c r="I26" s="272"/>
      <c r="J26" s="356"/>
      <c r="K26" s="272"/>
      <c r="L26" s="356"/>
      <c r="M26" s="272"/>
      <c r="N26" s="356"/>
      <c r="O26" s="392">
        <f t="shared" si="0"/>
        <v>0</v>
      </c>
      <c r="P26" s="393">
        <f t="shared" si="1"/>
        <v>0</v>
      </c>
      <c r="Q26" s="272"/>
      <c r="R26" s="272"/>
      <c r="S26" s="272"/>
      <c r="T26" s="272"/>
      <c r="U26" s="352"/>
    </row>
    <row r="27" spans="1:21" ht="15.75">
      <c r="A27" s="650"/>
      <c r="B27" s="647"/>
      <c r="C27" s="272"/>
      <c r="D27" s="272"/>
      <c r="E27" s="272"/>
      <c r="F27" s="272"/>
      <c r="G27" s="272"/>
      <c r="H27" s="356"/>
      <c r="I27" s="272"/>
      <c r="J27" s="356"/>
      <c r="K27" s="272"/>
      <c r="L27" s="356"/>
      <c r="M27" s="272"/>
      <c r="N27" s="356"/>
      <c r="O27" s="392">
        <f t="shared" si="0"/>
        <v>0</v>
      </c>
      <c r="P27" s="393">
        <f t="shared" si="1"/>
        <v>0</v>
      </c>
      <c r="Q27" s="272"/>
      <c r="R27" s="272"/>
      <c r="S27" s="272"/>
      <c r="T27" s="272"/>
      <c r="U27" s="352"/>
    </row>
    <row r="28" spans="1:21" ht="15.75">
      <c r="A28" s="650"/>
      <c r="B28" s="647"/>
      <c r="C28" s="272"/>
      <c r="D28" s="272"/>
      <c r="E28" s="272"/>
      <c r="F28" s="272"/>
      <c r="G28" s="272"/>
      <c r="H28" s="356"/>
      <c r="I28" s="272"/>
      <c r="J28" s="356"/>
      <c r="K28" s="272"/>
      <c r="L28" s="356"/>
      <c r="M28" s="272"/>
      <c r="N28" s="356"/>
      <c r="O28" s="392">
        <f t="shared" si="0"/>
        <v>0</v>
      </c>
      <c r="P28" s="393">
        <f t="shared" si="1"/>
        <v>0</v>
      </c>
      <c r="Q28" s="272"/>
      <c r="R28" s="272"/>
      <c r="S28" s="272"/>
      <c r="T28" s="272"/>
      <c r="U28" s="352"/>
    </row>
    <row r="29" spans="1:21" ht="15.75">
      <c r="A29" s="650"/>
      <c r="B29" s="647"/>
      <c r="C29" s="272"/>
      <c r="D29" s="272"/>
      <c r="E29" s="272"/>
      <c r="F29" s="272"/>
      <c r="G29" s="272"/>
      <c r="H29" s="356"/>
      <c r="I29" s="272"/>
      <c r="J29" s="356"/>
      <c r="K29" s="272"/>
      <c r="L29" s="356"/>
      <c r="M29" s="272"/>
      <c r="N29" s="356"/>
      <c r="O29" s="392">
        <f t="shared" si="0"/>
        <v>0</v>
      </c>
      <c r="P29" s="393">
        <f t="shared" si="1"/>
        <v>0</v>
      </c>
      <c r="Q29" s="272"/>
      <c r="R29" s="272"/>
      <c r="S29" s="272"/>
      <c r="T29" s="272"/>
      <c r="U29" s="352"/>
    </row>
    <row r="30" spans="1:21" ht="15.75">
      <c r="A30" s="650"/>
      <c r="B30" s="647" t="s">
        <v>1524</v>
      </c>
      <c r="C30" s="272"/>
      <c r="D30" s="272"/>
      <c r="E30" s="272"/>
      <c r="F30" s="272"/>
      <c r="G30" s="272"/>
      <c r="H30" s="356"/>
      <c r="I30" s="272"/>
      <c r="J30" s="356"/>
      <c r="K30" s="272"/>
      <c r="L30" s="356"/>
      <c r="M30" s="272"/>
      <c r="N30" s="356"/>
      <c r="O30" s="392">
        <f t="shared" si="0"/>
        <v>0</v>
      </c>
      <c r="P30" s="393">
        <f t="shared" si="1"/>
        <v>0</v>
      </c>
      <c r="Q30" s="272"/>
      <c r="R30" s="272"/>
      <c r="S30" s="272"/>
      <c r="T30" s="272"/>
      <c r="U30" s="352"/>
    </row>
    <row r="31" spans="1:21" ht="15.75">
      <c r="A31" s="650"/>
      <c r="B31" s="647"/>
      <c r="C31" s="360"/>
      <c r="D31" s="307"/>
      <c r="E31" s="307"/>
      <c r="F31" s="307"/>
      <c r="G31" s="272"/>
      <c r="H31" s="356"/>
      <c r="I31" s="272"/>
      <c r="J31" s="356"/>
      <c r="K31" s="272"/>
      <c r="L31" s="356"/>
      <c r="M31" s="272"/>
      <c r="N31" s="356"/>
      <c r="O31" s="392">
        <f t="shared" si="0"/>
        <v>0</v>
      </c>
      <c r="P31" s="393">
        <f t="shared" si="1"/>
        <v>0</v>
      </c>
      <c r="Q31" s="272"/>
      <c r="R31" s="272"/>
      <c r="S31" s="272"/>
      <c r="T31" s="272"/>
      <c r="U31" s="352"/>
    </row>
    <row r="32" spans="1:21" s="358" customFormat="1" ht="15.75">
      <c r="A32" s="650"/>
      <c r="B32" s="647"/>
      <c r="C32" s="360"/>
      <c r="D32" s="307"/>
      <c r="E32" s="307"/>
      <c r="F32" s="307"/>
      <c r="G32" s="272"/>
      <c r="H32" s="356"/>
      <c r="I32" s="272"/>
      <c r="J32" s="356"/>
      <c r="K32" s="272"/>
      <c r="L32" s="356"/>
      <c r="M32" s="272"/>
      <c r="N32" s="356"/>
      <c r="O32" s="392">
        <f t="shared" si="0"/>
        <v>0</v>
      </c>
      <c r="P32" s="393">
        <f t="shared" si="1"/>
        <v>0</v>
      </c>
      <c r="Q32" s="272"/>
      <c r="R32" s="272"/>
      <c r="S32" s="272"/>
      <c r="T32" s="272"/>
      <c r="U32" s="352"/>
    </row>
    <row r="33" spans="1:21" s="358" customFormat="1" ht="15.75">
      <c r="A33" s="650"/>
      <c r="B33" s="647"/>
      <c r="C33" s="360"/>
      <c r="D33" s="307"/>
      <c r="E33" s="307"/>
      <c r="F33" s="307"/>
      <c r="G33" s="272"/>
      <c r="H33" s="356"/>
      <c r="I33" s="272"/>
      <c r="J33" s="356"/>
      <c r="K33" s="272"/>
      <c r="L33" s="356"/>
      <c r="M33" s="272"/>
      <c r="N33" s="356"/>
      <c r="O33" s="392">
        <f t="shared" si="0"/>
        <v>0</v>
      </c>
      <c r="P33" s="393">
        <f t="shared" si="1"/>
        <v>0</v>
      </c>
      <c r="Q33" s="272"/>
      <c r="R33" s="272"/>
      <c r="S33" s="272"/>
      <c r="T33" s="272"/>
      <c r="U33" s="352"/>
    </row>
    <row r="34" spans="1:21" ht="15.75">
      <c r="A34" s="650"/>
      <c r="B34" s="647"/>
      <c r="C34" s="360"/>
      <c r="D34" s="307"/>
      <c r="E34" s="303"/>
      <c r="F34" s="307"/>
      <c r="G34" s="272"/>
      <c r="H34" s="356"/>
      <c r="I34" s="272"/>
      <c r="J34" s="356"/>
      <c r="K34" s="272"/>
      <c r="L34" s="356"/>
      <c r="M34" s="272"/>
      <c r="N34" s="356"/>
      <c r="O34" s="392">
        <f t="shared" si="0"/>
        <v>0</v>
      </c>
      <c r="P34" s="393">
        <f t="shared" si="1"/>
        <v>0</v>
      </c>
      <c r="Q34" s="272"/>
      <c r="R34" s="272"/>
      <c r="S34" s="272"/>
      <c r="T34" s="272"/>
      <c r="U34" s="352"/>
    </row>
    <row r="35" spans="1:21" s="358" customFormat="1" ht="15.75">
      <c r="A35" s="650"/>
      <c r="B35" s="647"/>
      <c r="C35" s="360"/>
      <c r="D35" s="307"/>
      <c r="E35" s="303"/>
      <c r="F35" s="307"/>
      <c r="G35" s="272"/>
      <c r="H35" s="356"/>
      <c r="I35" s="272"/>
      <c r="J35" s="356"/>
      <c r="K35" s="272"/>
      <c r="L35" s="356"/>
      <c r="M35" s="272"/>
      <c r="N35" s="356"/>
      <c r="O35" s="392">
        <f t="shared" si="0"/>
        <v>0</v>
      </c>
      <c r="P35" s="393">
        <f t="shared" si="1"/>
        <v>0</v>
      </c>
      <c r="Q35" s="272"/>
      <c r="R35" s="272"/>
      <c r="S35" s="272"/>
      <c r="T35" s="272"/>
      <c r="U35" s="352"/>
    </row>
    <row r="36" spans="1:21" ht="15.75">
      <c r="A36" s="651" t="s">
        <v>1346</v>
      </c>
      <c r="B36" s="652"/>
      <c r="C36" s="652"/>
      <c r="D36" s="652"/>
      <c r="E36" s="652"/>
      <c r="F36" s="653"/>
      <c r="G36" s="227">
        <f t="shared" ref="G36:P36" si="2">SUM(G8:G35)</f>
        <v>0</v>
      </c>
      <c r="H36" s="227">
        <f t="shared" si="2"/>
        <v>0</v>
      </c>
      <c r="I36" s="227">
        <f t="shared" si="2"/>
        <v>0</v>
      </c>
      <c r="J36" s="227">
        <f t="shared" si="2"/>
        <v>0</v>
      </c>
      <c r="K36" s="227">
        <f t="shared" si="2"/>
        <v>0</v>
      </c>
      <c r="L36" s="227">
        <f t="shared" si="2"/>
        <v>0</v>
      </c>
      <c r="M36" s="227">
        <f t="shared" si="2"/>
        <v>0</v>
      </c>
      <c r="N36" s="227">
        <f t="shared" si="2"/>
        <v>0</v>
      </c>
      <c r="O36" s="227">
        <f t="shared" si="2"/>
        <v>0</v>
      </c>
      <c r="P36" s="227">
        <f t="shared" si="2"/>
        <v>0</v>
      </c>
      <c r="Q36" s="259"/>
      <c r="R36" s="259"/>
      <c r="S36" s="259"/>
      <c r="T36" s="259"/>
      <c r="U36" s="273"/>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29"/>
  <sheetViews>
    <sheetView workbookViewId="0">
      <pane ySplit="8" topLeftCell="A12" activePane="bottomLeft" state="frozen"/>
      <selection activeCell="K7" sqref="K7"/>
      <selection pane="bottomLeft" activeCell="B23" sqref="B23:B28"/>
    </sheetView>
  </sheetViews>
  <sheetFormatPr baseColWidth="10" defaultColWidth="11.42578125" defaultRowHeight="15"/>
  <cols>
    <col min="1" max="1" width="35.7109375" customWidth="1"/>
    <col min="2" max="2" width="35.85546875" customWidth="1"/>
    <col min="3" max="6" width="27.42578125" customWidth="1"/>
    <col min="7" max="7" width="15.28515625" customWidth="1"/>
    <col min="8" max="8" width="11.5703125" style="228"/>
    <col min="9" max="9" width="15.28515625" customWidth="1"/>
    <col min="10" max="10" width="18.85546875" style="228" customWidth="1"/>
    <col min="12" max="12" width="11.5703125" style="228"/>
    <col min="14" max="14" width="11.5703125" style="228"/>
    <col min="15" max="15" width="15.28515625" customWidth="1"/>
    <col min="16" max="16" width="18.28515625" style="228" customWidth="1"/>
    <col min="17" max="17" width="14.140625" hidden="1" customWidth="1"/>
    <col min="18" max="20" width="14.140625" customWidth="1"/>
    <col min="21" max="21" width="17" customWidth="1"/>
  </cols>
  <sheetData>
    <row r="1" spans="1:27" ht="24.75" customHeight="1">
      <c r="E1" s="657" t="s">
        <v>1356</v>
      </c>
      <c r="F1" s="657"/>
      <c r="G1" s="657"/>
      <c r="H1" s="657"/>
      <c r="I1" s="657"/>
      <c r="J1" s="657"/>
      <c r="K1" s="657"/>
      <c r="L1" s="657"/>
      <c r="M1" s="285"/>
      <c r="N1" s="285"/>
      <c r="O1" s="285"/>
      <c r="P1" s="285"/>
      <c r="Q1" s="285"/>
      <c r="R1" s="285"/>
      <c r="S1" s="285"/>
      <c r="T1" s="285"/>
      <c r="U1" s="285"/>
      <c r="V1" s="285"/>
      <c r="W1" s="285"/>
      <c r="X1" s="285"/>
      <c r="Y1" s="285"/>
      <c r="Z1" s="285"/>
      <c r="AA1" s="285"/>
    </row>
    <row r="2" spans="1:27" ht="18.75">
      <c r="A2" s="313" t="s">
        <v>1355</v>
      </c>
      <c r="G2" s="285"/>
      <c r="I2" s="285"/>
      <c r="J2" s="285"/>
      <c r="K2" s="285"/>
      <c r="L2" s="285"/>
      <c r="M2" s="285"/>
      <c r="N2" s="285"/>
      <c r="O2" s="285"/>
      <c r="P2" s="285"/>
      <c r="Q2" s="285"/>
      <c r="R2" s="285"/>
      <c r="S2" s="285"/>
      <c r="T2" s="285"/>
      <c r="U2" s="285"/>
      <c r="V2" s="285"/>
      <c r="W2" s="285"/>
      <c r="X2" s="285"/>
      <c r="Y2" s="285"/>
      <c r="Z2" s="285"/>
      <c r="AA2" s="285"/>
    </row>
    <row r="3" spans="1:27" s="358" customFormat="1" ht="18.75">
      <c r="A3" s="313" t="s">
        <v>1428</v>
      </c>
      <c r="G3" s="285"/>
      <c r="H3" s="228"/>
      <c r="I3" s="285"/>
      <c r="J3" s="285"/>
      <c r="K3" s="285"/>
      <c r="L3" s="285"/>
      <c r="M3" s="285"/>
      <c r="N3" s="285"/>
      <c r="O3" s="285"/>
      <c r="P3" s="285"/>
      <c r="Q3" s="285"/>
      <c r="R3" s="285"/>
      <c r="S3" s="285"/>
      <c r="T3" s="285"/>
      <c r="U3" s="285"/>
      <c r="V3" s="285"/>
      <c r="W3" s="285"/>
      <c r="X3" s="285"/>
      <c r="Y3" s="285"/>
      <c r="Z3" s="285"/>
      <c r="AA3" s="285"/>
    </row>
    <row r="4" spans="1:27" s="358" customFormat="1" ht="18.75">
      <c r="A4" s="313" t="s">
        <v>1429</v>
      </c>
      <c r="G4" s="285"/>
      <c r="H4" s="228"/>
      <c r="I4" s="285"/>
      <c r="J4" s="285"/>
      <c r="K4" s="285"/>
      <c r="L4" s="285"/>
      <c r="M4" s="285"/>
      <c r="N4" s="285"/>
      <c r="O4" s="285"/>
      <c r="P4" s="285"/>
      <c r="Q4" s="285"/>
      <c r="R4" s="285"/>
      <c r="S4" s="285"/>
      <c r="T4" s="285"/>
      <c r="U4" s="285"/>
      <c r="V4" s="285"/>
      <c r="W4" s="285"/>
      <c r="X4" s="285"/>
      <c r="Y4" s="285"/>
      <c r="Z4" s="285"/>
      <c r="AA4" s="285"/>
    </row>
    <row r="5" spans="1:27" ht="18.75" customHeight="1">
      <c r="A5" s="640" t="s">
        <v>1430</v>
      </c>
      <c r="B5" s="658"/>
      <c r="C5" s="658"/>
      <c r="D5" s="658"/>
      <c r="E5" s="658"/>
      <c r="F5" s="658"/>
      <c r="G5" s="658"/>
      <c r="H5" s="658"/>
      <c r="I5" s="658"/>
      <c r="J5" s="658"/>
      <c r="K5" s="658"/>
      <c r="L5" s="658"/>
      <c r="M5" s="658"/>
      <c r="N5" s="658"/>
      <c r="O5" s="658"/>
      <c r="P5" s="658"/>
      <c r="Q5" s="658"/>
      <c r="R5" s="658"/>
      <c r="S5" s="658"/>
      <c r="T5" s="658"/>
      <c r="U5" s="658"/>
    </row>
    <row r="6" spans="1:27" ht="15" customHeight="1">
      <c r="A6" s="599" t="s">
        <v>97</v>
      </c>
      <c r="B6" s="601" t="s">
        <v>111</v>
      </c>
      <c r="C6" s="602" t="s">
        <v>86</v>
      </c>
      <c r="D6" s="602" t="s">
        <v>87</v>
      </c>
      <c r="E6" s="602" t="s">
        <v>392</v>
      </c>
      <c r="F6" s="602" t="s">
        <v>88</v>
      </c>
      <c r="G6" s="607" t="s">
        <v>100</v>
      </c>
      <c r="H6" s="609"/>
      <c r="I6" s="609"/>
      <c r="J6" s="609"/>
      <c r="K6" s="609"/>
      <c r="L6" s="609"/>
      <c r="M6" s="609"/>
      <c r="N6" s="608"/>
      <c r="O6" s="613" t="s">
        <v>101</v>
      </c>
      <c r="P6" s="614"/>
      <c r="Q6" s="601" t="s">
        <v>102</v>
      </c>
      <c r="R6" s="601" t="s">
        <v>103</v>
      </c>
      <c r="S6" s="601" t="s">
        <v>110</v>
      </c>
      <c r="T6" s="601" t="s">
        <v>109</v>
      </c>
      <c r="U6" s="610" t="s">
        <v>89</v>
      </c>
    </row>
    <row r="7" spans="1:27" ht="15" customHeight="1">
      <c r="A7" s="599"/>
      <c r="B7" s="599"/>
      <c r="C7" s="603"/>
      <c r="D7" s="603"/>
      <c r="E7" s="603"/>
      <c r="F7" s="603"/>
      <c r="G7" s="607" t="s">
        <v>104</v>
      </c>
      <c r="H7" s="608"/>
      <c r="I7" s="607" t="s">
        <v>105</v>
      </c>
      <c r="J7" s="608"/>
      <c r="K7" s="607" t="s">
        <v>106</v>
      </c>
      <c r="L7" s="608"/>
      <c r="M7" s="607" t="s">
        <v>107</v>
      </c>
      <c r="N7" s="608"/>
      <c r="O7" s="615"/>
      <c r="P7" s="616"/>
      <c r="Q7" s="599"/>
      <c r="R7" s="599"/>
      <c r="S7" s="599"/>
      <c r="T7" s="599"/>
      <c r="U7" s="611"/>
    </row>
    <row r="8" spans="1:27" ht="25.5">
      <c r="A8" s="600"/>
      <c r="B8" s="600"/>
      <c r="C8" s="604"/>
      <c r="D8" s="604"/>
      <c r="E8" s="604"/>
      <c r="F8" s="604"/>
      <c r="G8" s="432" t="s">
        <v>108</v>
      </c>
      <c r="H8" s="432" t="s">
        <v>12</v>
      </c>
      <c r="I8" s="432" t="s">
        <v>108</v>
      </c>
      <c r="J8" s="432" t="s">
        <v>12</v>
      </c>
      <c r="K8" s="432" t="s">
        <v>108</v>
      </c>
      <c r="L8" s="432" t="s">
        <v>12</v>
      </c>
      <c r="M8" s="432" t="s">
        <v>108</v>
      </c>
      <c r="N8" s="432" t="s">
        <v>12</v>
      </c>
      <c r="O8" s="432" t="s">
        <v>108</v>
      </c>
      <c r="P8" s="432" t="s">
        <v>12</v>
      </c>
      <c r="Q8" s="600"/>
      <c r="R8" s="600"/>
      <c r="S8" s="600"/>
      <c r="T8" s="600"/>
      <c r="U8" s="612"/>
    </row>
    <row r="9" spans="1:27" s="358" customFormat="1" ht="15.75">
      <c r="A9" s="433"/>
      <c r="B9" s="434"/>
      <c r="C9" s="435"/>
      <c r="D9" s="435"/>
      <c r="E9" s="436"/>
      <c r="F9" s="435"/>
      <c r="G9" s="437"/>
      <c r="H9" s="437"/>
      <c r="I9" s="437"/>
      <c r="J9" s="437"/>
      <c r="K9" s="437"/>
      <c r="L9" s="437"/>
      <c r="M9" s="437"/>
      <c r="N9" s="437"/>
      <c r="O9" s="437"/>
      <c r="P9" s="437"/>
      <c r="Q9" s="438"/>
      <c r="R9" s="438"/>
      <c r="S9" s="438"/>
      <c r="T9" s="438"/>
      <c r="U9" s="439"/>
    </row>
    <row r="10" spans="1:27" ht="15.75">
      <c r="A10" s="656" t="s">
        <v>1432</v>
      </c>
      <c r="B10" s="656" t="s">
        <v>1431</v>
      </c>
      <c r="C10" s="320"/>
      <c r="D10" s="320"/>
      <c r="E10" s="320"/>
      <c r="F10" s="320"/>
      <c r="G10" s="348"/>
      <c r="H10" s="349"/>
      <c r="I10" s="348"/>
      <c r="J10" s="349"/>
      <c r="K10" s="348"/>
      <c r="L10" s="349"/>
      <c r="M10" s="348"/>
      <c r="N10" s="349"/>
      <c r="O10" s="395">
        <f>G10+I10+K10+M10</f>
        <v>0</v>
      </c>
      <c r="P10" s="393">
        <f>H10+J10+L10+N10</f>
        <v>0</v>
      </c>
      <c r="Q10" s="320"/>
      <c r="R10" s="320"/>
      <c r="S10" s="320"/>
      <c r="T10" s="320"/>
      <c r="U10" s="320"/>
    </row>
    <row r="11" spans="1:27" s="358" customFormat="1" ht="15.75">
      <c r="A11" s="656"/>
      <c r="B11" s="656"/>
      <c r="C11" s="320"/>
      <c r="D11" s="320"/>
      <c r="E11" s="320"/>
      <c r="F11" s="320"/>
      <c r="G11" s="348"/>
      <c r="H11" s="349"/>
      <c r="I11" s="348"/>
      <c r="J11" s="349"/>
      <c r="K11" s="348"/>
      <c r="L11" s="349"/>
      <c r="M11" s="348"/>
      <c r="N11" s="349"/>
      <c r="O11" s="395">
        <f t="shared" ref="O11:O28" si="0">G11+I11+K11+M11</f>
        <v>0</v>
      </c>
      <c r="P11" s="393">
        <f t="shared" ref="P11:P28" si="1">H11+J11+L11+N11</f>
        <v>0</v>
      </c>
      <c r="Q11" s="320"/>
      <c r="R11" s="320"/>
      <c r="S11" s="320"/>
      <c r="T11" s="320"/>
      <c r="U11" s="320"/>
    </row>
    <row r="12" spans="1:27" s="358" customFormat="1" ht="15.75">
      <c r="A12" s="656"/>
      <c r="B12" s="656"/>
      <c r="C12" s="320"/>
      <c r="D12" s="320"/>
      <c r="E12" s="320"/>
      <c r="F12" s="320"/>
      <c r="G12" s="348"/>
      <c r="H12" s="349"/>
      <c r="I12" s="348"/>
      <c r="J12" s="349"/>
      <c r="K12" s="348"/>
      <c r="L12" s="349"/>
      <c r="M12" s="348"/>
      <c r="N12" s="349"/>
      <c r="O12" s="395">
        <f t="shared" si="0"/>
        <v>0</v>
      </c>
      <c r="P12" s="393">
        <f t="shared" si="1"/>
        <v>0</v>
      </c>
      <c r="Q12" s="320"/>
      <c r="R12" s="320"/>
      <c r="S12" s="320"/>
      <c r="T12" s="320"/>
      <c r="U12" s="320"/>
    </row>
    <row r="13" spans="1:27" s="358" customFormat="1" ht="15.75">
      <c r="A13" s="656"/>
      <c r="B13" s="656"/>
      <c r="C13" s="320"/>
      <c r="D13" s="320"/>
      <c r="E13" s="320"/>
      <c r="F13" s="320"/>
      <c r="G13" s="348"/>
      <c r="H13" s="349"/>
      <c r="I13" s="348"/>
      <c r="J13" s="349"/>
      <c r="K13" s="348"/>
      <c r="L13" s="349"/>
      <c r="M13" s="348"/>
      <c r="N13" s="349"/>
      <c r="O13" s="395">
        <f t="shared" si="0"/>
        <v>0</v>
      </c>
      <c r="P13" s="393">
        <f t="shared" si="1"/>
        <v>0</v>
      </c>
      <c r="Q13" s="320"/>
      <c r="R13" s="320"/>
      <c r="S13" s="320"/>
      <c r="T13" s="320"/>
      <c r="U13" s="320"/>
    </row>
    <row r="14" spans="1:27" s="358" customFormat="1" ht="15.75">
      <c r="A14" s="656"/>
      <c r="B14" s="656"/>
      <c r="C14" s="320"/>
      <c r="D14" s="320"/>
      <c r="E14" s="320"/>
      <c r="F14" s="320"/>
      <c r="G14" s="348"/>
      <c r="H14" s="349"/>
      <c r="I14" s="348"/>
      <c r="J14" s="349"/>
      <c r="K14" s="348"/>
      <c r="L14" s="349"/>
      <c r="M14" s="348"/>
      <c r="N14" s="349"/>
      <c r="O14" s="395">
        <f t="shared" si="0"/>
        <v>0</v>
      </c>
      <c r="P14" s="393">
        <f t="shared" si="1"/>
        <v>0</v>
      </c>
      <c r="Q14" s="320"/>
      <c r="R14" s="320"/>
      <c r="S14" s="320"/>
      <c r="T14" s="320"/>
      <c r="U14" s="320"/>
    </row>
    <row r="15" spans="1:27" s="358" customFormat="1" ht="15.75">
      <c r="A15" s="656"/>
      <c r="B15" s="656"/>
      <c r="C15" s="320"/>
      <c r="D15" s="320"/>
      <c r="E15" s="320"/>
      <c r="F15" s="320"/>
      <c r="G15" s="348"/>
      <c r="H15" s="349"/>
      <c r="I15" s="348"/>
      <c r="J15" s="349"/>
      <c r="K15" s="348"/>
      <c r="L15" s="349"/>
      <c r="M15" s="348"/>
      <c r="N15" s="349"/>
      <c r="O15" s="395">
        <f t="shared" si="0"/>
        <v>0</v>
      </c>
      <c r="P15" s="393">
        <f t="shared" si="1"/>
        <v>0</v>
      </c>
      <c r="Q15" s="320"/>
      <c r="R15" s="320"/>
      <c r="S15" s="320"/>
      <c r="T15" s="320"/>
      <c r="U15" s="320"/>
    </row>
    <row r="16" spans="1:27" ht="15.75">
      <c r="A16" s="656"/>
      <c r="B16" s="656"/>
      <c r="C16" s="320"/>
      <c r="D16" s="320"/>
      <c r="E16" s="320"/>
      <c r="F16" s="320"/>
      <c r="G16" s="348"/>
      <c r="H16" s="349"/>
      <c r="I16" s="348"/>
      <c r="J16" s="349"/>
      <c r="K16" s="348"/>
      <c r="L16" s="349"/>
      <c r="M16" s="348"/>
      <c r="N16" s="349"/>
      <c r="O16" s="395">
        <f t="shared" si="0"/>
        <v>0</v>
      </c>
      <c r="P16" s="393">
        <f t="shared" si="1"/>
        <v>0</v>
      </c>
      <c r="Q16" s="320"/>
      <c r="R16" s="320"/>
      <c r="S16" s="320"/>
      <c r="T16" s="320"/>
      <c r="U16" s="320"/>
    </row>
    <row r="17" spans="1:21" s="358" customFormat="1" ht="15.75">
      <c r="A17" s="644" t="s">
        <v>1434</v>
      </c>
      <c r="B17" s="644" t="s">
        <v>117</v>
      </c>
      <c r="C17" s="320"/>
      <c r="D17" s="320"/>
      <c r="E17" s="320"/>
      <c r="F17" s="320"/>
      <c r="G17" s="348"/>
      <c r="H17" s="349"/>
      <c r="I17" s="348"/>
      <c r="J17" s="349"/>
      <c r="K17" s="348"/>
      <c r="L17" s="349"/>
      <c r="M17" s="348"/>
      <c r="N17" s="349"/>
      <c r="O17" s="395">
        <f t="shared" si="0"/>
        <v>0</v>
      </c>
      <c r="P17" s="393">
        <f t="shared" si="1"/>
        <v>0</v>
      </c>
      <c r="Q17" s="320"/>
      <c r="R17" s="320"/>
      <c r="S17" s="320"/>
      <c r="T17" s="320"/>
      <c r="U17" s="320"/>
    </row>
    <row r="18" spans="1:21" s="358" customFormat="1" ht="15.75">
      <c r="A18" s="645"/>
      <c r="B18" s="645"/>
      <c r="C18" s="320"/>
      <c r="D18" s="320"/>
      <c r="E18" s="320"/>
      <c r="F18" s="320"/>
      <c r="G18" s="348"/>
      <c r="H18" s="349"/>
      <c r="I18" s="348"/>
      <c r="J18" s="349"/>
      <c r="K18" s="348"/>
      <c r="L18" s="349"/>
      <c r="M18" s="348"/>
      <c r="N18" s="349"/>
      <c r="O18" s="395">
        <f t="shared" si="0"/>
        <v>0</v>
      </c>
      <c r="P18" s="393">
        <f t="shared" si="1"/>
        <v>0</v>
      </c>
      <c r="Q18" s="320"/>
      <c r="R18" s="320"/>
      <c r="S18" s="320"/>
      <c r="T18" s="320"/>
      <c r="U18" s="320"/>
    </row>
    <row r="19" spans="1:21" s="358" customFormat="1" ht="15.75">
      <c r="A19" s="645"/>
      <c r="B19" s="645"/>
      <c r="C19" s="320"/>
      <c r="D19" s="320"/>
      <c r="E19" s="320"/>
      <c r="F19" s="320"/>
      <c r="G19" s="348"/>
      <c r="H19" s="349"/>
      <c r="I19" s="348"/>
      <c r="J19" s="349"/>
      <c r="K19" s="348"/>
      <c r="L19" s="349"/>
      <c r="M19" s="348"/>
      <c r="N19" s="349"/>
      <c r="O19" s="395">
        <f t="shared" si="0"/>
        <v>0</v>
      </c>
      <c r="P19" s="393">
        <f t="shared" si="1"/>
        <v>0</v>
      </c>
      <c r="Q19" s="320"/>
      <c r="R19" s="320"/>
      <c r="S19" s="320"/>
      <c r="T19" s="320"/>
      <c r="U19" s="320"/>
    </row>
    <row r="20" spans="1:21" s="358" customFormat="1" ht="15.75">
      <c r="A20" s="645"/>
      <c r="B20" s="645"/>
      <c r="C20" s="320"/>
      <c r="D20" s="320"/>
      <c r="E20" s="320"/>
      <c r="F20" s="320"/>
      <c r="G20" s="348"/>
      <c r="H20" s="349"/>
      <c r="I20" s="348"/>
      <c r="J20" s="349"/>
      <c r="K20" s="348"/>
      <c r="L20" s="349"/>
      <c r="M20" s="348"/>
      <c r="N20" s="349"/>
      <c r="O20" s="395">
        <f t="shared" si="0"/>
        <v>0</v>
      </c>
      <c r="P20" s="393">
        <f t="shared" si="1"/>
        <v>0</v>
      </c>
      <c r="Q20" s="320"/>
      <c r="R20" s="320"/>
      <c r="S20" s="320"/>
      <c r="T20" s="320"/>
      <c r="U20" s="320"/>
    </row>
    <row r="21" spans="1:21" s="358" customFormat="1" ht="15.75">
      <c r="A21" s="645"/>
      <c r="B21" s="645"/>
      <c r="C21" s="320"/>
      <c r="D21" s="320"/>
      <c r="E21" s="320"/>
      <c r="F21" s="320"/>
      <c r="G21" s="348"/>
      <c r="H21" s="349"/>
      <c r="I21" s="348"/>
      <c r="J21" s="349"/>
      <c r="K21" s="348"/>
      <c r="L21" s="349"/>
      <c r="M21" s="348"/>
      <c r="N21" s="349"/>
      <c r="O21" s="395">
        <f t="shared" si="0"/>
        <v>0</v>
      </c>
      <c r="P21" s="393">
        <f t="shared" si="1"/>
        <v>0</v>
      </c>
      <c r="Q21" s="320"/>
      <c r="R21" s="320"/>
      <c r="S21" s="320"/>
      <c r="T21" s="320"/>
      <c r="U21" s="320"/>
    </row>
    <row r="22" spans="1:21" s="358" customFormat="1" ht="15.75">
      <c r="A22" s="646"/>
      <c r="B22" s="646"/>
      <c r="C22" s="320"/>
      <c r="D22" s="320"/>
      <c r="E22" s="320"/>
      <c r="F22" s="320"/>
      <c r="G22" s="348"/>
      <c r="H22" s="349"/>
      <c r="I22" s="348"/>
      <c r="J22" s="349"/>
      <c r="K22" s="348"/>
      <c r="L22" s="349"/>
      <c r="M22" s="348"/>
      <c r="N22" s="349"/>
      <c r="O22" s="395">
        <f t="shared" si="0"/>
        <v>0</v>
      </c>
      <c r="P22" s="393">
        <f t="shared" si="1"/>
        <v>0</v>
      </c>
      <c r="Q22" s="320"/>
      <c r="R22" s="320"/>
      <c r="S22" s="320"/>
      <c r="T22" s="320"/>
      <c r="U22" s="320"/>
    </row>
    <row r="23" spans="1:21" s="358" customFormat="1" ht="15.75">
      <c r="A23" s="656" t="s">
        <v>1435</v>
      </c>
      <c r="B23" s="644"/>
      <c r="C23" s="320"/>
      <c r="D23" s="320"/>
      <c r="E23" s="320"/>
      <c r="F23" s="320"/>
      <c r="G23" s="348"/>
      <c r="H23" s="349"/>
      <c r="I23" s="348"/>
      <c r="J23" s="349"/>
      <c r="K23" s="348"/>
      <c r="L23" s="349"/>
      <c r="M23" s="348"/>
      <c r="N23" s="349"/>
      <c r="O23" s="395">
        <f t="shared" si="0"/>
        <v>0</v>
      </c>
      <c r="P23" s="393">
        <f t="shared" si="1"/>
        <v>0</v>
      </c>
      <c r="Q23" s="320"/>
      <c r="R23" s="320"/>
      <c r="S23" s="320"/>
      <c r="T23" s="320"/>
      <c r="U23" s="320"/>
    </row>
    <row r="24" spans="1:21" s="358" customFormat="1" ht="15.75">
      <c r="A24" s="656"/>
      <c r="B24" s="645"/>
      <c r="C24" s="320"/>
      <c r="D24" s="320"/>
      <c r="E24" s="320"/>
      <c r="F24" s="320"/>
      <c r="G24" s="348"/>
      <c r="H24" s="349"/>
      <c r="I24" s="348"/>
      <c r="J24" s="349"/>
      <c r="K24" s="348"/>
      <c r="L24" s="349"/>
      <c r="M24" s="348"/>
      <c r="N24" s="349"/>
      <c r="O24" s="395">
        <f t="shared" si="0"/>
        <v>0</v>
      </c>
      <c r="P24" s="393">
        <f t="shared" si="1"/>
        <v>0</v>
      </c>
      <c r="Q24" s="320"/>
      <c r="R24" s="320"/>
      <c r="S24" s="320"/>
      <c r="T24" s="320"/>
      <c r="U24" s="320"/>
    </row>
    <row r="25" spans="1:21" s="358" customFormat="1" ht="15.75">
      <c r="A25" s="656"/>
      <c r="B25" s="645"/>
      <c r="C25" s="320"/>
      <c r="D25" s="320"/>
      <c r="E25" s="320"/>
      <c r="F25" s="320"/>
      <c r="G25" s="348"/>
      <c r="H25" s="349"/>
      <c r="I25" s="348"/>
      <c r="J25" s="349"/>
      <c r="K25" s="348"/>
      <c r="L25" s="349"/>
      <c r="M25" s="348"/>
      <c r="N25" s="349"/>
      <c r="O25" s="395">
        <f t="shared" si="0"/>
        <v>0</v>
      </c>
      <c r="P25" s="393">
        <f t="shared" si="1"/>
        <v>0</v>
      </c>
      <c r="Q25" s="320"/>
      <c r="R25" s="320"/>
      <c r="S25" s="320"/>
      <c r="T25" s="320"/>
      <c r="U25" s="320"/>
    </row>
    <row r="26" spans="1:21" s="358" customFormat="1" ht="15.75">
      <c r="A26" s="656"/>
      <c r="B26" s="645"/>
      <c r="C26" s="320"/>
      <c r="D26" s="320"/>
      <c r="E26" s="320"/>
      <c r="F26" s="320"/>
      <c r="G26" s="348"/>
      <c r="H26" s="349"/>
      <c r="I26" s="348"/>
      <c r="J26" s="349"/>
      <c r="K26" s="348"/>
      <c r="L26" s="349"/>
      <c r="M26" s="348"/>
      <c r="N26" s="349"/>
      <c r="O26" s="395">
        <f t="shared" si="0"/>
        <v>0</v>
      </c>
      <c r="P26" s="393">
        <f t="shared" si="1"/>
        <v>0</v>
      </c>
      <c r="Q26" s="320"/>
      <c r="R26" s="320"/>
      <c r="S26" s="320"/>
      <c r="T26" s="320"/>
      <c r="U26" s="320"/>
    </row>
    <row r="27" spans="1:21" s="358" customFormat="1" ht="15.75">
      <c r="A27" s="656"/>
      <c r="B27" s="645"/>
      <c r="C27" s="320"/>
      <c r="D27" s="320"/>
      <c r="E27" s="320"/>
      <c r="F27" s="320"/>
      <c r="G27" s="348"/>
      <c r="H27" s="349"/>
      <c r="I27" s="348"/>
      <c r="J27" s="349"/>
      <c r="K27" s="348"/>
      <c r="L27" s="349"/>
      <c r="M27" s="348"/>
      <c r="N27" s="349"/>
      <c r="O27" s="395">
        <f t="shared" si="0"/>
        <v>0</v>
      </c>
      <c r="P27" s="393">
        <f t="shared" si="1"/>
        <v>0</v>
      </c>
      <c r="Q27" s="320"/>
      <c r="R27" s="320"/>
      <c r="S27" s="320"/>
      <c r="T27" s="320"/>
      <c r="U27" s="320"/>
    </row>
    <row r="28" spans="1:21" ht="15.75">
      <c r="A28" s="656"/>
      <c r="B28" s="646"/>
      <c r="C28" s="320"/>
      <c r="D28" s="320"/>
      <c r="E28" s="320"/>
      <c r="F28" s="320"/>
      <c r="G28" s="320"/>
      <c r="H28" s="349"/>
      <c r="I28" s="320"/>
      <c r="J28" s="349"/>
      <c r="K28" s="320"/>
      <c r="L28" s="349"/>
      <c r="M28" s="320"/>
      <c r="N28" s="349"/>
      <c r="O28" s="395">
        <f t="shared" si="0"/>
        <v>0</v>
      </c>
      <c r="P28" s="393">
        <f t="shared" si="1"/>
        <v>0</v>
      </c>
      <c r="Q28" s="320"/>
      <c r="R28" s="71"/>
      <c r="S28" s="320"/>
      <c r="T28" s="320"/>
      <c r="U28" s="320"/>
    </row>
    <row r="29" spans="1:21" ht="15.75">
      <c r="A29" s="290"/>
      <c r="B29" s="291"/>
      <c r="C29" s="291"/>
      <c r="D29" s="290" t="s">
        <v>1433</v>
      </c>
      <c r="E29" s="291"/>
      <c r="F29" s="292"/>
      <c r="G29" s="75">
        <f t="shared" ref="G29:P29" si="2">SUM(G10:G28)</f>
        <v>0</v>
      </c>
      <c r="H29" s="230">
        <f t="shared" si="2"/>
        <v>0</v>
      </c>
      <c r="I29" s="75">
        <f t="shared" si="2"/>
        <v>0</v>
      </c>
      <c r="J29" s="230">
        <f t="shared" si="2"/>
        <v>0</v>
      </c>
      <c r="K29" s="75">
        <f t="shared" si="2"/>
        <v>0</v>
      </c>
      <c r="L29" s="230">
        <f t="shared" si="2"/>
        <v>0</v>
      </c>
      <c r="M29" s="75">
        <f t="shared" si="2"/>
        <v>0</v>
      </c>
      <c r="N29" s="230">
        <f t="shared" si="2"/>
        <v>0</v>
      </c>
      <c r="O29" s="230">
        <f t="shared" si="2"/>
        <v>0</v>
      </c>
      <c r="P29" s="230">
        <f t="shared" si="2"/>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70"/>
  <sheetViews>
    <sheetView zoomScale="80" zoomScaleNormal="80" workbookViewId="0">
      <pane ySplit="8" topLeftCell="A9" activePane="bottomLeft" state="frozen"/>
      <selection activeCell="K7" sqref="K7"/>
      <selection pane="bottomLeft" activeCell="C14" sqref="C14"/>
    </sheetView>
  </sheetViews>
  <sheetFormatPr baseColWidth="10" defaultColWidth="11.42578125" defaultRowHeight="15"/>
  <cols>
    <col min="1" max="1" width="35.7109375" style="358" customWidth="1"/>
    <col min="2" max="2" width="35.85546875" style="358" customWidth="1"/>
    <col min="3" max="6" width="27.42578125" style="358" customWidth="1"/>
    <col min="7" max="7" width="15.28515625" style="358" customWidth="1"/>
    <col min="8" max="8" width="11.42578125" style="228"/>
    <col min="9" max="9" width="15.28515625" style="358" customWidth="1"/>
    <col min="10" max="10" width="18.85546875" style="228" customWidth="1"/>
    <col min="11" max="11" width="11.42578125" style="358"/>
    <col min="12" max="12" width="11.42578125" style="228"/>
    <col min="13" max="13" width="11.42578125" style="358"/>
    <col min="14" max="14" width="11.42578125" style="228"/>
    <col min="15" max="15" width="15.28515625" style="358" customWidth="1"/>
    <col min="16" max="16" width="18.28515625" style="228" customWidth="1"/>
    <col min="17" max="17" width="14.140625" style="358" hidden="1" customWidth="1"/>
    <col min="18" max="20" width="14.140625" style="358" customWidth="1"/>
    <col min="21" max="21" width="17" style="358" customWidth="1"/>
    <col min="22" max="16384" width="11.42578125" style="358"/>
  </cols>
  <sheetData>
    <row r="1" spans="1:42" ht="24.75" customHeight="1">
      <c r="A1" s="401"/>
      <c r="B1" s="401"/>
      <c r="C1" s="401"/>
      <c r="D1" s="401"/>
      <c r="E1" s="659" t="s">
        <v>1480</v>
      </c>
      <c r="F1" s="659"/>
      <c r="G1" s="659"/>
      <c r="H1" s="659"/>
      <c r="I1" s="659"/>
      <c r="J1" s="659"/>
      <c r="K1" s="659"/>
      <c r="L1" s="659"/>
      <c r="M1" s="402"/>
      <c r="N1" s="402"/>
      <c r="O1" s="402"/>
      <c r="P1" s="402"/>
      <c r="Q1" s="402"/>
      <c r="R1" s="402"/>
      <c r="S1" s="402"/>
      <c r="T1" s="402"/>
      <c r="U1" s="402"/>
      <c r="V1" s="402"/>
      <c r="W1" s="402"/>
      <c r="X1" s="402"/>
      <c r="Y1" s="402"/>
      <c r="Z1" s="402"/>
      <c r="AA1" s="402"/>
      <c r="AB1" s="401"/>
      <c r="AC1" s="401"/>
      <c r="AD1" s="401"/>
      <c r="AE1" s="401"/>
      <c r="AF1" s="401"/>
      <c r="AG1" s="401"/>
      <c r="AH1" s="401"/>
      <c r="AI1" s="401"/>
      <c r="AJ1" s="401"/>
      <c r="AK1" s="401"/>
      <c r="AL1" s="401"/>
      <c r="AM1" s="401"/>
      <c r="AN1" s="401"/>
      <c r="AO1" s="401"/>
      <c r="AP1" s="401"/>
    </row>
    <row r="2" spans="1:42" ht="18.75">
      <c r="A2" s="400" t="s">
        <v>1355</v>
      </c>
      <c r="B2" s="401"/>
      <c r="C2" s="401"/>
      <c r="D2" s="401"/>
      <c r="E2" s="401"/>
      <c r="F2" s="401"/>
      <c r="G2" s="402"/>
      <c r="H2" s="403"/>
      <c r="I2" s="402"/>
      <c r="J2" s="402"/>
      <c r="K2" s="402"/>
      <c r="L2" s="402"/>
      <c r="M2" s="402"/>
      <c r="N2" s="402"/>
      <c r="O2" s="402"/>
      <c r="P2" s="402"/>
      <c r="Q2" s="402"/>
      <c r="R2" s="402"/>
      <c r="S2" s="402"/>
      <c r="T2" s="402"/>
      <c r="U2" s="402"/>
      <c r="V2" s="402"/>
      <c r="W2" s="402"/>
      <c r="X2" s="402"/>
      <c r="Y2" s="402"/>
      <c r="Z2" s="402"/>
      <c r="AA2" s="402"/>
      <c r="AB2" s="401"/>
      <c r="AC2" s="401"/>
      <c r="AD2" s="401"/>
      <c r="AE2" s="401"/>
      <c r="AF2" s="401"/>
      <c r="AG2" s="401"/>
      <c r="AH2" s="401"/>
      <c r="AI2" s="401"/>
      <c r="AJ2" s="401"/>
      <c r="AK2" s="401"/>
      <c r="AL2" s="401"/>
      <c r="AM2" s="401"/>
      <c r="AN2" s="401"/>
      <c r="AO2" s="401"/>
      <c r="AP2" s="401"/>
    </row>
    <row r="3" spans="1:42" ht="18.75">
      <c r="A3" s="400" t="s">
        <v>1486</v>
      </c>
      <c r="B3" s="401"/>
      <c r="C3" s="401"/>
      <c r="D3" s="401"/>
      <c r="E3" s="401"/>
      <c r="F3" s="401"/>
      <c r="G3" s="402"/>
      <c r="H3" s="403"/>
      <c r="I3" s="402"/>
      <c r="J3" s="402"/>
      <c r="K3" s="402"/>
      <c r="L3" s="402"/>
      <c r="M3" s="402"/>
      <c r="N3" s="402"/>
      <c r="O3" s="402"/>
      <c r="P3" s="402"/>
      <c r="Q3" s="402"/>
      <c r="R3" s="402"/>
      <c r="S3" s="402"/>
      <c r="T3" s="402"/>
      <c r="U3" s="402"/>
      <c r="V3" s="402"/>
      <c r="W3" s="402"/>
      <c r="X3" s="402"/>
      <c r="Y3" s="402"/>
      <c r="Z3" s="402"/>
      <c r="AA3" s="402"/>
      <c r="AB3" s="401"/>
      <c r="AC3" s="401"/>
      <c r="AD3" s="401"/>
      <c r="AE3" s="401"/>
      <c r="AF3" s="401"/>
      <c r="AG3" s="401"/>
      <c r="AH3" s="401"/>
      <c r="AI3" s="401"/>
      <c r="AJ3" s="401"/>
      <c r="AK3" s="401"/>
      <c r="AL3" s="401"/>
      <c r="AM3" s="401"/>
      <c r="AN3" s="401"/>
      <c r="AO3" s="401"/>
      <c r="AP3" s="401"/>
    </row>
    <row r="4" spans="1:42" s="401" customFormat="1" ht="18.75">
      <c r="A4" s="400" t="s">
        <v>1497</v>
      </c>
      <c r="G4" s="402"/>
      <c r="H4" s="403"/>
      <c r="I4" s="402"/>
      <c r="J4" s="402"/>
      <c r="K4" s="402"/>
      <c r="L4" s="402"/>
      <c r="M4" s="402"/>
      <c r="N4" s="402"/>
      <c r="O4" s="402"/>
      <c r="P4" s="402"/>
      <c r="Q4" s="402"/>
      <c r="R4" s="402"/>
      <c r="S4" s="402"/>
      <c r="T4" s="402"/>
      <c r="U4" s="402"/>
      <c r="V4" s="402"/>
      <c r="W4" s="402"/>
      <c r="X4" s="402"/>
      <c r="Y4" s="402"/>
      <c r="Z4" s="402"/>
      <c r="AA4" s="402"/>
    </row>
    <row r="5" spans="1:42" s="401" customFormat="1" ht="18.75" customHeight="1">
      <c r="A5" s="404" t="s">
        <v>1487</v>
      </c>
      <c r="B5" s="405"/>
      <c r="C5" s="405"/>
      <c r="D5" s="405"/>
      <c r="E5" s="405"/>
      <c r="F5" s="405"/>
      <c r="G5" s="405"/>
      <c r="H5" s="405"/>
      <c r="I5" s="405"/>
      <c r="J5" s="405"/>
      <c r="K5" s="405"/>
      <c r="L5" s="405"/>
      <c r="M5" s="405"/>
      <c r="N5" s="405"/>
      <c r="O5" s="405"/>
      <c r="P5" s="405"/>
      <c r="Q5" s="405"/>
      <c r="R5" s="405"/>
      <c r="S5" s="405"/>
      <c r="T5" s="405"/>
      <c r="U5" s="405"/>
    </row>
    <row r="6" spans="1:42" ht="15" customHeight="1">
      <c r="A6" s="599" t="s">
        <v>97</v>
      </c>
      <c r="B6" s="601" t="s">
        <v>111</v>
      </c>
      <c r="C6" s="602" t="s">
        <v>86</v>
      </c>
      <c r="D6" s="602" t="s">
        <v>87</v>
      </c>
      <c r="E6" s="602" t="s">
        <v>392</v>
      </c>
      <c r="F6" s="602" t="s">
        <v>88</v>
      </c>
      <c r="G6" s="607" t="s">
        <v>100</v>
      </c>
      <c r="H6" s="609"/>
      <c r="I6" s="609"/>
      <c r="J6" s="609"/>
      <c r="K6" s="609"/>
      <c r="L6" s="609"/>
      <c r="M6" s="609"/>
      <c r="N6" s="608"/>
      <c r="O6" s="613" t="s">
        <v>101</v>
      </c>
      <c r="P6" s="614"/>
      <c r="Q6" s="601" t="s">
        <v>102</v>
      </c>
      <c r="R6" s="601" t="s">
        <v>103</v>
      </c>
      <c r="S6" s="601" t="s">
        <v>110</v>
      </c>
      <c r="T6" s="601" t="s">
        <v>109</v>
      </c>
      <c r="U6" s="610" t="s">
        <v>89</v>
      </c>
    </row>
    <row r="7" spans="1:42" ht="15" customHeight="1">
      <c r="A7" s="599"/>
      <c r="B7" s="599"/>
      <c r="C7" s="603"/>
      <c r="D7" s="603"/>
      <c r="E7" s="603"/>
      <c r="F7" s="603"/>
      <c r="G7" s="607" t="s">
        <v>104</v>
      </c>
      <c r="H7" s="608"/>
      <c r="I7" s="607" t="s">
        <v>105</v>
      </c>
      <c r="J7" s="608"/>
      <c r="K7" s="607" t="s">
        <v>106</v>
      </c>
      <c r="L7" s="608"/>
      <c r="M7" s="607" t="s">
        <v>107</v>
      </c>
      <c r="N7" s="608"/>
      <c r="O7" s="615"/>
      <c r="P7" s="616"/>
      <c r="Q7" s="599"/>
      <c r="R7" s="599"/>
      <c r="S7" s="599"/>
      <c r="T7" s="599"/>
      <c r="U7" s="611"/>
    </row>
    <row r="8" spans="1:42" ht="25.5">
      <c r="A8" s="600"/>
      <c r="B8" s="600"/>
      <c r="C8" s="604"/>
      <c r="D8" s="604"/>
      <c r="E8" s="604"/>
      <c r="F8" s="604"/>
      <c r="G8" s="432" t="s">
        <v>108</v>
      </c>
      <c r="H8" s="432" t="s">
        <v>12</v>
      </c>
      <c r="I8" s="432" t="s">
        <v>108</v>
      </c>
      <c r="J8" s="432" t="s">
        <v>12</v>
      </c>
      <c r="K8" s="432" t="s">
        <v>108</v>
      </c>
      <c r="L8" s="432" t="s">
        <v>12</v>
      </c>
      <c r="M8" s="432" t="s">
        <v>108</v>
      </c>
      <c r="N8" s="432" t="s">
        <v>12</v>
      </c>
      <c r="O8" s="432" t="s">
        <v>108</v>
      </c>
      <c r="P8" s="432" t="s">
        <v>12</v>
      </c>
      <c r="Q8" s="600"/>
      <c r="R8" s="600"/>
      <c r="S8" s="600"/>
      <c r="T8" s="600"/>
      <c r="U8" s="612"/>
    </row>
    <row r="9" spans="1:42" ht="15.75">
      <c r="A9" s="433"/>
      <c r="B9" s="434"/>
      <c r="C9" s="435"/>
      <c r="D9" s="435"/>
      <c r="E9" s="436"/>
      <c r="F9" s="435"/>
      <c r="G9" s="437"/>
      <c r="H9" s="437"/>
      <c r="I9" s="437"/>
      <c r="J9" s="437"/>
      <c r="K9" s="437"/>
      <c r="L9" s="437"/>
      <c r="M9" s="437"/>
      <c r="N9" s="437"/>
      <c r="O9" s="437"/>
      <c r="P9" s="437"/>
      <c r="Q9" s="438"/>
      <c r="R9" s="438"/>
      <c r="S9" s="438"/>
      <c r="T9" s="438"/>
      <c r="U9" s="439"/>
    </row>
    <row r="10" spans="1:42" ht="15.75" customHeight="1">
      <c r="A10" s="644" t="s">
        <v>1488</v>
      </c>
      <c r="B10" s="644" t="s">
        <v>1489</v>
      </c>
      <c r="C10" s="320"/>
      <c r="D10" s="320"/>
      <c r="E10" s="320"/>
      <c r="F10" s="320"/>
      <c r="G10" s="348"/>
      <c r="H10" s="349"/>
      <c r="I10" s="348"/>
      <c r="J10" s="349"/>
      <c r="K10" s="348"/>
      <c r="L10" s="349"/>
      <c r="M10" s="348"/>
      <c r="N10" s="349"/>
      <c r="O10" s="395">
        <f t="shared" ref="O10:P12" si="0">G10+I10+K10+M10</f>
        <v>0</v>
      </c>
      <c r="P10" s="393">
        <f t="shared" si="0"/>
        <v>0</v>
      </c>
      <c r="Q10" s="320"/>
      <c r="R10" s="320"/>
      <c r="S10" s="320"/>
      <c r="T10" s="320"/>
      <c r="U10" s="320"/>
    </row>
    <row r="11" spans="1:42" ht="15.75">
      <c r="A11" s="645"/>
      <c r="B11" s="645"/>
      <c r="C11" s="320"/>
      <c r="D11" s="320"/>
      <c r="E11" s="320"/>
      <c r="F11" s="320"/>
      <c r="G11" s="348"/>
      <c r="H11" s="349"/>
      <c r="I11" s="348"/>
      <c r="J11" s="349"/>
      <c r="K11" s="348"/>
      <c r="L11" s="349"/>
      <c r="M11" s="348"/>
      <c r="N11" s="349"/>
      <c r="O11" s="395">
        <f t="shared" si="0"/>
        <v>0</v>
      </c>
      <c r="P11" s="393">
        <f t="shared" si="0"/>
        <v>0</v>
      </c>
      <c r="Q11" s="320"/>
      <c r="R11" s="320"/>
      <c r="S11" s="320"/>
      <c r="T11" s="320"/>
      <c r="U11" s="320"/>
    </row>
    <row r="12" spans="1:42" ht="15.75">
      <c r="A12" s="645"/>
      <c r="B12" s="645"/>
      <c r="C12" s="320"/>
      <c r="D12" s="320"/>
      <c r="E12" s="320"/>
      <c r="F12" s="320"/>
      <c r="G12" s="348"/>
      <c r="H12" s="349"/>
      <c r="I12" s="348"/>
      <c r="J12" s="349"/>
      <c r="K12" s="348"/>
      <c r="L12" s="349"/>
      <c r="M12" s="348"/>
      <c r="N12" s="349"/>
      <c r="O12" s="395">
        <f t="shared" si="0"/>
        <v>0</v>
      </c>
      <c r="P12" s="393">
        <f t="shared" si="0"/>
        <v>0</v>
      </c>
      <c r="Q12" s="320"/>
      <c r="R12" s="320"/>
      <c r="S12" s="320"/>
      <c r="T12" s="320"/>
      <c r="U12" s="320"/>
    </row>
    <row r="13" spans="1:42" ht="15.75">
      <c r="A13" s="645"/>
      <c r="B13" s="645"/>
      <c r="C13" s="320"/>
      <c r="D13" s="320"/>
      <c r="E13" s="320"/>
      <c r="F13" s="320"/>
      <c r="G13" s="348"/>
      <c r="H13" s="349"/>
      <c r="I13" s="348"/>
      <c r="J13" s="349"/>
      <c r="K13" s="348"/>
      <c r="L13" s="349"/>
      <c r="M13" s="348"/>
      <c r="N13" s="349"/>
      <c r="O13" s="395">
        <f t="shared" ref="O13:O25" si="1">G13+I13+K13+M13</f>
        <v>0</v>
      </c>
      <c r="P13" s="393">
        <f t="shared" ref="P13:P25" si="2">H13+J13+L13+N13</f>
        <v>0</v>
      </c>
      <c r="Q13" s="320"/>
      <c r="R13" s="320"/>
      <c r="S13" s="320"/>
      <c r="T13" s="320"/>
      <c r="U13" s="320"/>
    </row>
    <row r="14" spans="1:42" ht="15.75">
      <c r="A14" s="645"/>
      <c r="B14" s="645"/>
      <c r="C14" s="320"/>
      <c r="D14" s="320"/>
      <c r="E14" s="320"/>
      <c r="F14" s="320"/>
      <c r="G14" s="348"/>
      <c r="H14" s="349"/>
      <c r="I14" s="348"/>
      <c r="J14" s="349"/>
      <c r="K14" s="348"/>
      <c r="L14" s="349"/>
      <c r="M14" s="348"/>
      <c r="N14" s="349"/>
      <c r="O14" s="395">
        <f t="shared" si="1"/>
        <v>0</v>
      </c>
      <c r="P14" s="393">
        <f t="shared" si="2"/>
        <v>0</v>
      </c>
      <c r="Q14" s="320"/>
      <c r="R14" s="320"/>
      <c r="S14" s="320"/>
      <c r="T14" s="320"/>
      <c r="U14" s="320"/>
    </row>
    <row r="15" spans="1:42" ht="15.75">
      <c r="A15" s="645"/>
      <c r="B15" s="645"/>
      <c r="C15" s="320"/>
      <c r="D15" s="320"/>
      <c r="E15" s="320"/>
      <c r="F15" s="320"/>
      <c r="G15" s="348"/>
      <c r="H15" s="349"/>
      <c r="I15" s="348"/>
      <c r="J15" s="349"/>
      <c r="K15" s="348"/>
      <c r="L15" s="349"/>
      <c r="M15" s="348"/>
      <c r="N15" s="349"/>
      <c r="O15" s="395">
        <f t="shared" si="1"/>
        <v>0</v>
      </c>
      <c r="P15" s="393">
        <f t="shared" si="2"/>
        <v>0</v>
      </c>
      <c r="Q15" s="320"/>
      <c r="R15" s="320"/>
      <c r="S15" s="320"/>
      <c r="T15" s="320"/>
      <c r="U15" s="320"/>
    </row>
    <row r="16" spans="1:42" ht="15.75">
      <c r="A16" s="645"/>
      <c r="B16" s="645"/>
      <c r="C16" s="320"/>
      <c r="D16" s="320"/>
      <c r="E16" s="320"/>
      <c r="F16" s="320"/>
      <c r="G16" s="348"/>
      <c r="H16" s="349"/>
      <c r="I16" s="348"/>
      <c r="J16" s="349"/>
      <c r="K16" s="348"/>
      <c r="L16" s="349"/>
      <c r="M16" s="348"/>
      <c r="N16" s="349"/>
      <c r="O16" s="395">
        <f t="shared" si="1"/>
        <v>0</v>
      </c>
      <c r="P16" s="393">
        <f t="shared" si="2"/>
        <v>0</v>
      </c>
      <c r="Q16" s="320"/>
      <c r="R16" s="320"/>
      <c r="S16" s="320"/>
      <c r="T16" s="320"/>
      <c r="U16" s="320"/>
    </row>
    <row r="17" spans="1:21" ht="15.75">
      <c r="A17" s="645"/>
      <c r="B17" s="646"/>
      <c r="C17" s="320"/>
      <c r="D17" s="320"/>
      <c r="E17" s="320"/>
      <c r="F17" s="320"/>
      <c r="G17" s="348"/>
      <c r="H17" s="349"/>
      <c r="I17" s="348"/>
      <c r="J17" s="349"/>
      <c r="K17" s="348"/>
      <c r="L17" s="349"/>
      <c r="M17" s="348"/>
      <c r="N17" s="349"/>
      <c r="O17" s="395">
        <f t="shared" si="1"/>
        <v>0</v>
      </c>
      <c r="P17" s="393">
        <f t="shared" si="2"/>
        <v>0</v>
      </c>
      <c r="Q17" s="320"/>
      <c r="R17" s="320"/>
      <c r="S17" s="320"/>
      <c r="T17" s="320"/>
      <c r="U17" s="320"/>
    </row>
    <row r="18" spans="1:21" ht="15.75">
      <c r="A18" s="645"/>
      <c r="B18" s="644" t="s">
        <v>1490</v>
      </c>
      <c r="C18" s="320"/>
      <c r="D18" s="320"/>
      <c r="E18" s="320"/>
      <c r="F18" s="320"/>
      <c r="G18" s="348"/>
      <c r="H18" s="349"/>
      <c r="I18" s="348"/>
      <c r="J18" s="349"/>
      <c r="K18" s="348"/>
      <c r="L18" s="349"/>
      <c r="M18" s="348"/>
      <c r="N18" s="349"/>
      <c r="O18" s="395">
        <f t="shared" si="1"/>
        <v>0</v>
      </c>
      <c r="P18" s="393">
        <f t="shared" si="2"/>
        <v>0</v>
      </c>
      <c r="Q18" s="320"/>
      <c r="R18" s="320"/>
      <c r="S18" s="320"/>
      <c r="T18" s="320"/>
      <c r="U18" s="320"/>
    </row>
    <row r="19" spans="1:21" ht="15.75">
      <c r="A19" s="645"/>
      <c r="B19" s="645"/>
      <c r="C19" s="320"/>
      <c r="D19" s="320"/>
      <c r="E19" s="320"/>
      <c r="F19" s="320"/>
      <c r="G19" s="348"/>
      <c r="H19" s="349"/>
      <c r="I19" s="348"/>
      <c r="J19" s="349"/>
      <c r="K19" s="348"/>
      <c r="L19" s="349"/>
      <c r="M19" s="348"/>
      <c r="N19" s="349"/>
      <c r="O19" s="395"/>
      <c r="P19" s="393"/>
      <c r="Q19" s="320"/>
      <c r="R19" s="320"/>
      <c r="S19" s="320"/>
      <c r="T19" s="320"/>
      <c r="U19" s="320"/>
    </row>
    <row r="20" spans="1:21" ht="15.75">
      <c r="A20" s="645"/>
      <c r="B20" s="645"/>
      <c r="C20" s="320"/>
      <c r="D20" s="320"/>
      <c r="E20" s="320"/>
      <c r="F20" s="320"/>
      <c r="G20" s="348"/>
      <c r="H20" s="349"/>
      <c r="I20" s="348"/>
      <c r="J20" s="349"/>
      <c r="K20" s="348"/>
      <c r="L20" s="349"/>
      <c r="M20" s="348"/>
      <c r="N20" s="349"/>
      <c r="O20" s="395"/>
      <c r="P20" s="393"/>
      <c r="Q20" s="320"/>
      <c r="R20" s="320"/>
      <c r="S20" s="320"/>
      <c r="T20" s="320"/>
      <c r="U20" s="320"/>
    </row>
    <row r="21" spans="1:21" ht="15.75">
      <c r="A21" s="645"/>
      <c r="B21" s="645"/>
      <c r="C21" s="320"/>
      <c r="D21" s="320"/>
      <c r="E21" s="320"/>
      <c r="F21" s="320"/>
      <c r="G21" s="348"/>
      <c r="H21" s="349"/>
      <c r="I21" s="348"/>
      <c r="J21" s="349"/>
      <c r="K21" s="348"/>
      <c r="L21" s="349"/>
      <c r="M21" s="348"/>
      <c r="N21" s="349"/>
      <c r="O21" s="395"/>
      <c r="P21" s="393"/>
      <c r="Q21" s="320"/>
      <c r="R21" s="320"/>
      <c r="S21" s="320"/>
      <c r="T21" s="320"/>
      <c r="U21" s="320"/>
    </row>
    <row r="22" spans="1:21" ht="15.75">
      <c r="A22" s="645"/>
      <c r="B22" s="645"/>
      <c r="C22" s="320"/>
      <c r="D22" s="320"/>
      <c r="E22" s="320"/>
      <c r="F22" s="320"/>
      <c r="G22" s="348"/>
      <c r="H22" s="349"/>
      <c r="I22" s="348"/>
      <c r="J22" s="349"/>
      <c r="K22" s="348"/>
      <c r="L22" s="349"/>
      <c r="M22" s="348"/>
      <c r="N22" s="349"/>
      <c r="O22" s="395"/>
      <c r="P22" s="393"/>
      <c r="Q22" s="320"/>
      <c r="R22" s="320"/>
      <c r="S22" s="320"/>
      <c r="T22" s="320"/>
      <c r="U22" s="320"/>
    </row>
    <row r="23" spans="1:21" ht="15.75">
      <c r="A23" s="645"/>
      <c r="B23" s="645"/>
      <c r="C23" s="320"/>
      <c r="D23" s="320"/>
      <c r="E23" s="320"/>
      <c r="F23" s="320"/>
      <c r="G23" s="348"/>
      <c r="H23" s="349"/>
      <c r="I23" s="348"/>
      <c r="J23" s="349"/>
      <c r="K23" s="348"/>
      <c r="L23" s="349"/>
      <c r="M23" s="348"/>
      <c r="N23" s="349"/>
      <c r="O23" s="395">
        <f t="shared" si="1"/>
        <v>0</v>
      </c>
      <c r="P23" s="393">
        <f t="shared" si="2"/>
        <v>0</v>
      </c>
      <c r="Q23" s="320"/>
      <c r="R23" s="320"/>
      <c r="S23" s="320"/>
      <c r="T23" s="320"/>
      <c r="U23" s="320"/>
    </row>
    <row r="24" spans="1:21" ht="15.75">
      <c r="A24" s="645"/>
      <c r="B24" s="646"/>
      <c r="C24" s="320"/>
      <c r="D24" s="320"/>
      <c r="E24" s="320"/>
      <c r="F24" s="320"/>
      <c r="G24" s="348"/>
      <c r="H24" s="349"/>
      <c r="I24" s="348"/>
      <c r="J24" s="349"/>
      <c r="K24" s="348"/>
      <c r="L24" s="349"/>
      <c r="M24" s="348"/>
      <c r="N24" s="349"/>
      <c r="O24" s="395">
        <f t="shared" si="1"/>
        <v>0</v>
      </c>
      <c r="P24" s="393">
        <f t="shared" si="2"/>
        <v>0</v>
      </c>
      <c r="Q24" s="320"/>
      <c r="R24" s="320"/>
      <c r="S24" s="320"/>
      <c r="T24" s="320"/>
      <c r="U24" s="320"/>
    </row>
    <row r="25" spans="1:21" ht="15.75">
      <c r="A25" s="645"/>
      <c r="B25" s="644" t="s">
        <v>1491</v>
      </c>
      <c r="C25" s="320"/>
      <c r="D25" s="320"/>
      <c r="E25" s="320"/>
      <c r="F25" s="320"/>
      <c r="G25" s="348"/>
      <c r="H25" s="349"/>
      <c r="I25" s="348"/>
      <c r="J25" s="349"/>
      <c r="K25" s="348"/>
      <c r="L25" s="349"/>
      <c r="M25" s="348"/>
      <c r="N25" s="349"/>
      <c r="O25" s="395">
        <f t="shared" si="1"/>
        <v>0</v>
      </c>
      <c r="P25" s="393">
        <f t="shared" si="2"/>
        <v>0</v>
      </c>
      <c r="Q25" s="320"/>
      <c r="R25" s="320"/>
      <c r="S25" s="320"/>
      <c r="T25" s="320"/>
      <c r="U25" s="320"/>
    </row>
    <row r="26" spans="1:21" ht="15.75">
      <c r="A26" s="645"/>
      <c r="B26" s="645"/>
      <c r="C26" s="320"/>
      <c r="D26" s="320"/>
      <c r="E26" s="320"/>
      <c r="F26" s="320"/>
      <c r="G26" s="348"/>
      <c r="H26" s="349"/>
      <c r="I26" s="348"/>
      <c r="J26" s="349"/>
      <c r="K26" s="348"/>
      <c r="L26" s="349"/>
      <c r="M26" s="348"/>
      <c r="N26" s="349"/>
      <c r="O26" s="395">
        <f t="shared" ref="O26:P30" si="3">G26+I26+K26+M26</f>
        <v>0</v>
      </c>
      <c r="P26" s="393">
        <f t="shared" si="3"/>
        <v>0</v>
      </c>
      <c r="Q26" s="320"/>
      <c r="R26" s="320"/>
      <c r="S26" s="320"/>
      <c r="T26" s="320"/>
      <c r="U26" s="320"/>
    </row>
    <row r="27" spans="1:21" ht="15.75">
      <c r="A27" s="645"/>
      <c r="B27" s="645"/>
      <c r="C27" s="320"/>
      <c r="D27" s="320"/>
      <c r="E27" s="320"/>
      <c r="F27" s="320"/>
      <c r="G27" s="348"/>
      <c r="H27" s="349"/>
      <c r="I27" s="348"/>
      <c r="J27" s="349"/>
      <c r="K27" s="348"/>
      <c r="L27" s="349"/>
      <c r="M27" s="348"/>
      <c r="N27" s="349"/>
      <c r="O27" s="395">
        <f t="shared" si="3"/>
        <v>0</v>
      </c>
      <c r="P27" s="393">
        <f t="shared" si="3"/>
        <v>0</v>
      </c>
      <c r="Q27" s="320"/>
      <c r="R27" s="320"/>
      <c r="S27" s="320"/>
      <c r="T27" s="320"/>
      <c r="U27" s="320"/>
    </row>
    <row r="28" spans="1:21" ht="15.75">
      <c r="A28" s="645"/>
      <c r="B28" s="646"/>
      <c r="C28" s="320"/>
      <c r="D28" s="320"/>
      <c r="E28" s="320"/>
      <c r="F28" s="320"/>
      <c r="G28" s="348"/>
      <c r="H28" s="349"/>
      <c r="I28" s="348"/>
      <c r="J28" s="349"/>
      <c r="K28" s="348"/>
      <c r="L28" s="349"/>
      <c r="M28" s="348"/>
      <c r="N28" s="349"/>
      <c r="O28" s="395">
        <f t="shared" si="3"/>
        <v>0</v>
      </c>
      <c r="P28" s="393">
        <f t="shared" si="3"/>
        <v>0</v>
      </c>
      <c r="Q28" s="320"/>
      <c r="R28" s="320"/>
      <c r="S28" s="320"/>
      <c r="T28" s="320"/>
      <c r="U28" s="320"/>
    </row>
    <row r="29" spans="1:21" ht="15.75">
      <c r="A29" s="645"/>
      <c r="B29" s="644" t="s">
        <v>1492</v>
      </c>
      <c r="C29" s="320"/>
      <c r="D29" s="320"/>
      <c r="E29" s="320"/>
      <c r="F29" s="320"/>
      <c r="G29" s="348"/>
      <c r="H29" s="349"/>
      <c r="I29" s="348"/>
      <c r="J29" s="349"/>
      <c r="K29" s="348"/>
      <c r="L29" s="349"/>
      <c r="M29" s="348"/>
      <c r="N29" s="349"/>
      <c r="O29" s="395">
        <f t="shared" si="3"/>
        <v>0</v>
      </c>
      <c r="P29" s="393">
        <f t="shared" si="3"/>
        <v>0</v>
      </c>
      <c r="Q29" s="320"/>
      <c r="R29" s="320"/>
      <c r="S29" s="320"/>
      <c r="T29" s="320"/>
      <c r="U29" s="320"/>
    </row>
    <row r="30" spans="1:21" ht="15.75">
      <c r="A30" s="645"/>
      <c r="B30" s="645"/>
      <c r="C30" s="320"/>
      <c r="D30" s="320"/>
      <c r="E30" s="320"/>
      <c r="F30" s="320"/>
      <c r="G30" s="348"/>
      <c r="H30" s="349"/>
      <c r="I30" s="348"/>
      <c r="J30" s="349"/>
      <c r="K30" s="348"/>
      <c r="L30" s="349"/>
      <c r="M30" s="348"/>
      <c r="N30" s="349"/>
      <c r="O30" s="395">
        <f t="shared" si="3"/>
        <v>0</v>
      </c>
      <c r="P30" s="393">
        <f t="shared" si="3"/>
        <v>0</v>
      </c>
      <c r="Q30" s="320"/>
      <c r="R30" s="320"/>
      <c r="S30" s="320"/>
      <c r="T30" s="320"/>
      <c r="U30" s="320"/>
    </row>
    <row r="31" spans="1:21" ht="15.75">
      <c r="A31" s="645"/>
      <c r="B31" s="645"/>
      <c r="C31" s="320"/>
      <c r="D31" s="320"/>
      <c r="E31" s="320"/>
      <c r="F31" s="320"/>
      <c r="G31" s="348"/>
      <c r="H31" s="349"/>
      <c r="I31" s="348"/>
      <c r="J31" s="349"/>
      <c r="K31" s="348"/>
      <c r="L31" s="349"/>
      <c r="M31" s="348"/>
      <c r="N31" s="349"/>
      <c r="O31" s="395"/>
      <c r="P31" s="393"/>
      <c r="Q31" s="320"/>
      <c r="R31" s="320"/>
      <c r="S31" s="320"/>
      <c r="T31" s="320"/>
      <c r="U31" s="320"/>
    </row>
    <row r="32" spans="1:21" ht="15.75">
      <c r="A32" s="645"/>
      <c r="B32" s="645"/>
      <c r="C32" s="320"/>
      <c r="D32" s="320"/>
      <c r="E32" s="320"/>
      <c r="F32" s="320"/>
      <c r="G32" s="348"/>
      <c r="H32" s="349"/>
      <c r="I32" s="348"/>
      <c r="J32" s="349"/>
      <c r="K32" s="348"/>
      <c r="L32" s="349"/>
      <c r="M32" s="348"/>
      <c r="N32" s="349"/>
      <c r="O32" s="395"/>
      <c r="P32" s="393"/>
      <c r="Q32" s="320"/>
      <c r="R32" s="320"/>
      <c r="S32" s="320"/>
      <c r="T32" s="320"/>
      <c r="U32" s="320"/>
    </row>
    <row r="33" spans="1:21" ht="15.75">
      <c r="A33" s="645"/>
      <c r="B33" s="645"/>
      <c r="C33" s="320"/>
      <c r="D33" s="320"/>
      <c r="E33" s="320"/>
      <c r="F33" s="320"/>
      <c r="G33" s="348"/>
      <c r="H33" s="349"/>
      <c r="I33" s="348"/>
      <c r="J33" s="349"/>
      <c r="K33" s="348"/>
      <c r="L33" s="349"/>
      <c r="M33" s="348"/>
      <c r="N33" s="349"/>
      <c r="O33" s="395"/>
      <c r="P33" s="393"/>
      <c r="Q33" s="320"/>
      <c r="R33" s="320"/>
      <c r="S33" s="320"/>
      <c r="T33" s="320"/>
      <c r="U33" s="320"/>
    </row>
    <row r="34" spans="1:21" ht="15.75">
      <c r="A34" s="645"/>
      <c r="B34" s="645"/>
      <c r="C34" s="320"/>
      <c r="D34" s="320"/>
      <c r="E34" s="320"/>
      <c r="F34" s="320"/>
      <c r="G34" s="348"/>
      <c r="H34" s="349"/>
      <c r="I34" s="348"/>
      <c r="J34" s="349"/>
      <c r="K34" s="348"/>
      <c r="L34" s="349"/>
      <c r="M34" s="348"/>
      <c r="N34" s="349"/>
      <c r="O34" s="395"/>
      <c r="P34" s="393"/>
      <c r="Q34" s="320"/>
      <c r="R34" s="320"/>
      <c r="S34" s="320"/>
      <c r="T34" s="320"/>
      <c r="U34" s="320"/>
    </row>
    <row r="35" spans="1:21" ht="15.75">
      <c r="A35" s="645"/>
      <c r="B35" s="645"/>
      <c r="C35" s="320"/>
      <c r="D35" s="320"/>
      <c r="E35" s="320"/>
      <c r="F35" s="320"/>
      <c r="G35" s="348"/>
      <c r="H35" s="349"/>
      <c r="I35" s="348"/>
      <c r="J35" s="349"/>
      <c r="K35" s="348"/>
      <c r="L35" s="349"/>
      <c r="M35" s="348"/>
      <c r="N35" s="349"/>
      <c r="O35" s="395">
        <f>G35+I35+K35+M35</f>
        <v>0</v>
      </c>
      <c r="P35" s="393">
        <f>H35+J35+L35+N35</f>
        <v>0</v>
      </c>
      <c r="Q35" s="320"/>
      <c r="R35" s="320"/>
      <c r="S35" s="320"/>
      <c r="T35" s="320"/>
      <c r="U35" s="320"/>
    </row>
    <row r="36" spans="1:21" ht="15.75">
      <c r="A36" s="645"/>
      <c r="B36" s="645"/>
      <c r="C36" s="320"/>
      <c r="D36" s="320"/>
      <c r="E36" s="320"/>
      <c r="F36" s="320"/>
      <c r="G36" s="348"/>
      <c r="H36" s="349"/>
      <c r="I36" s="348"/>
      <c r="J36" s="349"/>
      <c r="K36" s="348"/>
      <c r="L36" s="349"/>
      <c r="M36" s="348"/>
      <c r="N36" s="349"/>
      <c r="O36" s="395"/>
      <c r="P36" s="393"/>
      <c r="Q36" s="320"/>
      <c r="R36" s="320"/>
      <c r="S36" s="320"/>
      <c r="T36" s="320"/>
      <c r="U36" s="320"/>
    </row>
    <row r="37" spans="1:21" ht="15.75">
      <c r="A37" s="645"/>
      <c r="B37" s="645"/>
      <c r="C37" s="320"/>
      <c r="D37" s="320"/>
      <c r="E37" s="320"/>
      <c r="F37" s="320"/>
      <c r="G37" s="348"/>
      <c r="H37" s="349"/>
      <c r="I37" s="348"/>
      <c r="J37" s="349"/>
      <c r="K37" s="348"/>
      <c r="L37" s="349"/>
      <c r="M37" s="348"/>
      <c r="N37" s="349"/>
      <c r="O37" s="395"/>
      <c r="P37" s="393"/>
      <c r="Q37" s="320"/>
      <c r="R37" s="320"/>
      <c r="S37" s="320"/>
      <c r="T37" s="320"/>
      <c r="U37" s="320"/>
    </row>
    <row r="38" spans="1:21" ht="15.75">
      <c r="A38" s="645"/>
      <c r="B38" s="645"/>
      <c r="C38" s="320"/>
      <c r="D38" s="320"/>
      <c r="E38" s="320"/>
      <c r="F38" s="320"/>
      <c r="G38" s="348"/>
      <c r="H38" s="349"/>
      <c r="I38" s="348"/>
      <c r="J38" s="349"/>
      <c r="K38" s="348"/>
      <c r="L38" s="349"/>
      <c r="M38" s="348"/>
      <c r="N38" s="349"/>
      <c r="O38" s="395"/>
      <c r="P38" s="393"/>
      <c r="Q38" s="320"/>
      <c r="R38" s="320"/>
      <c r="S38" s="320"/>
      <c r="T38" s="320"/>
      <c r="U38" s="320"/>
    </row>
    <row r="39" spans="1:21" ht="15.75">
      <c r="A39" s="645"/>
      <c r="B39" s="645"/>
      <c r="C39" s="320"/>
      <c r="D39" s="320"/>
      <c r="E39" s="320"/>
      <c r="F39" s="320"/>
      <c r="G39" s="348"/>
      <c r="H39" s="349"/>
      <c r="I39" s="348"/>
      <c r="J39" s="349"/>
      <c r="K39" s="348"/>
      <c r="L39" s="349"/>
      <c r="M39" s="348"/>
      <c r="N39" s="349"/>
      <c r="O39" s="395"/>
      <c r="P39" s="393"/>
      <c r="Q39" s="320"/>
      <c r="R39" s="320"/>
      <c r="S39" s="320"/>
      <c r="T39" s="320"/>
      <c r="U39" s="320"/>
    </row>
    <row r="40" spans="1:21" ht="15.75">
      <c r="A40" s="646"/>
      <c r="B40" s="646"/>
      <c r="C40" s="320"/>
      <c r="D40" s="320"/>
      <c r="E40" s="320"/>
      <c r="F40" s="320"/>
      <c r="G40" s="348"/>
      <c r="H40" s="349"/>
      <c r="I40" s="348"/>
      <c r="J40" s="349"/>
      <c r="K40" s="348"/>
      <c r="L40" s="349"/>
      <c r="M40" s="348"/>
      <c r="N40" s="349"/>
      <c r="O40" s="395"/>
      <c r="P40" s="393"/>
      <c r="Q40" s="320"/>
      <c r="R40" s="320"/>
      <c r="S40" s="320"/>
      <c r="T40" s="320"/>
      <c r="U40" s="320"/>
    </row>
    <row r="41" spans="1:21" ht="15.75">
      <c r="A41" s="644" t="s">
        <v>1493</v>
      </c>
      <c r="B41" s="644" t="s">
        <v>1494</v>
      </c>
      <c r="C41" s="320"/>
      <c r="D41" s="320"/>
      <c r="E41" s="320"/>
      <c r="F41" s="320"/>
      <c r="G41" s="348"/>
      <c r="H41" s="349"/>
      <c r="I41" s="348"/>
      <c r="J41" s="349"/>
      <c r="K41" s="348"/>
      <c r="L41" s="349"/>
      <c r="M41" s="348"/>
      <c r="N41" s="349"/>
      <c r="O41" s="395"/>
      <c r="P41" s="393"/>
      <c r="Q41" s="320"/>
      <c r="R41" s="320"/>
      <c r="S41" s="320"/>
      <c r="T41" s="320"/>
      <c r="U41" s="320"/>
    </row>
    <row r="42" spans="1:21" ht="15.75">
      <c r="A42" s="645"/>
      <c r="B42" s="645"/>
      <c r="C42" s="320"/>
      <c r="D42" s="320"/>
      <c r="E42" s="320"/>
      <c r="F42" s="320"/>
      <c r="G42" s="348"/>
      <c r="H42" s="349"/>
      <c r="I42" s="348"/>
      <c r="J42" s="349"/>
      <c r="K42" s="348"/>
      <c r="L42" s="349"/>
      <c r="M42" s="348"/>
      <c r="N42" s="349"/>
      <c r="O42" s="395"/>
      <c r="P42" s="393"/>
      <c r="Q42" s="320"/>
      <c r="R42" s="320"/>
      <c r="S42" s="320"/>
      <c r="T42" s="320"/>
      <c r="U42" s="320"/>
    </row>
    <row r="43" spans="1:21" ht="15.75">
      <c r="A43" s="645"/>
      <c r="B43" s="645"/>
      <c r="C43" s="320"/>
      <c r="D43" s="320"/>
      <c r="E43" s="320"/>
      <c r="F43" s="320"/>
      <c r="G43" s="348"/>
      <c r="H43" s="349"/>
      <c r="I43" s="348"/>
      <c r="J43" s="349"/>
      <c r="K43" s="348"/>
      <c r="L43" s="349"/>
      <c r="M43" s="348"/>
      <c r="N43" s="349"/>
      <c r="O43" s="395"/>
      <c r="P43" s="393"/>
      <c r="Q43" s="320"/>
      <c r="R43" s="320"/>
      <c r="S43" s="320"/>
      <c r="T43" s="320"/>
      <c r="U43" s="320"/>
    </row>
    <row r="44" spans="1:21" ht="15.75">
      <c r="A44" s="645"/>
      <c r="B44" s="645"/>
      <c r="C44" s="320"/>
      <c r="D44" s="320"/>
      <c r="E44" s="320"/>
      <c r="F44" s="320"/>
      <c r="G44" s="348"/>
      <c r="H44" s="349"/>
      <c r="I44" s="348"/>
      <c r="J44" s="349"/>
      <c r="K44" s="348"/>
      <c r="L44" s="349"/>
      <c r="M44" s="348"/>
      <c r="N44" s="349"/>
      <c r="O44" s="395"/>
      <c r="P44" s="393"/>
      <c r="Q44" s="320"/>
      <c r="R44" s="320"/>
      <c r="S44" s="320"/>
      <c r="T44" s="320"/>
      <c r="U44" s="320"/>
    </row>
    <row r="45" spans="1:21" ht="15.75">
      <c r="A45" s="645"/>
      <c r="B45" s="645"/>
      <c r="C45" s="320"/>
      <c r="D45" s="320"/>
      <c r="E45" s="320"/>
      <c r="F45" s="320"/>
      <c r="G45" s="348"/>
      <c r="H45" s="349"/>
      <c r="I45" s="348"/>
      <c r="J45" s="349"/>
      <c r="K45" s="348"/>
      <c r="L45" s="349"/>
      <c r="M45" s="348"/>
      <c r="N45" s="349"/>
      <c r="O45" s="395"/>
      <c r="P45" s="393"/>
      <c r="Q45" s="320"/>
      <c r="R45" s="320"/>
      <c r="S45" s="320"/>
      <c r="T45" s="320"/>
      <c r="U45" s="320"/>
    </row>
    <row r="46" spans="1:21" ht="15.75">
      <c r="A46" s="645"/>
      <c r="B46" s="645"/>
      <c r="C46" s="320"/>
      <c r="D46" s="320"/>
      <c r="E46" s="320"/>
      <c r="F46" s="320"/>
      <c r="G46" s="348"/>
      <c r="H46" s="349"/>
      <c r="I46" s="348"/>
      <c r="J46" s="349"/>
      <c r="K46" s="348"/>
      <c r="L46" s="349"/>
      <c r="M46" s="348"/>
      <c r="N46" s="349"/>
      <c r="O46" s="395"/>
      <c r="P46" s="393"/>
      <c r="Q46" s="320"/>
      <c r="R46" s="320"/>
      <c r="S46" s="320"/>
      <c r="T46" s="320"/>
      <c r="U46" s="320"/>
    </row>
    <row r="47" spans="1:21" ht="15.75">
      <c r="A47" s="645"/>
      <c r="B47" s="645"/>
      <c r="C47" s="320"/>
      <c r="D47" s="320"/>
      <c r="E47" s="320"/>
      <c r="F47" s="320"/>
      <c r="G47" s="348"/>
      <c r="H47" s="349"/>
      <c r="I47" s="348"/>
      <c r="J47" s="349"/>
      <c r="K47" s="348"/>
      <c r="L47" s="349"/>
      <c r="M47" s="348"/>
      <c r="N47" s="349"/>
      <c r="O47" s="395">
        <f t="shared" ref="O47:P50" si="4">G47+I47+K47+M47</f>
        <v>0</v>
      </c>
      <c r="P47" s="393">
        <f t="shared" si="4"/>
        <v>0</v>
      </c>
      <c r="Q47" s="320"/>
      <c r="R47" s="320"/>
      <c r="S47" s="320"/>
      <c r="T47" s="320"/>
      <c r="U47" s="320"/>
    </row>
    <row r="48" spans="1:21" ht="15.75">
      <c r="A48" s="645"/>
      <c r="B48" s="645"/>
      <c r="C48" s="320"/>
      <c r="D48" s="320"/>
      <c r="E48" s="320"/>
      <c r="F48" s="320"/>
      <c r="G48" s="348"/>
      <c r="H48" s="349"/>
      <c r="I48" s="348"/>
      <c r="J48" s="349"/>
      <c r="K48" s="348"/>
      <c r="L48" s="349"/>
      <c r="M48" s="348"/>
      <c r="N48" s="349"/>
      <c r="O48" s="395">
        <f t="shared" si="4"/>
        <v>0</v>
      </c>
      <c r="P48" s="393">
        <f t="shared" si="4"/>
        <v>0</v>
      </c>
      <c r="Q48" s="320"/>
      <c r="R48" s="320"/>
      <c r="S48" s="320"/>
      <c r="T48" s="320"/>
      <c r="U48" s="320"/>
    </row>
    <row r="49" spans="1:21" ht="15.75">
      <c r="A49" s="645"/>
      <c r="B49" s="646"/>
      <c r="C49" s="320"/>
      <c r="D49" s="320"/>
      <c r="E49" s="320"/>
      <c r="F49" s="320"/>
      <c r="G49" s="348"/>
      <c r="H49" s="349"/>
      <c r="I49" s="348"/>
      <c r="J49" s="349"/>
      <c r="K49" s="348"/>
      <c r="L49" s="349"/>
      <c r="M49" s="348"/>
      <c r="N49" s="349"/>
      <c r="O49" s="395">
        <f t="shared" si="4"/>
        <v>0</v>
      </c>
      <c r="P49" s="393">
        <f t="shared" si="4"/>
        <v>0</v>
      </c>
      <c r="Q49" s="320"/>
      <c r="R49" s="320"/>
      <c r="S49" s="320"/>
      <c r="T49" s="320"/>
      <c r="U49" s="320"/>
    </row>
    <row r="50" spans="1:21" ht="15.75">
      <c r="A50" s="645"/>
      <c r="B50" s="644" t="s">
        <v>1495</v>
      </c>
      <c r="C50" s="320"/>
      <c r="D50" s="320"/>
      <c r="E50" s="320"/>
      <c r="F50" s="320"/>
      <c r="G50" s="348"/>
      <c r="H50" s="349"/>
      <c r="I50" s="348"/>
      <c r="J50" s="349"/>
      <c r="K50" s="348"/>
      <c r="L50" s="349"/>
      <c r="M50" s="348"/>
      <c r="N50" s="349"/>
      <c r="O50" s="395">
        <f t="shared" si="4"/>
        <v>0</v>
      </c>
      <c r="P50" s="393">
        <f t="shared" si="4"/>
        <v>0</v>
      </c>
      <c r="Q50" s="320"/>
      <c r="R50" s="320"/>
      <c r="S50" s="320"/>
      <c r="T50" s="320"/>
      <c r="U50" s="320"/>
    </row>
    <row r="51" spans="1:21" ht="15.75">
      <c r="A51" s="645"/>
      <c r="B51" s="645"/>
      <c r="C51" s="320"/>
      <c r="D51" s="320"/>
      <c r="E51" s="320"/>
      <c r="F51" s="320"/>
      <c r="G51" s="348"/>
      <c r="H51" s="349"/>
      <c r="I51" s="348"/>
      <c r="J51" s="349"/>
      <c r="K51" s="348"/>
      <c r="L51" s="349"/>
      <c r="M51" s="348"/>
      <c r="N51" s="349"/>
      <c r="O51" s="395"/>
      <c r="P51" s="393"/>
      <c r="Q51" s="320"/>
      <c r="R51" s="320"/>
      <c r="S51" s="320"/>
      <c r="T51" s="320"/>
      <c r="U51" s="320"/>
    </row>
    <row r="52" spans="1:21" ht="15.75">
      <c r="A52" s="645"/>
      <c r="B52" s="645"/>
      <c r="C52" s="320"/>
      <c r="D52" s="320"/>
      <c r="E52" s="320"/>
      <c r="F52" s="320"/>
      <c r="G52" s="348"/>
      <c r="H52" s="349"/>
      <c r="I52" s="348"/>
      <c r="J52" s="349"/>
      <c r="K52" s="348"/>
      <c r="L52" s="349"/>
      <c r="M52" s="348"/>
      <c r="N52" s="349"/>
      <c r="O52" s="395"/>
      <c r="P52" s="393"/>
      <c r="Q52" s="320"/>
      <c r="R52" s="320"/>
      <c r="S52" s="320"/>
      <c r="T52" s="320"/>
      <c r="U52" s="320"/>
    </row>
    <row r="53" spans="1:21" ht="15.75">
      <c r="A53" s="645"/>
      <c r="B53" s="645"/>
      <c r="C53" s="320"/>
      <c r="D53" s="320"/>
      <c r="E53" s="320"/>
      <c r="F53" s="320"/>
      <c r="G53" s="348"/>
      <c r="H53" s="349"/>
      <c r="I53" s="348"/>
      <c r="J53" s="349"/>
      <c r="K53" s="348"/>
      <c r="L53" s="349"/>
      <c r="M53" s="348"/>
      <c r="N53" s="349"/>
      <c r="O53" s="395"/>
      <c r="P53" s="393"/>
      <c r="Q53" s="320"/>
      <c r="R53" s="320"/>
      <c r="S53" s="320"/>
      <c r="T53" s="320"/>
      <c r="U53" s="320"/>
    </row>
    <row r="54" spans="1:21" ht="15.75">
      <c r="A54" s="645"/>
      <c r="B54" s="645"/>
      <c r="C54" s="320"/>
      <c r="D54" s="320"/>
      <c r="E54" s="320"/>
      <c r="F54" s="320"/>
      <c r="G54" s="348"/>
      <c r="H54" s="349"/>
      <c r="I54" s="348"/>
      <c r="J54" s="349"/>
      <c r="K54" s="348"/>
      <c r="L54" s="349"/>
      <c r="M54" s="348"/>
      <c r="N54" s="349"/>
      <c r="O54" s="395"/>
      <c r="P54" s="393"/>
      <c r="Q54" s="320"/>
      <c r="R54" s="320"/>
      <c r="S54" s="320"/>
      <c r="T54" s="320"/>
      <c r="U54" s="320"/>
    </row>
    <row r="55" spans="1:21" ht="15.75">
      <c r="A55" s="645"/>
      <c r="B55" s="645"/>
      <c r="C55" s="320"/>
      <c r="D55" s="320"/>
      <c r="E55" s="320"/>
      <c r="F55" s="320"/>
      <c r="G55" s="348"/>
      <c r="H55" s="349"/>
      <c r="I55" s="348"/>
      <c r="J55" s="349"/>
      <c r="K55" s="348"/>
      <c r="L55" s="349"/>
      <c r="M55" s="348"/>
      <c r="N55" s="349"/>
      <c r="O55" s="395"/>
      <c r="P55" s="393"/>
      <c r="Q55" s="320"/>
      <c r="R55" s="320"/>
      <c r="S55" s="320"/>
      <c r="T55" s="320"/>
      <c r="U55" s="320"/>
    </row>
    <row r="56" spans="1:21" ht="15.75">
      <c r="A56" s="645"/>
      <c r="B56" s="645"/>
      <c r="C56" s="320"/>
      <c r="D56" s="320"/>
      <c r="E56" s="320"/>
      <c r="F56" s="320"/>
      <c r="G56" s="348"/>
      <c r="H56" s="349"/>
      <c r="I56" s="348"/>
      <c r="J56" s="349"/>
      <c r="K56" s="348"/>
      <c r="L56" s="349"/>
      <c r="M56" s="348"/>
      <c r="N56" s="349"/>
      <c r="O56" s="395"/>
      <c r="P56" s="393"/>
      <c r="Q56" s="320"/>
      <c r="R56" s="320"/>
      <c r="S56" s="320"/>
      <c r="T56" s="320"/>
      <c r="U56" s="320"/>
    </row>
    <row r="57" spans="1:21" ht="15.75">
      <c r="A57" s="645"/>
      <c r="B57" s="645"/>
      <c r="C57" s="320"/>
      <c r="D57" s="320"/>
      <c r="E57" s="320"/>
      <c r="F57" s="320"/>
      <c r="G57" s="348"/>
      <c r="H57" s="349"/>
      <c r="I57" s="348"/>
      <c r="J57" s="349"/>
      <c r="K57" s="348"/>
      <c r="L57" s="349"/>
      <c r="M57" s="348"/>
      <c r="N57" s="349"/>
      <c r="O57" s="395"/>
      <c r="P57" s="393"/>
      <c r="Q57" s="320"/>
      <c r="R57" s="320"/>
      <c r="S57" s="320"/>
      <c r="T57" s="320"/>
      <c r="U57" s="320"/>
    </row>
    <row r="58" spans="1:21" ht="15.75">
      <c r="A58" s="645"/>
      <c r="B58" s="645"/>
      <c r="C58" s="320"/>
      <c r="D58" s="320"/>
      <c r="E58" s="320"/>
      <c r="F58" s="320"/>
      <c r="G58" s="348"/>
      <c r="H58" s="349"/>
      <c r="I58" s="348"/>
      <c r="J58" s="349"/>
      <c r="K58" s="348"/>
      <c r="L58" s="349"/>
      <c r="M58" s="348"/>
      <c r="N58" s="349"/>
      <c r="O58" s="395"/>
      <c r="P58" s="393"/>
      <c r="Q58" s="320"/>
      <c r="R58" s="320"/>
      <c r="S58" s="320"/>
      <c r="T58" s="320"/>
      <c r="U58" s="320"/>
    </row>
    <row r="59" spans="1:21" ht="15.75">
      <c r="A59" s="645"/>
      <c r="B59" s="645"/>
      <c r="C59" s="320"/>
      <c r="D59" s="320"/>
      <c r="E59" s="320"/>
      <c r="F59" s="320"/>
      <c r="G59" s="348"/>
      <c r="H59" s="349"/>
      <c r="I59" s="348"/>
      <c r="J59" s="349"/>
      <c r="K59" s="348"/>
      <c r="L59" s="349"/>
      <c r="M59" s="348"/>
      <c r="N59" s="349"/>
      <c r="O59" s="395"/>
      <c r="P59" s="393"/>
      <c r="Q59" s="320"/>
      <c r="R59" s="320"/>
      <c r="S59" s="320"/>
      <c r="T59" s="320"/>
      <c r="U59" s="320"/>
    </row>
    <row r="60" spans="1:21" ht="15.75">
      <c r="A60" s="645"/>
      <c r="B60" s="645"/>
      <c r="C60" s="320"/>
      <c r="D60" s="320"/>
      <c r="E60" s="320"/>
      <c r="F60" s="320"/>
      <c r="G60" s="348"/>
      <c r="H60" s="349"/>
      <c r="I60" s="348"/>
      <c r="J60" s="349"/>
      <c r="K60" s="348"/>
      <c r="L60" s="349"/>
      <c r="M60" s="348"/>
      <c r="N60" s="349"/>
      <c r="O60" s="395"/>
      <c r="P60" s="393"/>
      <c r="Q60" s="320"/>
      <c r="R60" s="320"/>
      <c r="S60" s="320"/>
      <c r="T60" s="320"/>
      <c r="U60" s="320"/>
    </row>
    <row r="61" spans="1:21" ht="15.75">
      <c r="A61" s="645"/>
      <c r="B61" s="645"/>
      <c r="C61" s="320"/>
      <c r="D61" s="320"/>
      <c r="E61" s="320"/>
      <c r="F61" s="320"/>
      <c r="G61" s="348"/>
      <c r="H61" s="349"/>
      <c r="I61" s="348"/>
      <c r="J61" s="349"/>
      <c r="K61" s="348"/>
      <c r="L61" s="349"/>
      <c r="M61" s="348"/>
      <c r="N61" s="349"/>
      <c r="O61" s="395"/>
      <c r="P61" s="393"/>
      <c r="Q61" s="320"/>
      <c r="R61" s="320"/>
      <c r="S61" s="320"/>
      <c r="T61" s="320"/>
      <c r="U61" s="320"/>
    </row>
    <row r="62" spans="1:21" ht="15.75">
      <c r="A62" s="646"/>
      <c r="B62" s="646"/>
      <c r="C62" s="320"/>
      <c r="D62" s="320"/>
      <c r="E62" s="320"/>
      <c r="F62" s="320"/>
      <c r="G62" s="348"/>
      <c r="H62" s="349"/>
      <c r="I62" s="348"/>
      <c r="J62" s="349"/>
      <c r="K62" s="348"/>
      <c r="L62" s="349"/>
      <c r="M62" s="348"/>
      <c r="N62" s="349"/>
      <c r="O62" s="395">
        <f>G62+I62+K62+M62</f>
        <v>0</v>
      </c>
      <c r="P62" s="393">
        <f>H62+J62+L62+N62</f>
        <v>0</v>
      </c>
      <c r="Q62" s="320"/>
      <c r="R62" s="320"/>
      <c r="S62" s="320"/>
      <c r="T62" s="320"/>
      <c r="U62" s="320"/>
    </row>
    <row r="63" spans="1:21" ht="15.75">
      <c r="A63" s="644" t="s">
        <v>1496</v>
      </c>
      <c r="B63" s="406"/>
      <c r="C63" s="320"/>
      <c r="D63" s="320"/>
      <c r="E63" s="320"/>
      <c r="F63" s="320"/>
      <c r="G63" s="348"/>
      <c r="H63" s="349"/>
      <c r="I63" s="348"/>
      <c r="J63" s="349"/>
      <c r="K63" s="348"/>
      <c r="L63" s="349"/>
      <c r="M63" s="348"/>
      <c r="N63" s="349"/>
      <c r="O63" s="395">
        <f>G63+I63+K63+M63</f>
        <v>0</v>
      </c>
      <c r="P63" s="393">
        <f>H63+J63+L63+N63</f>
        <v>0</v>
      </c>
      <c r="Q63" s="320"/>
      <c r="R63" s="320"/>
      <c r="S63" s="320"/>
      <c r="T63" s="320"/>
      <c r="U63" s="320"/>
    </row>
    <row r="64" spans="1:21" ht="15.75">
      <c r="A64" s="645"/>
      <c r="B64" s="406"/>
      <c r="C64" s="320"/>
      <c r="D64" s="320"/>
      <c r="E64" s="320"/>
      <c r="F64" s="320"/>
      <c r="G64" s="348"/>
      <c r="H64" s="349"/>
      <c r="I64" s="348"/>
      <c r="J64" s="349"/>
      <c r="K64" s="348"/>
      <c r="L64" s="349"/>
      <c r="M64" s="348"/>
      <c r="N64" s="349"/>
      <c r="O64" s="395"/>
      <c r="P64" s="393"/>
      <c r="Q64" s="320"/>
      <c r="R64" s="320"/>
      <c r="S64" s="320"/>
      <c r="T64" s="320"/>
      <c r="U64" s="320"/>
    </row>
    <row r="65" spans="1:21" ht="15.75">
      <c r="A65" s="645"/>
      <c r="B65" s="406"/>
      <c r="C65" s="320"/>
      <c r="D65" s="320"/>
      <c r="E65" s="320"/>
      <c r="F65" s="320"/>
      <c r="G65" s="348"/>
      <c r="H65" s="349"/>
      <c r="I65" s="348"/>
      <c r="J65" s="349"/>
      <c r="K65" s="348"/>
      <c r="L65" s="349"/>
      <c r="M65" s="348"/>
      <c r="N65" s="349"/>
      <c r="O65" s="395"/>
      <c r="P65" s="393"/>
      <c r="Q65" s="320"/>
      <c r="R65" s="320"/>
      <c r="S65" s="320"/>
      <c r="T65" s="320"/>
      <c r="U65" s="320"/>
    </row>
    <row r="66" spans="1:21" ht="15.75">
      <c r="A66" s="645"/>
      <c r="B66" s="406"/>
      <c r="C66" s="320"/>
      <c r="D66" s="320"/>
      <c r="E66" s="320"/>
      <c r="F66" s="320"/>
      <c r="G66" s="348"/>
      <c r="H66" s="349"/>
      <c r="I66" s="348"/>
      <c r="J66" s="349"/>
      <c r="K66" s="348"/>
      <c r="L66" s="349"/>
      <c r="M66" s="348"/>
      <c r="N66" s="349"/>
      <c r="O66" s="395"/>
      <c r="P66" s="393"/>
      <c r="Q66" s="320"/>
      <c r="R66" s="320"/>
      <c r="S66" s="320"/>
      <c r="T66" s="320"/>
      <c r="U66" s="320"/>
    </row>
    <row r="67" spans="1:21" ht="15.75">
      <c r="A67" s="645"/>
      <c r="B67" s="406"/>
      <c r="C67" s="320"/>
      <c r="D67" s="320"/>
      <c r="E67" s="320"/>
      <c r="F67" s="320"/>
      <c r="G67" s="348"/>
      <c r="H67" s="349"/>
      <c r="I67" s="348"/>
      <c r="J67" s="349"/>
      <c r="K67" s="348"/>
      <c r="L67" s="349"/>
      <c r="M67" s="348"/>
      <c r="N67" s="349"/>
      <c r="O67" s="395"/>
      <c r="P67" s="393"/>
      <c r="Q67" s="320"/>
      <c r="R67" s="320"/>
      <c r="S67" s="320"/>
      <c r="T67" s="320"/>
      <c r="U67" s="320"/>
    </row>
    <row r="68" spans="1:21" ht="15.75">
      <c r="A68" s="645"/>
      <c r="B68" s="406"/>
      <c r="C68" s="320"/>
      <c r="D68" s="320"/>
      <c r="E68" s="320"/>
      <c r="F68" s="320"/>
      <c r="G68" s="348"/>
      <c r="H68" s="349"/>
      <c r="I68" s="348"/>
      <c r="J68" s="349"/>
      <c r="K68" s="348"/>
      <c r="L68" s="349"/>
      <c r="M68" s="348"/>
      <c r="N68" s="349"/>
      <c r="O68" s="395">
        <f>G68+I68+K68+M68</f>
        <v>0</v>
      </c>
      <c r="P68" s="393">
        <f>H68+J68+L68+N68</f>
        <v>0</v>
      </c>
      <c r="Q68" s="320"/>
      <c r="R68" s="320"/>
      <c r="S68" s="320"/>
      <c r="T68" s="320"/>
      <c r="U68" s="320"/>
    </row>
    <row r="69" spans="1:21" ht="15.75">
      <c r="A69" s="646"/>
      <c r="B69" s="406"/>
      <c r="C69" s="320"/>
      <c r="D69" s="320"/>
      <c r="E69" s="320"/>
      <c r="F69" s="320"/>
      <c r="G69" s="320"/>
      <c r="H69" s="349"/>
      <c r="I69" s="320"/>
      <c r="J69" s="349"/>
      <c r="K69" s="320"/>
      <c r="L69" s="349"/>
      <c r="M69" s="320"/>
      <c r="N69" s="349"/>
      <c r="O69" s="395">
        <f>G69+I69+K69+M69</f>
        <v>0</v>
      </c>
      <c r="P69" s="393">
        <f>H69+J69+L69+N69</f>
        <v>0</v>
      </c>
      <c r="Q69" s="320"/>
      <c r="R69" s="71"/>
      <c r="S69" s="320"/>
      <c r="T69" s="320"/>
      <c r="U69" s="320"/>
    </row>
    <row r="70" spans="1:21" ht="15.75">
      <c r="A70" s="290"/>
      <c r="B70" s="291"/>
      <c r="C70" s="291"/>
      <c r="D70" s="290" t="s">
        <v>1481</v>
      </c>
      <c r="E70" s="291"/>
      <c r="F70" s="292"/>
      <c r="G70" s="75">
        <f t="shared" ref="G70:P70" si="5">SUM(G10:G69)</f>
        <v>0</v>
      </c>
      <c r="H70" s="230">
        <f t="shared" si="5"/>
        <v>0</v>
      </c>
      <c r="I70" s="75">
        <f t="shared" si="5"/>
        <v>0</v>
      </c>
      <c r="J70" s="230">
        <f t="shared" si="5"/>
        <v>0</v>
      </c>
      <c r="K70" s="75">
        <f t="shared" si="5"/>
        <v>0</v>
      </c>
      <c r="L70" s="230">
        <f t="shared" si="5"/>
        <v>0</v>
      </c>
      <c r="M70" s="75">
        <f t="shared" si="5"/>
        <v>0</v>
      </c>
      <c r="N70" s="230">
        <f t="shared" si="5"/>
        <v>0</v>
      </c>
      <c r="O70" s="230">
        <f t="shared" si="5"/>
        <v>0</v>
      </c>
      <c r="P70" s="230">
        <f t="shared" si="5"/>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4"/>
  <sheetViews>
    <sheetView zoomScale="80" zoomScaleNormal="80" workbookViewId="0">
      <pane ySplit="9" topLeftCell="A13" activePane="bottomLeft" state="frozen"/>
      <selection activeCell="K7" sqref="K7"/>
      <selection pane="bottomLeft" activeCell="E43" sqref="E42:E43"/>
    </sheetView>
  </sheetViews>
  <sheetFormatPr baseColWidth="10" defaultColWidth="11.42578125" defaultRowHeight="15"/>
  <cols>
    <col min="1" max="1" width="35.7109375" style="456" customWidth="1"/>
    <col min="2" max="2" width="35.85546875" style="456" customWidth="1"/>
    <col min="3" max="6" width="27.42578125" style="456" customWidth="1"/>
    <col min="7" max="7" width="15.28515625" style="456" customWidth="1"/>
    <col min="8" max="8" width="11.42578125" style="228"/>
    <col min="9" max="9" width="15.28515625" style="456" customWidth="1"/>
    <col min="10" max="10" width="18.85546875" style="228" customWidth="1"/>
    <col min="11" max="11" width="11.42578125" style="456"/>
    <col min="12" max="12" width="11.42578125" style="228"/>
    <col min="13" max="13" width="11.42578125" style="456"/>
    <col min="14" max="14" width="11.42578125" style="228"/>
    <col min="15" max="15" width="15.28515625" style="456" customWidth="1"/>
    <col min="16" max="16" width="18.28515625" style="228" customWidth="1"/>
    <col min="17" max="17" width="14.140625" style="456" hidden="1" customWidth="1"/>
    <col min="18" max="20" width="14.140625" style="456" customWidth="1"/>
    <col min="21" max="21" width="17" style="456" customWidth="1"/>
    <col min="22" max="16384" width="11.42578125" style="456"/>
  </cols>
  <sheetData>
    <row r="1" spans="1:42" ht="21">
      <c r="A1" s="401"/>
      <c r="B1" s="401"/>
      <c r="C1" s="401"/>
      <c r="D1" s="401"/>
      <c r="E1" s="659" t="s">
        <v>1515</v>
      </c>
      <c r="F1" s="659"/>
      <c r="G1" s="659"/>
      <c r="H1" s="659"/>
      <c r="I1" s="659"/>
      <c r="J1" s="659"/>
      <c r="K1" s="659"/>
      <c r="L1" s="659"/>
      <c r="M1" s="402"/>
      <c r="N1" s="402"/>
      <c r="O1" s="402"/>
      <c r="P1" s="402"/>
      <c r="Q1" s="402"/>
      <c r="R1" s="402"/>
      <c r="S1" s="402"/>
      <c r="T1" s="402"/>
      <c r="U1" s="402"/>
      <c r="V1" s="402"/>
      <c r="W1" s="402"/>
      <c r="X1" s="402"/>
      <c r="Y1" s="402"/>
      <c r="Z1" s="402"/>
      <c r="AA1" s="402"/>
      <c r="AB1" s="401"/>
      <c r="AC1" s="401"/>
      <c r="AD1" s="401"/>
      <c r="AE1" s="401"/>
      <c r="AF1" s="401"/>
      <c r="AG1" s="401"/>
      <c r="AH1" s="401"/>
      <c r="AI1" s="401"/>
      <c r="AJ1" s="401"/>
      <c r="AK1" s="401"/>
      <c r="AL1" s="401"/>
      <c r="AM1" s="401"/>
      <c r="AN1" s="401"/>
      <c r="AO1" s="401"/>
      <c r="AP1" s="401"/>
    </row>
    <row r="2" spans="1:42" ht="18.75">
      <c r="A2" s="400" t="s">
        <v>1355</v>
      </c>
      <c r="B2" s="401"/>
      <c r="C2" s="401"/>
      <c r="D2" s="401"/>
      <c r="E2" s="401"/>
      <c r="F2" s="401"/>
      <c r="G2" s="402"/>
      <c r="H2" s="403"/>
      <c r="I2" s="402"/>
      <c r="J2" s="402"/>
      <c r="K2" s="402"/>
      <c r="L2" s="402"/>
      <c r="M2" s="402"/>
      <c r="N2" s="402"/>
      <c r="O2" s="402"/>
      <c r="P2" s="402"/>
      <c r="Q2" s="402"/>
      <c r="R2" s="402"/>
      <c r="S2" s="402"/>
      <c r="T2" s="402"/>
      <c r="U2" s="402"/>
      <c r="V2" s="402"/>
      <c r="W2" s="402"/>
      <c r="X2" s="402"/>
      <c r="Y2" s="402"/>
      <c r="Z2" s="402"/>
      <c r="AA2" s="402"/>
      <c r="AB2" s="401"/>
      <c r="AC2" s="401"/>
      <c r="AD2" s="401"/>
      <c r="AE2" s="401"/>
      <c r="AF2" s="401"/>
      <c r="AG2" s="401"/>
      <c r="AH2" s="401"/>
      <c r="AI2" s="401"/>
      <c r="AJ2" s="401"/>
      <c r="AK2" s="401"/>
      <c r="AL2" s="401"/>
      <c r="AM2" s="401"/>
      <c r="AN2" s="401"/>
      <c r="AO2" s="401"/>
      <c r="AP2" s="401"/>
    </row>
    <row r="3" spans="1:42" ht="18.75">
      <c r="A3" s="400" t="s">
        <v>1511</v>
      </c>
      <c r="B3" s="401"/>
      <c r="C3" s="401"/>
      <c r="D3" s="401"/>
      <c r="E3" s="401"/>
      <c r="F3" s="401"/>
      <c r="G3" s="402"/>
      <c r="H3" s="403"/>
      <c r="I3" s="402"/>
      <c r="J3" s="402"/>
      <c r="K3" s="402"/>
      <c r="L3" s="402"/>
      <c r="M3" s="402"/>
      <c r="N3" s="402"/>
      <c r="O3" s="402"/>
      <c r="P3" s="402"/>
      <c r="Q3" s="402"/>
      <c r="R3" s="402"/>
      <c r="S3" s="402"/>
      <c r="T3" s="402"/>
      <c r="U3" s="402"/>
      <c r="V3" s="402"/>
      <c r="W3" s="402"/>
      <c r="X3" s="402"/>
      <c r="Y3" s="402"/>
      <c r="Z3" s="402"/>
      <c r="AA3" s="402"/>
      <c r="AB3" s="401"/>
      <c r="AC3" s="401"/>
      <c r="AD3" s="401"/>
      <c r="AE3" s="401"/>
      <c r="AF3" s="401"/>
      <c r="AG3" s="401"/>
      <c r="AH3" s="401"/>
      <c r="AI3" s="401"/>
      <c r="AJ3" s="401"/>
      <c r="AK3" s="401"/>
      <c r="AL3" s="401"/>
      <c r="AM3" s="401"/>
      <c r="AN3" s="401"/>
      <c r="AO3" s="401"/>
      <c r="AP3" s="401"/>
    </row>
    <row r="4" spans="1:42" s="401" customFormat="1" ht="18.75">
      <c r="A4" s="400" t="s">
        <v>1512</v>
      </c>
      <c r="G4" s="402"/>
      <c r="H4" s="403"/>
      <c r="I4" s="402"/>
      <c r="J4" s="402"/>
      <c r="K4" s="402"/>
      <c r="L4" s="402"/>
      <c r="M4" s="402"/>
      <c r="N4" s="402"/>
      <c r="O4" s="402"/>
      <c r="P4" s="402"/>
      <c r="Q4" s="402"/>
      <c r="R4" s="402"/>
      <c r="S4" s="402"/>
      <c r="T4" s="402"/>
      <c r="U4" s="402"/>
      <c r="V4" s="402"/>
      <c r="W4" s="402"/>
      <c r="X4" s="402"/>
      <c r="Y4" s="402"/>
      <c r="Z4" s="402"/>
      <c r="AA4" s="402"/>
    </row>
    <row r="5" spans="1:42" s="401" customFormat="1" ht="18.75">
      <c r="A5" s="400" t="s">
        <v>1513</v>
      </c>
      <c r="G5" s="402"/>
      <c r="H5" s="403"/>
      <c r="I5" s="402"/>
      <c r="J5" s="402"/>
      <c r="K5" s="402"/>
      <c r="L5" s="402"/>
      <c r="M5" s="402"/>
      <c r="N5" s="402"/>
      <c r="O5" s="402"/>
      <c r="P5" s="402"/>
      <c r="Q5" s="402"/>
      <c r="R5" s="402"/>
      <c r="S5" s="402"/>
      <c r="T5" s="402"/>
      <c r="U5" s="402"/>
      <c r="V5" s="402"/>
      <c r="W5" s="402"/>
      <c r="X5" s="402"/>
      <c r="Y5" s="402"/>
      <c r="Z5" s="402"/>
      <c r="AA5" s="402"/>
    </row>
    <row r="6" spans="1:42" s="401" customFormat="1">
      <c r="A6" s="405" t="s">
        <v>1514</v>
      </c>
      <c r="B6" s="405"/>
      <c r="C6" s="405"/>
      <c r="D6" s="405"/>
      <c r="E6" s="405"/>
      <c r="F6" s="405"/>
      <c r="G6" s="405"/>
      <c r="H6" s="405"/>
      <c r="I6" s="405"/>
      <c r="J6" s="405"/>
      <c r="K6" s="405"/>
      <c r="L6" s="405"/>
      <c r="M6" s="405"/>
      <c r="N6" s="405"/>
      <c r="O6" s="405"/>
      <c r="P6" s="405"/>
      <c r="Q6" s="405"/>
      <c r="R6" s="405"/>
      <c r="S6" s="405"/>
      <c r="T6" s="405"/>
      <c r="U6" s="405"/>
    </row>
    <row r="7" spans="1:42" ht="15" customHeight="1">
      <c r="A7" s="599" t="s">
        <v>97</v>
      </c>
      <c r="B7" s="601" t="s">
        <v>111</v>
      </c>
      <c r="C7" s="602" t="s">
        <v>86</v>
      </c>
      <c r="D7" s="602" t="s">
        <v>87</v>
      </c>
      <c r="E7" s="602" t="s">
        <v>392</v>
      </c>
      <c r="F7" s="602" t="s">
        <v>88</v>
      </c>
      <c r="G7" s="607" t="s">
        <v>100</v>
      </c>
      <c r="H7" s="609"/>
      <c r="I7" s="609"/>
      <c r="J7" s="609"/>
      <c r="K7" s="609"/>
      <c r="L7" s="609"/>
      <c r="M7" s="609"/>
      <c r="N7" s="608"/>
      <c r="O7" s="613" t="s">
        <v>101</v>
      </c>
      <c r="P7" s="614"/>
      <c r="Q7" s="601" t="s">
        <v>102</v>
      </c>
      <c r="R7" s="601" t="s">
        <v>103</v>
      </c>
      <c r="S7" s="601" t="s">
        <v>110</v>
      </c>
      <c r="T7" s="601" t="s">
        <v>109</v>
      </c>
      <c r="U7" s="610" t="s">
        <v>89</v>
      </c>
    </row>
    <row r="8" spans="1:42" ht="15" customHeight="1">
      <c r="A8" s="599"/>
      <c r="B8" s="599"/>
      <c r="C8" s="603"/>
      <c r="D8" s="603"/>
      <c r="E8" s="603"/>
      <c r="F8" s="603"/>
      <c r="G8" s="607" t="s">
        <v>104</v>
      </c>
      <c r="H8" s="608"/>
      <c r="I8" s="607" t="s">
        <v>105</v>
      </c>
      <c r="J8" s="608"/>
      <c r="K8" s="607" t="s">
        <v>106</v>
      </c>
      <c r="L8" s="608"/>
      <c r="M8" s="607" t="s">
        <v>107</v>
      </c>
      <c r="N8" s="608"/>
      <c r="O8" s="615"/>
      <c r="P8" s="616"/>
      <c r="Q8" s="599"/>
      <c r="R8" s="599"/>
      <c r="S8" s="599"/>
      <c r="T8" s="599"/>
      <c r="U8" s="611"/>
    </row>
    <row r="9" spans="1:42" ht="25.5">
      <c r="A9" s="600"/>
      <c r="B9" s="600"/>
      <c r="C9" s="604"/>
      <c r="D9" s="604"/>
      <c r="E9" s="604"/>
      <c r="F9" s="604"/>
      <c r="G9" s="432" t="s">
        <v>108</v>
      </c>
      <c r="H9" s="432" t="s">
        <v>12</v>
      </c>
      <c r="I9" s="432" t="s">
        <v>108</v>
      </c>
      <c r="J9" s="432" t="s">
        <v>12</v>
      </c>
      <c r="K9" s="432" t="s">
        <v>108</v>
      </c>
      <c r="L9" s="432" t="s">
        <v>12</v>
      </c>
      <c r="M9" s="432" t="s">
        <v>108</v>
      </c>
      <c r="N9" s="432" t="s">
        <v>12</v>
      </c>
      <c r="O9" s="432" t="s">
        <v>108</v>
      </c>
      <c r="P9" s="432" t="s">
        <v>12</v>
      </c>
      <c r="Q9" s="600"/>
      <c r="R9" s="600"/>
      <c r="S9" s="600"/>
      <c r="T9" s="600"/>
      <c r="U9" s="612"/>
    </row>
    <row r="10" spans="1:42" ht="15.75">
      <c r="A10" s="491"/>
      <c r="B10" s="492"/>
      <c r="C10" s="435"/>
      <c r="D10" s="435"/>
      <c r="E10" s="436"/>
      <c r="F10" s="435"/>
      <c r="G10" s="437"/>
      <c r="H10" s="437"/>
      <c r="I10" s="437"/>
      <c r="J10" s="437"/>
      <c r="K10" s="437"/>
      <c r="L10" s="437"/>
      <c r="M10" s="437"/>
      <c r="N10" s="437"/>
      <c r="O10" s="437"/>
      <c r="P10" s="437"/>
      <c r="Q10" s="438"/>
      <c r="R10" s="438"/>
      <c r="S10" s="438"/>
      <c r="T10" s="438"/>
      <c r="U10" s="439"/>
    </row>
    <row r="11" spans="1:42" s="490" customFormat="1" ht="21.75" customHeight="1">
      <c r="A11" s="660" t="s">
        <v>1511</v>
      </c>
      <c r="B11" s="662" t="s">
        <v>1539</v>
      </c>
      <c r="C11" s="485"/>
      <c r="D11" s="485"/>
      <c r="E11" s="486"/>
      <c r="F11" s="485"/>
      <c r="G11" s="487"/>
      <c r="H11" s="487"/>
      <c r="I11" s="487"/>
      <c r="J11" s="487"/>
      <c r="K11" s="487"/>
      <c r="L11" s="487"/>
      <c r="M11" s="487"/>
      <c r="N11" s="487"/>
      <c r="O11" s="487"/>
      <c r="P11" s="487"/>
      <c r="Q11" s="488"/>
      <c r="R11" s="488"/>
      <c r="S11" s="488"/>
      <c r="T11" s="488"/>
      <c r="U11" s="489"/>
    </row>
    <row r="12" spans="1:42" s="490" customFormat="1" ht="15.75">
      <c r="A12" s="660"/>
      <c r="B12" s="663"/>
      <c r="C12" s="485"/>
      <c r="D12" s="485"/>
      <c r="E12" s="486"/>
      <c r="F12" s="485"/>
      <c r="G12" s="487"/>
      <c r="H12" s="487"/>
      <c r="I12" s="487"/>
      <c r="J12" s="487"/>
      <c r="K12" s="487"/>
      <c r="L12" s="487"/>
      <c r="M12" s="487"/>
      <c r="N12" s="487"/>
      <c r="O12" s="487"/>
      <c r="P12" s="487"/>
      <c r="Q12" s="488"/>
      <c r="R12" s="488"/>
      <c r="S12" s="488"/>
      <c r="T12" s="488"/>
      <c r="U12" s="489"/>
    </row>
    <row r="13" spans="1:42" s="490" customFormat="1" ht="15.75">
      <c r="A13" s="660"/>
      <c r="B13" s="663"/>
      <c r="C13" s="485"/>
      <c r="D13" s="485"/>
      <c r="E13" s="486"/>
      <c r="F13" s="485"/>
      <c r="G13" s="487"/>
      <c r="H13" s="487"/>
      <c r="I13" s="487"/>
      <c r="J13" s="487"/>
      <c r="K13" s="487"/>
      <c r="L13" s="487"/>
      <c r="M13" s="487"/>
      <c r="N13" s="487"/>
      <c r="O13" s="487"/>
      <c r="P13" s="487"/>
      <c r="Q13" s="488"/>
      <c r="R13" s="488"/>
      <c r="S13" s="488"/>
      <c r="T13" s="488"/>
      <c r="U13" s="489"/>
    </row>
    <row r="14" spans="1:42" s="490" customFormat="1" ht="15.75">
      <c r="A14" s="660"/>
      <c r="B14" s="663"/>
      <c r="C14" s="485"/>
      <c r="D14" s="485"/>
      <c r="E14" s="486"/>
      <c r="F14" s="485"/>
      <c r="G14" s="487"/>
      <c r="H14" s="487"/>
      <c r="I14" s="487"/>
      <c r="J14" s="487"/>
      <c r="K14" s="487"/>
      <c r="L14" s="487"/>
      <c r="M14" s="487"/>
      <c r="N14" s="487"/>
      <c r="O14" s="487"/>
      <c r="P14" s="487"/>
      <c r="Q14" s="488"/>
      <c r="R14" s="488"/>
      <c r="S14" s="488"/>
      <c r="T14" s="488"/>
      <c r="U14" s="489"/>
    </row>
    <row r="15" spans="1:42" s="490" customFormat="1" ht="15.75">
      <c r="A15" s="660"/>
      <c r="B15" s="663"/>
      <c r="C15" s="485"/>
      <c r="D15" s="485"/>
      <c r="E15" s="486"/>
      <c r="F15" s="485"/>
      <c r="G15" s="487"/>
      <c r="H15" s="487"/>
      <c r="I15" s="487"/>
      <c r="J15" s="487"/>
      <c r="K15" s="487"/>
      <c r="L15" s="487"/>
      <c r="M15" s="487"/>
      <c r="N15" s="487"/>
      <c r="O15" s="487"/>
      <c r="P15" s="487"/>
      <c r="Q15" s="488"/>
      <c r="R15" s="488"/>
      <c r="S15" s="488"/>
      <c r="T15" s="488"/>
      <c r="U15" s="489"/>
    </row>
    <row r="16" spans="1:42" s="490" customFormat="1" ht="15.75">
      <c r="A16" s="660"/>
      <c r="B16" s="663"/>
      <c r="C16" s="485"/>
      <c r="D16" s="485"/>
      <c r="E16" s="486"/>
      <c r="F16" s="485"/>
      <c r="G16" s="487"/>
      <c r="H16" s="487"/>
      <c r="I16" s="487"/>
      <c r="J16" s="487"/>
      <c r="K16" s="487"/>
      <c r="L16" s="487"/>
      <c r="M16" s="487"/>
      <c r="N16" s="487"/>
      <c r="O16" s="487"/>
      <c r="P16" s="487"/>
      <c r="Q16" s="488"/>
      <c r="R16" s="488"/>
      <c r="S16" s="488"/>
      <c r="T16" s="488"/>
      <c r="U16" s="489"/>
    </row>
    <row r="17" spans="1:21" s="490" customFormat="1" ht="15.75" hidden="1">
      <c r="A17" s="660"/>
      <c r="B17" s="664"/>
      <c r="C17" s="485"/>
      <c r="D17" s="485"/>
      <c r="E17" s="486"/>
      <c r="F17" s="485"/>
      <c r="G17" s="487"/>
      <c r="H17" s="487"/>
      <c r="I17" s="487"/>
      <c r="J17" s="487"/>
      <c r="K17" s="487"/>
      <c r="L17" s="487"/>
      <c r="M17" s="487"/>
      <c r="N17" s="487"/>
      <c r="O17" s="487"/>
      <c r="P17" s="487"/>
      <c r="Q17" s="488"/>
      <c r="R17" s="488"/>
      <c r="S17" s="488"/>
      <c r="T17" s="488"/>
      <c r="U17" s="489"/>
    </row>
    <row r="18" spans="1:21" ht="15.75" customHeight="1">
      <c r="A18" s="660"/>
      <c r="B18" s="644" t="s">
        <v>1525</v>
      </c>
      <c r="C18" s="481"/>
      <c r="D18" s="481"/>
      <c r="E18" s="481"/>
      <c r="F18" s="354"/>
      <c r="G18" s="482"/>
      <c r="H18" s="483"/>
      <c r="I18" s="482"/>
      <c r="J18" s="483"/>
      <c r="K18" s="482"/>
      <c r="L18" s="483"/>
      <c r="M18" s="482"/>
      <c r="N18" s="483"/>
      <c r="O18" s="395">
        <f t="shared" ref="O18:P22" si="0">G18+I18+K18+M18</f>
        <v>0</v>
      </c>
      <c r="P18" s="393">
        <f t="shared" si="0"/>
        <v>0</v>
      </c>
      <c r="Q18" s="354"/>
      <c r="R18" s="354"/>
      <c r="S18" s="354"/>
      <c r="T18" s="354"/>
      <c r="U18" s="354"/>
    </row>
    <row r="19" spans="1:21" ht="15.75">
      <c r="A19" s="660"/>
      <c r="B19" s="645"/>
      <c r="C19" s="481"/>
      <c r="D19" s="481"/>
      <c r="E19" s="481"/>
      <c r="F19" s="354"/>
      <c r="G19" s="482"/>
      <c r="H19" s="483"/>
      <c r="I19" s="482"/>
      <c r="J19" s="483"/>
      <c r="K19" s="482"/>
      <c r="L19" s="483"/>
      <c r="M19" s="482"/>
      <c r="N19" s="483"/>
      <c r="O19" s="395">
        <f t="shared" si="0"/>
        <v>0</v>
      </c>
      <c r="P19" s="393">
        <f t="shared" si="0"/>
        <v>0</v>
      </c>
      <c r="Q19" s="354"/>
      <c r="R19" s="354"/>
      <c r="S19" s="354"/>
      <c r="T19" s="354"/>
      <c r="U19" s="354"/>
    </row>
    <row r="20" spans="1:21" ht="15.75">
      <c r="A20" s="660"/>
      <c r="B20" s="645"/>
      <c r="C20" s="481"/>
      <c r="D20" s="481"/>
      <c r="E20" s="481"/>
      <c r="F20" s="354"/>
      <c r="G20" s="482"/>
      <c r="H20" s="483"/>
      <c r="I20" s="482"/>
      <c r="J20" s="483"/>
      <c r="K20" s="482"/>
      <c r="L20" s="483"/>
      <c r="M20" s="482"/>
      <c r="N20" s="483"/>
      <c r="O20" s="395">
        <f t="shared" si="0"/>
        <v>0</v>
      </c>
      <c r="P20" s="393">
        <f t="shared" si="0"/>
        <v>0</v>
      </c>
      <c r="Q20" s="354"/>
      <c r="R20" s="354"/>
      <c r="S20" s="354"/>
      <c r="T20" s="354"/>
      <c r="U20" s="354"/>
    </row>
    <row r="21" spans="1:21" ht="15.75">
      <c r="A21" s="660"/>
      <c r="B21" s="645"/>
      <c r="C21" s="481"/>
      <c r="D21" s="481"/>
      <c r="E21" s="481"/>
      <c r="F21" s="354"/>
      <c r="G21" s="482"/>
      <c r="H21" s="483"/>
      <c r="I21" s="482"/>
      <c r="J21" s="483"/>
      <c r="K21" s="482"/>
      <c r="L21" s="483"/>
      <c r="M21" s="482"/>
      <c r="N21" s="483"/>
      <c r="O21" s="395">
        <f t="shared" si="0"/>
        <v>0</v>
      </c>
      <c r="P21" s="393">
        <f t="shared" si="0"/>
        <v>0</v>
      </c>
      <c r="Q21" s="354"/>
      <c r="R21" s="354"/>
      <c r="S21" s="354"/>
      <c r="T21" s="354"/>
      <c r="U21" s="354"/>
    </row>
    <row r="22" spans="1:21" ht="15.75">
      <c r="A22" s="660"/>
      <c r="B22" s="644" t="s">
        <v>1526</v>
      </c>
      <c r="C22" s="481"/>
      <c r="D22" s="481"/>
      <c r="E22" s="481"/>
      <c r="F22" s="354"/>
      <c r="G22" s="482"/>
      <c r="H22" s="483"/>
      <c r="I22" s="482"/>
      <c r="J22" s="483"/>
      <c r="K22" s="482"/>
      <c r="L22" s="483"/>
      <c r="M22" s="482"/>
      <c r="N22" s="483"/>
      <c r="O22" s="395">
        <f t="shared" si="0"/>
        <v>0</v>
      </c>
      <c r="P22" s="393">
        <f t="shared" si="0"/>
        <v>0</v>
      </c>
      <c r="Q22" s="354"/>
      <c r="R22" s="354"/>
      <c r="S22" s="354"/>
      <c r="T22" s="354"/>
      <c r="U22" s="354"/>
    </row>
    <row r="23" spans="1:21" ht="15.75">
      <c r="A23" s="660"/>
      <c r="B23" s="645"/>
      <c r="C23" s="481"/>
      <c r="D23" s="481"/>
      <c r="E23" s="481"/>
      <c r="F23" s="354"/>
      <c r="G23" s="482"/>
      <c r="H23" s="483"/>
      <c r="I23" s="482"/>
      <c r="J23" s="483"/>
      <c r="K23" s="482"/>
      <c r="L23" s="483"/>
      <c r="M23" s="482"/>
      <c r="N23" s="483"/>
      <c r="O23" s="395">
        <f t="shared" ref="O23:O72" si="1">G23+I23+K23+M23</f>
        <v>0</v>
      </c>
      <c r="P23" s="393">
        <f t="shared" ref="P23:P72" si="2">H23+J23+L23+N23</f>
        <v>0</v>
      </c>
      <c r="Q23" s="354"/>
      <c r="R23" s="354"/>
      <c r="S23" s="354"/>
      <c r="T23" s="354"/>
      <c r="U23" s="354"/>
    </row>
    <row r="24" spans="1:21" ht="15.75">
      <c r="A24" s="660"/>
      <c r="B24" s="645"/>
      <c r="C24" s="481"/>
      <c r="D24" s="481"/>
      <c r="E24" s="481"/>
      <c r="F24" s="354"/>
      <c r="G24" s="482"/>
      <c r="H24" s="483"/>
      <c r="I24" s="482"/>
      <c r="J24" s="483"/>
      <c r="K24" s="482"/>
      <c r="L24" s="483"/>
      <c r="M24" s="482"/>
      <c r="N24" s="483"/>
      <c r="O24" s="395">
        <f t="shared" si="1"/>
        <v>0</v>
      </c>
      <c r="P24" s="393">
        <f t="shared" si="2"/>
        <v>0</v>
      </c>
      <c r="Q24" s="354"/>
      <c r="R24" s="354"/>
      <c r="S24" s="354"/>
      <c r="T24" s="354"/>
      <c r="U24" s="354"/>
    </row>
    <row r="25" spans="1:21" ht="15.75">
      <c r="A25" s="660"/>
      <c r="B25" s="646"/>
      <c r="C25" s="481"/>
      <c r="D25" s="481"/>
      <c r="E25" s="481"/>
      <c r="F25" s="354"/>
      <c r="G25" s="482"/>
      <c r="H25" s="483"/>
      <c r="I25" s="482"/>
      <c r="J25" s="483"/>
      <c r="K25" s="482"/>
      <c r="L25" s="483"/>
      <c r="M25" s="482"/>
      <c r="N25" s="483"/>
      <c r="O25" s="395">
        <f t="shared" si="1"/>
        <v>0</v>
      </c>
      <c r="P25" s="393">
        <f t="shared" si="2"/>
        <v>0</v>
      </c>
      <c r="Q25" s="354"/>
      <c r="R25" s="354"/>
      <c r="S25" s="354"/>
      <c r="T25" s="354"/>
      <c r="U25" s="354"/>
    </row>
    <row r="26" spans="1:21" ht="15.75">
      <c r="A26" s="660"/>
      <c r="B26" s="644" t="s">
        <v>1527</v>
      </c>
      <c r="C26" s="481"/>
      <c r="D26" s="481"/>
      <c r="E26" s="481"/>
      <c r="F26" s="354"/>
      <c r="G26" s="482"/>
      <c r="H26" s="483"/>
      <c r="I26" s="482"/>
      <c r="J26" s="483"/>
      <c r="K26" s="482"/>
      <c r="L26" s="483"/>
      <c r="M26" s="482"/>
      <c r="N26" s="483"/>
      <c r="O26" s="395">
        <f t="shared" si="1"/>
        <v>0</v>
      </c>
      <c r="P26" s="393">
        <f t="shared" si="2"/>
        <v>0</v>
      </c>
      <c r="Q26" s="354"/>
      <c r="R26" s="354"/>
      <c r="S26" s="354"/>
      <c r="T26" s="354"/>
      <c r="U26" s="354"/>
    </row>
    <row r="27" spans="1:21" ht="15.75">
      <c r="A27" s="660"/>
      <c r="B27" s="645"/>
      <c r="C27" s="481"/>
      <c r="D27" s="481"/>
      <c r="E27" s="481"/>
      <c r="F27" s="354"/>
      <c r="G27" s="482"/>
      <c r="H27" s="483"/>
      <c r="I27" s="482"/>
      <c r="J27" s="483"/>
      <c r="K27" s="482"/>
      <c r="L27" s="483"/>
      <c r="M27" s="482"/>
      <c r="N27" s="483"/>
      <c r="O27" s="395">
        <f t="shared" si="1"/>
        <v>0</v>
      </c>
      <c r="P27" s="393">
        <f t="shared" si="2"/>
        <v>0</v>
      </c>
      <c r="Q27" s="354"/>
      <c r="R27" s="354"/>
      <c r="S27" s="354"/>
      <c r="T27" s="354"/>
      <c r="U27" s="354"/>
    </row>
    <row r="28" spans="1:21" ht="15.75">
      <c r="A28" s="660"/>
      <c r="B28" s="645"/>
      <c r="C28" s="481"/>
      <c r="D28" s="481"/>
      <c r="E28" s="481"/>
      <c r="F28" s="354"/>
      <c r="G28" s="482"/>
      <c r="H28" s="483"/>
      <c r="I28" s="482"/>
      <c r="J28" s="483"/>
      <c r="K28" s="482"/>
      <c r="L28" s="483"/>
      <c r="M28" s="482"/>
      <c r="N28" s="483"/>
      <c r="O28" s="395">
        <f t="shared" si="1"/>
        <v>0</v>
      </c>
      <c r="P28" s="393">
        <f t="shared" si="2"/>
        <v>0</v>
      </c>
      <c r="Q28" s="354"/>
      <c r="R28" s="354"/>
      <c r="S28" s="354"/>
      <c r="T28" s="354"/>
      <c r="U28" s="354"/>
    </row>
    <row r="29" spans="1:21" ht="15.75">
      <c r="A29" s="660"/>
      <c r="B29" s="646"/>
      <c r="C29" s="481"/>
      <c r="D29" s="481"/>
      <c r="E29" s="481"/>
      <c r="F29" s="354"/>
      <c r="G29" s="482"/>
      <c r="H29" s="483"/>
      <c r="I29" s="482"/>
      <c r="J29" s="483"/>
      <c r="K29" s="482"/>
      <c r="L29" s="483"/>
      <c r="M29" s="482"/>
      <c r="N29" s="483"/>
      <c r="O29" s="395">
        <f t="shared" si="1"/>
        <v>0</v>
      </c>
      <c r="P29" s="393">
        <f t="shared" si="2"/>
        <v>0</v>
      </c>
      <c r="Q29" s="354"/>
      <c r="R29" s="354"/>
      <c r="S29" s="354"/>
      <c r="T29" s="354"/>
      <c r="U29" s="354"/>
    </row>
    <row r="30" spans="1:21" ht="15.75">
      <c r="A30" s="660"/>
      <c r="B30" s="656" t="s">
        <v>1528</v>
      </c>
      <c r="C30" s="481"/>
      <c r="D30" s="481"/>
      <c r="E30" s="481"/>
      <c r="F30" s="354"/>
      <c r="G30" s="482"/>
      <c r="H30" s="483"/>
      <c r="I30" s="482"/>
      <c r="J30" s="483"/>
      <c r="K30" s="482"/>
      <c r="L30" s="483"/>
      <c r="M30" s="482"/>
      <c r="N30" s="483"/>
      <c r="O30" s="395">
        <f t="shared" si="1"/>
        <v>0</v>
      </c>
      <c r="P30" s="393">
        <f t="shared" si="2"/>
        <v>0</v>
      </c>
      <c r="Q30" s="354"/>
      <c r="R30" s="354"/>
      <c r="S30" s="354"/>
      <c r="T30" s="354"/>
      <c r="U30" s="354"/>
    </row>
    <row r="31" spans="1:21" ht="15.75">
      <c r="A31" s="660"/>
      <c r="B31" s="656"/>
      <c r="C31" s="481"/>
      <c r="D31" s="481"/>
      <c r="E31" s="481"/>
      <c r="F31" s="354"/>
      <c r="G31" s="482"/>
      <c r="H31" s="483"/>
      <c r="I31" s="482"/>
      <c r="J31" s="483"/>
      <c r="K31" s="482"/>
      <c r="L31" s="483"/>
      <c r="M31" s="482"/>
      <c r="N31" s="483"/>
      <c r="O31" s="395">
        <f t="shared" si="1"/>
        <v>0</v>
      </c>
      <c r="P31" s="393">
        <f t="shared" si="2"/>
        <v>0</v>
      </c>
      <c r="Q31" s="354"/>
      <c r="R31" s="354"/>
      <c r="S31" s="354"/>
      <c r="T31" s="354"/>
      <c r="U31" s="354"/>
    </row>
    <row r="32" spans="1:21" ht="15.75">
      <c r="A32" s="660"/>
      <c r="B32" s="656"/>
      <c r="C32" s="481"/>
      <c r="D32" s="481"/>
      <c r="E32" s="481"/>
      <c r="F32" s="354"/>
      <c r="G32" s="482"/>
      <c r="H32" s="483"/>
      <c r="I32" s="482"/>
      <c r="J32" s="483"/>
      <c r="K32" s="482"/>
      <c r="L32" s="483"/>
      <c r="M32" s="482"/>
      <c r="N32" s="483"/>
      <c r="O32" s="395">
        <f t="shared" si="1"/>
        <v>0</v>
      </c>
      <c r="P32" s="393">
        <f t="shared" si="2"/>
        <v>0</v>
      </c>
      <c r="Q32" s="354"/>
      <c r="R32" s="354"/>
      <c r="S32" s="354"/>
      <c r="T32" s="354"/>
      <c r="U32" s="354"/>
    </row>
    <row r="33" spans="1:21" ht="15.75">
      <c r="A33" s="660"/>
      <c r="B33" s="656"/>
      <c r="C33" s="481"/>
      <c r="D33" s="481"/>
      <c r="E33" s="481"/>
      <c r="F33" s="354"/>
      <c r="G33" s="482"/>
      <c r="H33" s="483"/>
      <c r="I33" s="482"/>
      <c r="J33" s="483"/>
      <c r="K33" s="482"/>
      <c r="L33" s="483"/>
      <c r="M33" s="482"/>
      <c r="N33" s="483"/>
      <c r="O33" s="395">
        <f t="shared" si="1"/>
        <v>0</v>
      </c>
      <c r="P33" s="393">
        <f t="shared" si="2"/>
        <v>0</v>
      </c>
      <c r="Q33" s="354"/>
      <c r="R33" s="354"/>
      <c r="S33" s="354"/>
      <c r="T33" s="354"/>
      <c r="U33" s="354"/>
    </row>
    <row r="34" spans="1:21" ht="15.75">
      <c r="A34" s="660"/>
      <c r="B34" s="656" t="s">
        <v>1529</v>
      </c>
      <c r="C34" s="481"/>
      <c r="D34" s="481"/>
      <c r="E34" s="481"/>
      <c r="F34" s="354"/>
      <c r="G34" s="482"/>
      <c r="H34" s="483"/>
      <c r="I34" s="482"/>
      <c r="J34" s="483"/>
      <c r="K34" s="482"/>
      <c r="L34" s="483"/>
      <c r="M34" s="482"/>
      <c r="N34" s="483"/>
      <c r="O34" s="395">
        <f t="shared" si="1"/>
        <v>0</v>
      </c>
      <c r="P34" s="393">
        <f t="shared" si="2"/>
        <v>0</v>
      </c>
      <c r="Q34" s="354"/>
      <c r="R34" s="354"/>
      <c r="S34" s="354"/>
      <c r="T34" s="354"/>
      <c r="U34" s="354"/>
    </row>
    <row r="35" spans="1:21" ht="15.75">
      <c r="A35" s="660"/>
      <c r="B35" s="656"/>
      <c r="C35" s="481"/>
      <c r="D35" s="481"/>
      <c r="E35" s="481"/>
      <c r="F35" s="354"/>
      <c r="G35" s="482"/>
      <c r="H35" s="483"/>
      <c r="I35" s="482"/>
      <c r="J35" s="483"/>
      <c r="K35" s="482"/>
      <c r="L35" s="483"/>
      <c r="M35" s="482"/>
      <c r="N35" s="483"/>
      <c r="O35" s="395">
        <f t="shared" si="1"/>
        <v>0</v>
      </c>
      <c r="P35" s="393">
        <f t="shared" si="2"/>
        <v>0</v>
      </c>
      <c r="Q35" s="354"/>
      <c r="R35" s="354"/>
      <c r="S35" s="354"/>
      <c r="T35" s="354"/>
      <c r="U35" s="354"/>
    </row>
    <row r="36" spans="1:21" ht="15.75">
      <c r="A36" s="660"/>
      <c r="B36" s="656"/>
      <c r="C36" s="481"/>
      <c r="D36" s="481"/>
      <c r="E36" s="481"/>
      <c r="F36" s="354"/>
      <c r="G36" s="482"/>
      <c r="H36" s="483"/>
      <c r="I36" s="482"/>
      <c r="J36" s="483"/>
      <c r="K36" s="482"/>
      <c r="L36" s="483"/>
      <c r="M36" s="482"/>
      <c r="N36" s="483"/>
      <c r="O36" s="395">
        <f t="shared" si="1"/>
        <v>0</v>
      </c>
      <c r="P36" s="393">
        <f t="shared" si="2"/>
        <v>0</v>
      </c>
      <c r="Q36" s="354"/>
      <c r="R36" s="354"/>
      <c r="S36" s="354"/>
      <c r="T36" s="354"/>
      <c r="U36" s="354"/>
    </row>
    <row r="37" spans="1:21" ht="15.75">
      <c r="A37" s="661"/>
      <c r="B37" s="656"/>
      <c r="C37" s="481"/>
      <c r="D37" s="481"/>
      <c r="E37" s="481"/>
      <c r="F37" s="354"/>
      <c r="G37" s="482"/>
      <c r="H37" s="483"/>
      <c r="I37" s="482"/>
      <c r="J37" s="483"/>
      <c r="K37" s="482"/>
      <c r="L37" s="483"/>
      <c r="M37" s="482"/>
      <c r="N37" s="483"/>
      <c r="O37" s="395">
        <f t="shared" si="1"/>
        <v>0</v>
      </c>
      <c r="P37" s="393">
        <f t="shared" si="2"/>
        <v>0</v>
      </c>
      <c r="Q37" s="354"/>
      <c r="R37" s="354"/>
      <c r="S37" s="354"/>
      <c r="T37" s="354"/>
      <c r="U37" s="354"/>
    </row>
    <row r="38" spans="1:21" ht="15.75" customHeight="1">
      <c r="A38" s="656" t="s">
        <v>1512</v>
      </c>
      <c r="B38" s="644" t="s">
        <v>1530</v>
      </c>
      <c r="C38" s="481"/>
      <c r="D38" s="481"/>
      <c r="E38" s="481"/>
      <c r="F38" s="354"/>
      <c r="G38" s="482"/>
      <c r="H38" s="483"/>
      <c r="I38" s="482"/>
      <c r="J38" s="483"/>
      <c r="K38" s="482"/>
      <c r="L38" s="483"/>
      <c r="M38" s="482"/>
      <c r="N38" s="483"/>
      <c r="O38" s="395">
        <f t="shared" si="1"/>
        <v>0</v>
      </c>
      <c r="P38" s="393">
        <f t="shared" si="2"/>
        <v>0</v>
      </c>
      <c r="Q38" s="354"/>
      <c r="R38" s="354"/>
      <c r="S38" s="354"/>
      <c r="T38" s="354"/>
      <c r="U38" s="354"/>
    </row>
    <row r="39" spans="1:21" ht="15.75">
      <c r="A39" s="656"/>
      <c r="B39" s="645"/>
      <c r="C39" s="481"/>
      <c r="D39" s="481"/>
      <c r="E39" s="481"/>
      <c r="F39" s="354"/>
      <c r="G39" s="482"/>
      <c r="H39" s="483"/>
      <c r="I39" s="482"/>
      <c r="J39" s="483"/>
      <c r="K39" s="482"/>
      <c r="L39" s="483"/>
      <c r="M39" s="482"/>
      <c r="N39" s="483"/>
      <c r="O39" s="395">
        <f t="shared" si="1"/>
        <v>0</v>
      </c>
      <c r="P39" s="393">
        <f t="shared" si="2"/>
        <v>0</v>
      </c>
      <c r="Q39" s="354"/>
      <c r="R39" s="354"/>
      <c r="S39" s="354"/>
      <c r="T39" s="354"/>
      <c r="U39" s="354"/>
    </row>
    <row r="40" spans="1:21" ht="15.75">
      <c r="A40" s="656"/>
      <c r="B40" s="645"/>
      <c r="C40" s="481"/>
      <c r="D40" s="481"/>
      <c r="E40" s="481"/>
      <c r="F40" s="354"/>
      <c r="G40" s="482"/>
      <c r="H40" s="483"/>
      <c r="I40" s="482"/>
      <c r="J40" s="483"/>
      <c r="K40" s="482"/>
      <c r="L40" s="483"/>
      <c r="M40" s="482"/>
      <c r="N40" s="483"/>
      <c r="O40" s="395">
        <f t="shared" si="1"/>
        <v>0</v>
      </c>
      <c r="P40" s="393">
        <f t="shared" si="2"/>
        <v>0</v>
      </c>
      <c r="Q40" s="354"/>
      <c r="R40" s="354"/>
      <c r="S40" s="354"/>
      <c r="T40" s="354"/>
      <c r="U40" s="354"/>
    </row>
    <row r="41" spans="1:21" ht="15.75">
      <c r="A41" s="656"/>
      <c r="B41" s="646"/>
      <c r="C41" s="481"/>
      <c r="D41" s="481"/>
      <c r="E41" s="481"/>
      <c r="F41" s="354"/>
      <c r="G41" s="482"/>
      <c r="H41" s="483"/>
      <c r="I41" s="482"/>
      <c r="J41" s="483"/>
      <c r="K41" s="482"/>
      <c r="L41" s="483"/>
      <c r="M41" s="482"/>
      <c r="N41" s="483"/>
      <c r="O41" s="395">
        <f t="shared" si="1"/>
        <v>0</v>
      </c>
      <c r="P41" s="393">
        <f t="shared" si="2"/>
        <v>0</v>
      </c>
      <c r="Q41" s="354"/>
      <c r="R41" s="354"/>
      <c r="S41" s="354"/>
      <c r="T41" s="354"/>
      <c r="U41" s="354"/>
    </row>
    <row r="42" spans="1:21" ht="15.75">
      <c r="A42" s="656"/>
      <c r="B42" s="644" t="s">
        <v>1531</v>
      </c>
      <c r="C42" s="481"/>
      <c r="D42" s="481"/>
      <c r="E42" s="481"/>
      <c r="F42" s="354"/>
      <c r="G42" s="482"/>
      <c r="H42" s="483"/>
      <c r="I42" s="482"/>
      <c r="J42" s="483"/>
      <c r="K42" s="482"/>
      <c r="L42" s="483"/>
      <c r="M42" s="482"/>
      <c r="N42" s="483"/>
      <c r="O42" s="395">
        <f t="shared" si="1"/>
        <v>0</v>
      </c>
      <c r="P42" s="393">
        <f t="shared" si="2"/>
        <v>0</v>
      </c>
      <c r="Q42" s="354"/>
      <c r="R42" s="354"/>
      <c r="S42" s="354"/>
      <c r="T42" s="354"/>
      <c r="U42" s="354"/>
    </row>
    <row r="43" spans="1:21" ht="15.75">
      <c r="A43" s="656"/>
      <c r="B43" s="645"/>
      <c r="C43" s="481"/>
      <c r="D43" s="481"/>
      <c r="E43" s="481"/>
      <c r="F43" s="354"/>
      <c r="G43" s="482"/>
      <c r="H43" s="483"/>
      <c r="I43" s="482"/>
      <c r="J43" s="483"/>
      <c r="K43" s="482"/>
      <c r="L43" s="483"/>
      <c r="M43" s="482"/>
      <c r="N43" s="483"/>
      <c r="O43" s="395">
        <f t="shared" si="1"/>
        <v>0</v>
      </c>
      <c r="P43" s="393">
        <f t="shared" si="2"/>
        <v>0</v>
      </c>
      <c r="Q43" s="354"/>
      <c r="R43" s="354"/>
      <c r="S43" s="354"/>
      <c r="T43" s="354"/>
      <c r="U43" s="354"/>
    </row>
    <row r="44" spans="1:21" ht="15.75">
      <c r="A44" s="656"/>
      <c r="B44" s="645"/>
      <c r="C44" s="481"/>
      <c r="D44" s="481"/>
      <c r="E44" s="481"/>
      <c r="F44" s="354"/>
      <c r="G44" s="482"/>
      <c r="H44" s="483"/>
      <c r="I44" s="482"/>
      <c r="J44" s="483"/>
      <c r="K44" s="482"/>
      <c r="L44" s="483"/>
      <c r="M44" s="482"/>
      <c r="N44" s="483"/>
      <c r="O44" s="395">
        <f t="shared" si="1"/>
        <v>0</v>
      </c>
      <c r="P44" s="393">
        <f t="shared" si="2"/>
        <v>0</v>
      </c>
      <c r="Q44" s="354"/>
      <c r="R44" s="354"/>
      <c r="S44" s="354"/>
      <c r="T44" s="354"/>
      <c r="U44" s="354"/>
    </row>
    <row r="45" spans="1:21" ht="15.75">
      <c r="A45" s="656"/>
      <c r="B45" s="646"/>
      <c r="C45" s="481"/>
      <c r="D45" s="481"/>
      <c r="E45" s="481"/>
      <c r="F45" s="354"/>
      <c r="G45" s="482"/>
      <c r="H45" s="483"/>
      <c r="I45" s="482"/>
      <c r="J45" s="483"/>
      <c r="K45" s="482"/>
      <c r="L45" s="483"/>
      <c r="M45" s="482"/>
      <c r="N45" s="483"/>
      <c r="O45" s="395">
        <f t="shared" si="1"/>
        <v>0</v>
      </c>
      <c r="P45" s="393">
        <f t="shared" si="2"/>
        <v>0</v>
      </c>
      <c r="Q45" s="354"/>
      <c r="R45" s="354"/>
      <c r="S45" s="354"/>
      <c r="T45" s="354"/>
      <c r="U45" s="354"/>
    </row>
    <row r="46" spans="1:21" ht="15.75">
      <c r="A46" s="644" t="s">
        <v>1513</v>
      </c>
      <c r="B46" s="656" t="s">
        <v>1532</v>
      </c>
      <c r="C46" s="481"/>
      <c r="D46" s="481"/>
      <c r="E46" s="481"/>
      <c r="F46" s="354"/>
      <c r="G46" s="482"/>
      <c r="H46" s="483"/>
      <c r="I46" s="482"/>
      <c r="J46" s="483"/>
      <c r="K46" s="482"/>
      <c r="L46" s="483"/>
      <c r="M46" s="482"/>
      <c r="N46" s="483"/>
      <c r="O46" s="395">
        <f t="shared" si="1"/>
        <v>0</v>
      </c>
      <c r="P46" s="393">
        <f t="shared" si="2"/>
        <v>0</v>
      </c>
      <c r="Q46" s="354"/>
      <c r="R46" s="354"/>
      <c r="S46" s="354"/>
      <c r="T46" s="354"/>
      <c r="U46" s="354"/>
    </row>
    <row r="47" spans="1:21" ht="15.75">
      <c r="A47" s="645"/>
      <c r="B47" s="656"/>
      <c r="C47" s="481"/>
      <c r="D47" s="481"/>
      <c r="E47" s="481"/>
      <c r="F47" s="354"/>
      <c r="G47" s="482"/>
      <c r="H47" s="483"/>
      <c r="I47" s="482"/>
      <c r="J47" s="483"/>
      <c r="K47" s="482"/>
      <c r="L47" s="483"/>
      <c r="M47" s="482"/>
      <c r="N47" s="483"/>
      <c r="O47" s="395">
        <f t="shared" si="1"/>
        <v>0</v>
      </c>
      <c r="P47" s="393">
        <f t="shared" si="2"/>
        <v>0</v>
      </c>
      <c r="Q47" s="354"/>
      <c r="R47" s="354"/>
      <c r="S47" s="354"/>
      <c r="T47" s="354"/>
      <c r="U47" s="354"/>
    </row>
    <row r="48" spans="1:21" ht="15.75">
      <c r="A48" s="645"/>
      <c r="B48" s="656"/>
      <c r="C48" s="481"/>
      <c r="D48" s="481"/>
      <c r="E48" s="481"/>
      <c r="F48" s="354"/>
      <c r="G48" s="482"/>
      <c r="H48" s="483"/>
      <c r="I48" s="482"/>
      <c r="J48" s="483"/>
      <c r="K48" s="482"/>
      <c r="L48" s="483"/>
      <c r="M48" s="482"/>
      <c r="N48" s="483"/>
      <c r="O48" s="395">
        <f t="shared" si="1"/>
        <v>0</v>
      </c>
      <c r="P48" s="393">
        <f t="shared" si="2"/>
        <v>0</v>
      </c>
      <c r="Q48" s="354"/>
      <c r="R48" s="354"/>
      <c r="S48" s="354"/>
      <c r="T48" s="354"/>
      <c r="U48" s="354"/>
    </row>
    <row r="49" spans="1:21" ht="15.75">
      <c r="A49" s="645"/>
      <c r="B49" s="656"/>
      <c r="C49" s="481"/>
      <c r="D49" s="481"/>
      <c r="E49" s="481"/>
      <c r="F49" s="354"/>
      <c r="G49" s="482"/>
      <c r="H49" s="483"/>
      <c r="I49" s="482"/>
      <c r="J49" s="483"/>
      <c r="K49" s="482"/>
      <c r="L49" s="483"/>
      <c r="M49" s="482"/>
      <c r="N49" s="483"/>
      <c r="O49" s="395">
        <f t="shared" si="1"/>
        <v>0</v>
      </c>
      <c r="P49" s="393">
        <f t="shared" si="2"/>
        <v>0</v>
      </c>
      <c r="Q49" s="354"/>
      <c r="R49" s="354"/>
      <c r="S49" s="354"/>
      <c r="T49" s="354"/>
      <c r="U49" s="354"/>
    </row>
    <row r="50" spans="1:21" ht="15.75">
      <c r="A50" s="645"/>
      <c r="B50" s="656" t="s">
        <v>1533</v>
      </c>
      <c r="C50" s="481"/>
      <c r="D50" s="481"/>
      <c r="E50" s="481"/>
      <c r="F50" s="354"/>
      <c r="G50" s="482"/>
      <c r="H50" s="483"/>
      <c r="I50" s="482"/>
      <c r="J50" s="483"/>
      <c r="K50" s="482"/>
      <c r="L50" s="483"/>
      <c r="M50" s="482"/>
      <c r="N50" s="483"/>
      <c r="O50" s="395">
        <f t="shared" si="1"/>
        <v>0</v>
      </c>
      <c r="P50" s="393">
        <f t="shared" si="2"/>
        <v>0</v>
      </c>
      <c r="Q50" s="354"/>
      <c r="R50" s="354"/>
      <c r="S50" s="354"/>
      <c r="T50" s="354"/>
      <c r="U50" s="354"/>
    </row>
    <row r="51" spans="1:21" ht="15.75">
      <c r="A51" s="645"/>
      <c r="B51" s="656"/>
      <c r="C51" s="481"/>
      <c r="D51" s="481"/>
      <c r="E51" s="481"/>
      <c r="F51" s="354"/>
      <c r="G51" s="482"/>
      <c r="H51" s="483"/>
      <c r="I51" s="482"/>
      <c r="J51" s="483"/>
      <c r="K51" s="482"/>
      <c r="L51" s="483"/>
      <c r="M51" s="482"/>
      <c r="N51" s="483"/>
      <c r="O51" s="395">
        <f t="shared" si="1"/>
        <v>0</v>
      </c>
      <c r="P51" s="393">
        <f t="shared" si="2"/>
        <v>0</v>
      </c>
      <c r="Q51" s="354"/>
      <c r="R51" s="354"/>
      <c r="S51" s="354"/>
      <c r="T51" s="354"/>
      <c r="U51" s="354"/>
    </row>
    <row r="52" spans="1:21" ht="15.75">
      <c r="A52" s="645"/>
      <c r="B52" s="656"/>
      <c r="C52" s="481"/>
      <c r="D52" s="481"/>
      <c r="E52" s="481"/>
      <c r="F52" s="354"/>
      <c r="G52" s="482"/>
      <c r="H52" s="483"/>
      <c r="I52" s="482"/>
      <c r="J52" s="483"/>
      <c r="K52" s="482"/>
      <c r="L52" s="483"/>
      <c r="M52" s="482"/>
      <c r="N52" s="483"/>
      <c r="O52" s="395">
        <f t="shared" si="1"/>
        <v>0</v>
      </c>
      <c r="P52" s="393">
        <f t="shared" si="2"/>
        <v>0</v>
      </c>
      <c r="Q52" s="354"/>
      <c r="R52" s="354"/>
      <c r="S52" s="354"/>
      <c r="T52" s="354"/>
      <c r="U52" s="354"/>
    </row>
    <row r="53" spans="1:21" ht="15.75">
      <c r="A53" s="645"/>
      <c r="B53" s="656"/>
      <c r="C53" s="481"/>
      <c r="D53" s="481"/>
      <c r="E53" s="481"/>
      <c r="F53" s="354"/>
      <c r="G53" s="482"/>
      <c r="H53" s="483"/>
      <c r="I53" s="482"/>
      <c r="J53" s="483"/>
      <c r="K53" s="482"/>
      <c r="L53" s="483"/>
      <c r="M53" s="482"/>
      <c r="N53" s="483"/>
      <c r="O53" s="395">
        <f t="shared" si="1"/>
        <v>0</v>
      </c>
      <c r="P53" s="393">
        <f t="shared" si="2"/>
        <v>0</v>
      </c>
      <c r="Q53" s="354"/>
      <c r="R53" s="354"/>
      <c r="S53" s="354"/>
      <c r="T53" s="354"/>
      <c r="U53" s="354"/>
    </row>
    <row r="54" spans="1:21" ht="15.75">
      <c r="A54" s="645"/>
      <c r="B54" s="644" t="s">
        <v>1534</v>
      </c>
      <c r="C54" s="481"/>
      <c r="D54" s="481"/>
      <c r="E54" s="481"/>
      <c r="F54" s="354"/>
      <c r="G54" s="482"/>
      <c r="H54" s="483"/>
      <c r="I54" s="482"/>
      <c r="J54" s="483"/>
      <c r="K54" s="482"/>
      <c r="L54" s="483"/>
      <c r="M54" s="482"/>
      <c r="N54" s="483"/>
      <c r="O54" s="395">
        <f t="shared" si="1"/>
        <v>0</v>
      </c>
      <c r="P54" s="393">
        <f t="shared" si="2"/>
        <v>0</v>
      </c>
      <c r="Q54" s="354"/>
      <c r="R54" s="354"/>
      <c r="S54" s="354"/>
      <c r="T54" s="354"/>
      <c r="U54" s="354"/>
    </row>
    <row r="55" spans="1:21" ht="15.75">
      <c r="A55" s="645"/>
      <c r="B55" s="645"/>
      <c r="C55" s="481"/>
      <c r="D55" s="481"/>
      <c r="E55" s="481"/>
      <c r="F55" s="354"/>
      <c r="G55" s="482"/>
      <c r="H55" s="483"/>
      <c r="I55" s="482"/>
      <c r="J55" s="483"/>
      <c r="K55" s="482"/>
      <c r="L55" s="483"/>
      <c r="M55" s="482"/>
      <c r="N55" s="483"/>
      <c r="O55" s="395">
        <f t="shared" si="1"/>
        <v>0</v>
      </c>
      <c r="P55" s="393">
        <f t="shared" si="2"/>
        <v>0</v>
      </c>
      <c r="Q55" s="354"/>
      <c r="R55" s="354"/>
      <c r="S55" s="354"/>
      <c r="T55" s="354"/>
      <c r="U55" s="354"/>
    </row>
    <row r="56" spans="1:21" ht="15.75">
      <c r="A56" s="645"/>
      <c r="B56" s="645"/>
      <c r="C56" s="481"/>
      <c r="D56" s="481"/>
      <c r="E56" s="481"/>
      <c r="F56" s="354"/>
      <c r="G56" s="482"/>
      <c r="H56" s="483"/>
      <c r="I56" s="482"/>
      <c r="J56" s="483"/>
      <c r="K56" s="482"/>
      <c r="L56" s="483"/>
      <c r="M56" s="482"/>
      <c r="N56" s="483"/>
      <c r="O56" s="395">
        <f t="shared" si="1"/>
        <v>0</v>
      </c>
      <c r="P56" s="393">
        <f t="shared" si="2"/>
        <v>0</v>
      </c>
      <c r="Q56" s="354"/>
      <c r="R56" s="354"/>
      <c r="S56" s="354"/>
      <c r="T56" s="354"/>
      <c r="U56" s="354"/>
    </row>
    <row r="57" spans="1:21" ht="15.75">
      <c r="A57" s="646"/>
      <c r="B57" s="646"/>
      <c r="C57" s="481"/>
      <c r="D57" s="481"/>
      <c r="E57" s="481"/>
      <c r="F57" s="354"/>
      <c r="G57" s="482"/>
      <c r="H57" s="483"/>
      <c r="I57" s="482"/>
      <c r="J57" s="483"/>
      <c r="K57" s="482"/>
      <c r="L57" s="483"/>
      <c r="M57" s="482"/>
      <c r="N57" s="483"/>
      <c r="O57" s="395">
        <f t="shared" si="1"/>
        <v>0</v>
      </c>
      <c r="P57" s="393">
        <f t="shared" si="2"/>
        <v>0</v>
      </c>
      <c r="Q57" s="354"/>
      <c r="R57" s="354"/>
      <c r="S57" s="354"/>
      <c r="T57" s="354"/>
      <c r="U57" s="354"/>
    </row>
    <row r="58" spans="1:21" ht="15.75">
      <c r="A58" s="644" t="s">
        <v>1514</v>
      </c>
      <c r="B58" s="644" t="s">
        <v>1535</v>
      </c>
      <c r="C58" s="481"/>
      <c r="D58" s="481"/>
      <c r="E58" s="481"/>
      <c r="F58" s="354"/>
      <c r="G58" s="482"/>
      <c r="H58" s="483"/>
      <c r="I58" s="482"/>
      <c r="J58" s="483"/>
      <c r="K58" s="482"/>
      <c r="L58" s="483"/>
      <c r="M58" s="482"/>
      <c r="N58" s="483"/>
      <c r="O58" s="395">
        <f t="shared" si="1"/>
        <v>0</v>
      </c>
      <c r="P58" s="393">
        <f t="shared" si="2"/>
        <v>0</v>
      </c>
      <c r="Q58" s="354"/>
      <c r="R58" s="354"/>
      <c r="S58" s="354"/>
      <c r="T58" s="354"/>
      <c r="U58" s="354"/>
    </row>
    <row r="59" spans="1:21" ht="15.75">
      <c r="A59" s="645"/>
      <c r="B59" s="645"/>
      <c r="C59" s="481"/>
      <c r="D59" s="481"/>
      <c r="E59" s="481"/>
      <c r="F59" s="354"/>
      <c r="G59" s="482"/>
      <c r="H59" s="483"/>
      <c r="I59" s="482"/>
      <c r="J59" s="483"/>
      <c r="K59" s="482"/>
      <c r="L59" s="483"/>
      <c r="M59" s="482"/>
      <c r="N59" s="483"/>
      <c r="O59" s="395">
        <f t="shared" si="1"/>
        <v>0</v>
      </c>
      <c r="P59" s="393">
        <f t="shared" si="2"/>
        <v>0</v>
      </c>
      <c r="Q59" s="354"/>
      <c r="R59" s="354"/>
      <c r="S59" s="354"/>
      <c r="T59" s="354"/>
      <c r="U59" s="354"/>
    </row>
    <row r="60" spans="1:21" ht="15.75">
      <c r="A60" s="645"/>
      <c r="B60" s="645"/>
      <c r="C60" s="481"/>
      <c r="D60" s="481"/>
      <c r="E60" s="481"/>
      <c r="F60" s="354"/>
      <c r="G60" s="482"/>
      <c r="H60" s="483"/>
      <c r="I60" s="482"/>
      <c r="J60" s="483"/>
      <c r="K60" s="482"/>
      <c r="L60" s="483"/>
      <c r="M60" s="482"/>
      <c r="N60" s="483"/>
      <c r="O60" s="395">
        <f t="shared" si="1"/>
        <v>0</v>
      </c>
      <c r="P60" s="393">
        <f t="shared" si="2"/>
        <v>0</v>
      </c>
      <c r="Q60" s="354"/>
      <c r="R60" s="354"/>
      <c r="S60" s="354"/>
      <c r="T60" s="354"/>
      <c r="U60" s="354"/>
    </row>
    <row r="61" spans="1:21" ht="15.75">
      <c r="A61" s="645"/>
      <c r="B61" s="646"/>
      <c r="C61" s="481"/>
      <c r="D61" s="481"/>
      <c r="E61" s="481"/>
      <c r="F61" s="354"/>
      <c r="G61" s="482"/>
      <c r="H61" s="483"/>
      <c r="I61" s="482"/>
      <c r="J61" s="483"/>
      <c r="K61" s="482"/>
      <c r="L61" s="483"/>
      <c r="M61" s="482"/>
      <c r="N61" s="483"/>
      <c r="O61" s="395">
        <f t="shared" si="1"/>
        <v>0</v>
      </c>
      <c r="P61" s="393">
        <f t="shared" si="2"/>
        <v>0</v>
      </c>
      <c r="Q61" s="354"/>
      <c r="R61" s="354"/>
      <c r="S61" s="354"/>
      <c r="T61" s="354"/>
      <c r="U61" s="354"/>
    </row>
    <row r="62" spans="1:21" ht="15.75">
      <c r="A62" s="645"/>
      <c r="B62" s="644" t="s">
        <v>1536</v>
      </c>
      <c r="C62" s="481"/>
      <c r="D62" s="481"/>
      <c r="E62" s="481"/>
      <c r="F62" s="354"/>
      <c r="G62" s="482"/>
      <c r="H62" s="483"/>
      <c r="I62" s="482"/>
      <c r="J62" s="483"/>
      <c r="K62" s="482"/>
      <c r="L62" s="483"/>
      <c r="M62" s="482"/>
      <c r="N62" s="483"/>
      <c r="O62" s="395">
        <f t="shared" si="1"/>
        <v>0</v>
      </c>
      <c r="P62" s="393">
        <f t="shared" si="2"/>
        <v>0</v>
      </c>
      <c r="Q62" s="354"/>
      <c r="R62" s="354"/>
      <c r="S62" s="354"/>
      <c r="T62" s="354"/>
      <c r="U62" s="354"/>
    </row>
    <row r="63" spans="1:21" ht="15.75">
      <c r="A63" s="645"/>
      <c r="B63" s="645"/>
      <c r="C63" s="481"/>
      <c r="D63" s="481"/>
      <c r="E63" s="481"/>
      <c r="F63" s="354"/>
      <c r="G63" s="482"/>
      <c r="H63" s="483"/>
      <c r="I63" s="482"/>
      <c r="J63" s="483"/>
      <c r="K63" s="482"/>
      <c r="L63" s="483"/>
      <c r="M63" s="482"/>
      <c r="N63" s="483"/>
      <c r="O63" s="395">
        <f t="shared" si="1"/>
        <v>0</v>
      </c>
      <c r="P63" s="393">
        <f t="shared" si="2"/>
        <v>0</v>
      </c>
      <c r="Q63" s="354"/>
      <c r="R63" s="354"/>
      <c r="S63" s="354"/>
      <c r="T63" s="354"/>
      <c r="U63" s="354"/>
    </row>
    <row r="64" spans="1:21" ht="15.75">
      <c r="A64" s="645"/>
      <c r="B64" s="645"/>
      <c r="C64" s="481"/>
      <c r="D64" s="481"/>
      <c r="E64" s="481"/>
      <c r="F64" s="354"/>
      <c r="G64" s="482"/>
      <c r="H64" s="483"/>
      <c r="I64" s="482"/>
      <c r="J64" s="483"/>
      <c r="K64" s="482"/>
      <c r="L64" s="483"/>
      <c r="M64" s="482"/>
      <c r="N64" s="483"/>
      <c r="O64" s="395">
        <f t="shared" si="1"/>
        <v>0</v>
      </c>
      <c r="P64" s="393">
        <f t="shared" si="2"/>
        <v>0</v>
      </c>
      <c r="Q64" s="354"/>
      <c r="R64" s="354"/>
      <c r="S64" s="354"/>
      <c r="T64" s="354"/>
      <c r="U64" s="354"/>
    </row>
    <row r="65" spans="1:21" ht="15.75">
      <c r="A65" s="645"/>
      <c r="B65" s="646"/>
      <c r="C65" s="481"/>
      <c r="D65" s="481"/>
      <c r="E65" s="481"/>
      <c r="F65" s="354"/>
      <c r="G65" s="482"/>
      <c r="H65" s="483"/>
      <c r="I65" s="482"/>
      <c r="J65" s="483"/>
      <c r="K65" s="482"/>
      <c r="L65" s="483"/>
      <c r="M65" s="482"/>
      <c r="N65" s="483"/>
      <c r="O65" s="395">
        <f t="shared" si="1"/>
        <v>0</v>
      </c>
      <c r="P65" s="393">
        <f t="shared" si="2"/>
        <v>0</v>
      </c>
      <c r="Q65" s="354"/>
      <c r="R65" s="354"/>
      <c r="S65" s="354"/>
      <c r="T65" s="354"/>
      <c r="U65" s="354"/>
    </row>
    <row r="66" spans="1:21" ht="15.75">
      <c r="A66" s="645"/>
      <c r="B66" s="644" t="s">
        <v>1537</v>
      </c>
      <c r="C66" s="481"/>
      <c r="D66" s="481"/>
      <c r="E66" s="481"/>
      <c r="F66" s="354"/>
      <c r="G66" s="482"/>
      <c r="H66" s="483"/>
      <c r="I66" s="482"/>
      <c r="J66" s="483"/>
      <c r="K66" s="482"/>
      <c r="L66" s="483"/>
      <c r="M66" s="482"/>
      <c r="N66" s="483"/>
      <c r="O66" s="395">
        <f t="shared" si="1"/>
        <v>0</v>
      </c>
      <c r="P66" s="393">
        <f t="shared" si="2"/>
        <v>0</v>
      </c>
      <c r="Q66" s="354"/>
      <c r="R66" s="354"/>
      <c r="S66" s="354"/>
      <c r="T66" s="354"/>
      <c r="U66" s="354"/>
    </row>
    <row r="67" spans="1:21" ht="15.75">
      <c r="A67" s="645"/>
      <c r="B67" s="645"/>
      <c r="C67" s="481"/>
      <c r="D67" s="481"/>
      <c r="E67" s="481"/>
      <c r="F67" s="354"/>
      <c r="G67" s="482"/>
      <c r="H67" s="483"/>
      <c r="I67" s="482"/>
      <c r="J67" s="483"/>
      <c r="K67" s="482"/>
      <c r="L67" s="483"/>
      <c r="M67" s="482"/>
      <c r="N67" s="483"/>
      <c r="O67" s="395">
        <f t="shared" si="1"/>
        <v>0</v>
      </c>
      <c r="P67" s="393">
        <f t="shared" si="2"/>
        <v>0</v>
      </c>
      <c r="Q67" s="354"/>
      <c r="R67" s="354"/>
      <c r="S67" s="354"/>
      <c r="T67" s="354"/>
      <c r="U67" s="354"/>
    </row>
    <row r="68" spans="1:21" ht="15.75">
      <c r="A68" s="645"/>
      <c r="B68" s="645"/>
      <c r="C68" s="481"/>
      <c r="D68" s="481"/>
      <c r="E68" s="481"/>
      <c r="F68" s="354"/>
      <c r="G68" s="482"/>
      <c r="H68" s="483"/>
      <c r="I68" s="482"/>
      <c r="J68" s="483"/>
      <c r="K68" s="482"/>
      <c r="L68" s="483"/>
      <c r="M68" s="482"/>
      <c r="N68" s="483"/>
      <c r="O68" s="395">
        <f t="shared" si="1"/>
        <v>0</v>
      </c>
      <c r="P68" s="393">
        <f t="shared" si="2"/>
        <v>0</v>
      </c>
      <c r="Q68" s="354"/>
      <c r="R68" s="354"/>
      <c r="S68" s="354"/>
      <c r="T68" s="354"/>
      <c r="U68" s="354"/>
    </row>
    <row r="69" spans="1:21" ht="15.75">
      <c r="A69" s="645"/>
      <c r="B69" s="646"/>
      <c r="C69" s="481"/>
      <c r="D69" s="481"/>
      <c r="E69" s="481"/>
      <c r="F69" s="354"/>
      <c r="G69" s="482"/>
      <c r="H69" s="483"/>
      <c r="I69" s="482"/>
      <c r="J69" s="483"/>
      <c r="K69" s="482"/>
      <c r="L69" s="483"/>
      <c r="M69" s="482"/>
      <c r="N69" s="483"/>
      <c r="O69" s="395">
        <f t="shared" si="1"/>
        <v>0</v>
      </c>
      <c r="P69" s="393">
        <f t="shared" si="2"/>
        <v>0</v>
      </c>
      <c r="Q69" s="354"/>
      <c r="R69" s="354"/>
      <c r="S69" s="354"/>
      <c r="T69" s="354"/>
      <c r="U69" s="354"/>
    </row>
    <row r="70" spans="1:21" ht="15.75">
      <c r="A70" s="645"/>
      <c r="B70" s="644" t="s">
        <v>1538</v>
      </c>
      <c r="C70" s="481"/>
      <c r="D70" s="481"/>
      <c r="E70" s="481"/>
      <c r="F70" s="354"/>
      <c r="G70" s="482"/>
      <c r="H70" s="483"/>
      <c r="I70" s="482"/>
      <c r="J70" s="483"/>
      <c r="K70" s="482"/>
      <c r="L70" s="483"/>
      <c r="M70" s="482"/>
      <c r="N70" s="483"/>
      <c r="O70" s="395">
        <f t="shared" si="1"/>
        <v>0</v>
      </c>
      <c r="P70" s="393">
        <f t="shared" si="2"/>
        <v>0</v>
      </c>
      <c r="Q70" s="354"/>
      <c r="R70" s="354"/>
      <c r="S70" s="354"/>
      <c r="T70" s="354"/>
      <c r="U70" s="354"/>
    </row>
    <row r="71" spans="1:21" ht="15.75">
      <c r="A71" s="645"/>
      <c r="B71" s="645"/>
      <c r="C71" s="481"/>
      <c r="D71" s="481"/>
      <c r="E71" s="481"/>
      <c r="F71" s="354"/>
      <c r="G71" s="482"/>
      <c r="H71" s="483"/>
      <c r="I71" s="482"/>
      <c r="J71" s="483"/>
      <c r="K71" s="482"/>
      <c r="L71" s="483"/>
      <c r="M71" s="482"/>
      <c r="N71" s="483"/>
      <c r="O71" s="395">
        <f t="shared" si="1"/>
        <v>0</v>
      </c>
      <c r="P71" s="393">
        <f t="shared" si="2"/>
        <v>0</v>
      </c>
      <c r="Q71" s="354"/>
      <c r="R71" s="354"/>
      <c r="S71" s="354"/>
      <c r="T71" s="354"/>
      <c r="U71" s="354"/>
    </row>
    <row r="72" spans="1:21" ht="15.75">
      <c r="A72" s="645"/>
      <c r="B72" s="645"/>
      <c r="C72" s="481"/>
      <c r="D72" s="481"/>
      <c r="E72" s="481"/>
      <c r="F72" s="354"/>
      <c r="G72" s="482"/>
      <c r="H72" s="483"/>
      <c r="I72" s="482"/>
      <c r="J72" s="483"/>
      <c r="K72" s="482"/>
      <c r="L72" s="483"/>
      <c r="M72" s="482"/>
      <c r="N72" s="483"/>
      <c r="O72" s="395">
        <f t="shared" si="1"/>
        <v>0</v>
      </c>
      <c r="P72" s="393">
        <f t="shared" si="2"/>
        <v>0</v>
      </c>
      <c r="Q72" s="354"/>
      <c r="R72" s="354"/>
      <c r="S72" s="354"/>
      <c r="T72" s="354"/>
      <c r="U72" s="354"/>
    </row>
    <row r="73" spans="1:21" ht="15.75">
      <c r="A73" s="646"/>
      <c r="B73" s="646"/>
      <c r="C73" s="481"/>
      <c r="D73" s="481"/>
      <c r="E73" s="481"/>
      <c r="F73" s="354"/>
      <c r="G73" s="354"/>
      <c r="H73" s="483"/>
      <c r="I73" s="354"/>
      <c r="J73" s="483"/>
      <c r="K73" s="354"/>
      <c r="L73" s="483"/>
      <c r="M73" s="354"/>
      <c r="N73" s="483"/>
      <c r="O73" s="395">
        <f>G73+I73+K73+M73</f>
        <v>0</v>
      </c>
      <c r="P73" s="393">
        <f>H73+J73+L73+N73</f>
        <v>0</v>
      </c>
      <c r="Q73" s="354"/>
      <c r="R73" s="484"/>
      <c r="S73" s="354"/>
      <c r="T73" s="354"/>
      <c r="U73" s="354"/>
    </row>
    <row r="74" spans="1:21" ht="15.75">
      <c r="A74" s="290"/>
      <c r="B74" s="291"/>
      <c r="C74" s="291"/>
      <c r="D74" s="290" t="s">
        <v>1516</v>
      </c>
      <c r="E74" s="291"/>
      <c r="F74" s="292"/>
      <c r="G74" s="75">
        <f t="shared" ref="G74:P74" si="3">SUM(G18:G73)</f>
        <v>0</v>
      </c>
      <c r="H74" s="230">
        <f t="shared" si="3"/>
        <v>0</v>
      </c>
      <c r="I74" s="75">
        <f t="shared" si="3"/>
        <v>0</v>
      </c>
      <c r="J74" s="230">
        <f t="shared" si="3"/>
        <v>0</v>
      </c>
      <c r="K74" s="75">
        <f t="shared" si="3"/>
        <v>0</v>
      </c>
      <c r="L74" s="230">
        <f t="shared" si="3"/>
        <v>0</v>
      </c>
      <c r="M74" s="75">
        <f t="shared" si="3"/>
        <v>0</v>
      </c>
      <c r="N74" s="230">
        <f t="shared" si="3"/>
        <v>0</v>
      </c>
      <c r="O74" s="230">
        <f t="shared" si="3"/>
        <v>0</v>
      </c>
      <c r="P74" s="230">
        <f t="shared" si="3"/>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10;"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80" zoomScaleNormal="80" workbookViewId="0">
      <pane ySplit="11" topLeftCell="A12" activePane="bottomLeft" state="frozen"/>
      <selection activeCell="A11" sqref="A11"/>
      <selection pane="bottomLeft" activeCell="B25" sqref="B25"/>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61"/>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c r="K2" s="160"/>
      <c r="Z2" s="458"/>
      <c r="AB2" s="122" t="s">
        <v>129</v>
      </c>
      <c r="AC2" s="122" t="s">
        <v>130</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1506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590" t="s">
        <v>393</v>
      </c>
      <c r="L10" s="590"/>
      <c r="M10" s="590"/>
      <c r="N10" s="590"/>
      <c r="O10" s="590"/>
      <c r="P10" s="590"/>
      <c r="Q10" s="590"/>
      <c r="R10" s="590"/>
      <c r="S10" s="590"/>
      <c r="T10" s="590"/>
      <c r="U10" s="590"/>
      <c r="V10" s="590"/>
      <c r="W10" s="590"/>
      <c r="X10" s="590"/>
      <c r="Y10" s="590"/>
      <c r="Z10" s="590"/>
      <c r="AA10" s="590"/>
    </row>
    <row r="11" spans="1:571" ht="79.5" thickBot="1">
      <c r="A11" s="367"/>
      <c r="B11" s="318" t="s">
        <v>133</v>
      </c>
      <c r="C11" s="193" t="s">
        <v>132</v>
      </c>
      <c r="D11" s="194" t="s">
        <v>129</v>
      </c>
      <c r="E11" s="207" t="s">
        <v>1509</v>
      </c>
      <c r="F11" s="194" t="s">
        <v>248</v>
      </c>
      <c r="G11" s="194" t="s">
        <v>460</v>
      </c>
      <c r="H11" s="194" t="s">
        <v>462</v>
      </c>
      <c r="I11" s="207" t="s">
        <v>463</v>
      </c>
      <c r="J11" s="194" t="s">
        <v>461</v>
      </c>
      <c r="K11" s="335" t="s">
        <v>1357</v>
      </c>
      <c r="L11" s="335" t="s">
        <v>1359</v>
      </c>
      <c r="M11" s="335" t="s">
        <v>471</v>
      </c>
      <c r="N11" s="335" t="s">
        <v>1358</v>
      </c>
      <c r="O11" s="335" t="s">
        <v>1360</v>
      </c>
      <c r="P11" s="335" t="s">
        <v>472</v>
      </c>
      <c r="Q11" s="335" t="s">
        <v>1361</v>
      </c>
      <c r="R11" s="335" t="s">
        <v>1362</v>
      </c>
      <c r="S11" s="335" t="s">
        <v>1363</v>
      </c>
      <c r="T11" s="335" t="s">
        <v>1454</v>
      </c>
      <c r="U11" s="335" t="s">
        <v>1364</v>
      </c>
      <c r="V11" s="335" t="s">
        <v>1365</v>
      </c>
      <c r="W11" s="335" t="s">
        <v>1366</v>
      </c>
      <c r="X11" s="335" t="s">
        <v>1367</v>
      </c>
      <c r="Y11" s="335" t="s">
        <v>1368</v>
      </c>
      <c r="Z11" s="335" t="s">
        <v>1479</v>
      </c>
      <c r="AA11" s="335" t="s">
        <v>1517</v>
      </c>
      <c r="AB11" s="334" t="s">
        <v>394</v>
      </c>
      <c r="AC11" s="207" t="s">
        <v>412</v>
      </c>
      <c r="AD11" s="207" t="s">
        <v>395</v>
      </c>
      <c r="AE11" s="207" t="s">
        <v>409</v>
      </c>
      <c r="AF11" s="207" t="s">
        <v>396</v>
      </c>
      <c r="AG11" s="207" t="s">
        <v>397</v>
      </c>
      <c r="AH11" s="207" t="s">
        <v>398</v>
      </c>
      <c r="AI11" s="207" t="s">
        <v>408</v>
      </c>
      <c r="AJ11" s="207" t="s">
        <v>399</v>
      </c>
      <c r="AK11" s="207" t="s">
        <v>400</v>
      </c>
      <c r="AL11" s="207" t="s">
        <v>401</v>
      </c>
      <c r="AM11" s="207" t="s">
        <v>407</v>
      </c>
      <c r="AN11" s="207" t="s">
        <v>402</v>
      </c>
      <c r="AO11" s="207" t="s">
        <v>403</v>
      </c>
      <c r="AP11" s="207" t="s">
        <v>404</v>
      </c>
      <c r="AQ11" s="207" t="s">
        <v>406</v>
      </c>
      <c r="AR11" s="207" t="s">
        <v>405</v>
      </c>
    </row>
    <row r="12" spans="1:571">
      <c r="A12" s="366"/>
      <c r="B12" s="187" t="s">
        <v>251</v>
      </c>
      <c r="C12" s="188" t="s">
        <v>134</v>
      </c>
      <c r="D12" s="189">
        <f>D13+D47+D83+D89+D96</f>
        <v>1650000</v>
      </c>
      <c r="E12" s="189">
        <f>E13+E47+E83+E89+E96</f>
        <v>0</v>
      </c>
      <c r="F12" s="189">
        <f t="shared" ref="F12:F50" si="0">D12+E12</f>
        <v>1650000</v>
      </c>
      <c r="G12" s="189">
        <f>G13+G47+G83+G89+G96</f>
        <v>0</v>
      </c>
      <c r="H12" s="189">
        <f t="shared" ref="H12:H50" si="1">F12-G12</f>
        <v>1650000</v>
      </c>
      <c r="I12" s="189">
        <f>I13+I47+I83+I89+I96</f>
        <v>0</v>
      </c>
      <c r="J12" s="189">
        <f t="shared" ref="J12:J46" si="2">F12-I12</f>
        <v>1650000</v>
      </c>
      <c r="K12" s="189">
        <f t="shared" ref="K12:AD12" si="3">K13+K47+K83+K89+K96</f>
        <v>1620000</v>
      </c>
      <c r="L12" s="189">
        <f t="shared" si="3"/>
        <v>0</v>
      </c>
      <c r="M12" s="189">
        <f t="shared" si="3"/>
        <v>0</v>
      </c>
      <c r="N12" s="189">
        <f t="shared" si="3"/>
        <v>0</v>
      </c>
      <c r="O12" s="189">
        <f t="shared" si="3"/>
        <v>0</v>
      </c>
      <c r="P12" s="189">
        <f t="shared" si="3"/>
        <v>0</v>
      </c>
      <c r="Q12" s="189">
        <f t="shared" si="3"/>
        <v>0</v>
      </c>
      <c r="R12" s="189">
        <f t="shared" si="3"/>
        <v>0</v>
      </c>
      <c r="S12" s="189">
        <f t="shared" si="3"/>
        <v>0</v>
      </c>
      <c r="T12" s="189">
        <f>T13+T47+T83+T89+T96</f>
        <v>0</v>
      </c>
      <c r="U12" s="189">
        <f t="shared" si="3"/>
        <v>0</v>
      </c>
      <c r="V12" s="189">
        <f t="shared" si="3"/>
        <v>0</v>
      </c>
      <c r="W12" s="189">
        <f t="shared" si="3"/>
        <v>0</v>
      </c>
      <c r="X12" s="189">
        <f t="shared" si="3"/>
        <v>0</v>
      </c>
      <c r="Y12" s="189">
        <f>Y13+Y47+Y83+Y89+Y96</f>
        <v>0</v>
      </c>
      <c r="Z12" s="189">
        <f>Z13+Z47+Z83+Z89+Z96</f>
        <v>0</v>
      </c>
      <c r="AA12" s="189">
        <f t="shared" si="3"/>
        <v>0</v>
      </c>
      <c r="AB12" s="189">
        <f t="shared" si="3"/>
        <v>1650000</v>
      </c>
      <c r="AC12" s="189">
        <f t="shared" si="3"/>
        <v>0</v>
      </c>
      <c r="AD12" s="189">
        <f t="shared" si="3"/>
        <v>0</v>
      </c>
      <c r="AE12" s="189">
        <f t="shared" ref="AE12:AE50" si="4">AB12+AC12+AD12</f>
        <v>1650000</v>
      </c>
      <c r="AF12" s="189">
        <f>AF13+AF47+AF83+AF89+AF96</f>
        <v>0</v>
      </c>
      <c r="AG12" s="189">
        <f>AG13+AG47+AG83+AG89+AG96</f>
        <v>0</v>
      </c>
      <c r="AH12" s="189">
        <f>AH13+AH47+AH83+AH89+AH96</f>
        <v>0</v>
      </c>
      <c r="AI12" s="189">
        <f t="shared" ref="AI12:AI50" si="5">AF12+AG12+AH12</f>
        <v>0</v>
      </c>
      <c r="AJ12" s="189">
        <f>AJ13+AJ47+AJ83+AJ89+AJ96</f>
        <v>0</v>
      </c>
      <c r="AK12" s="189">
        <f>AK13+AK47+AK83+AK89+AK96</f>
        <v>0</v>
      </c>
      <c r="AL12" s="189">
        <f>AL13+AL47+AL83+AL89+AL96</f>
        <v>0</v>
      </c>
      <c r="AM12" s="189">
        <f t="shared" ref="AM12:AM50" si="6">AJ12+AK12+AL12</f>
        <v>0</v>
      </c>
      <c r="AN12" s="189">
        <f>AN13+AN47+AN83+AN89+AN96</f>
        <v>0</v>
      </c>
      <c r="AO12" s="189">
        <f>AO13+AO47+AO83+AO89+AO96</f>
        <v>0</v>
      </c>
      <c r="AP12" s="189">
        <f>AP13+AP47+AP83+AP89+AP96</f>
        <v>0</v>
      </c>
      <c r="AQ12" s="189">
        <f t="shared" ref="AQ12:AQ50" si="7">AN12+AO12+AP12</f>
        <v>0</v>
      </c>
      <c r="AR12" s="189">
        <f t="shared" ref="AR12:AR50" si="8">AE12+AI12+AM12+AQ12</f>
        <v>1650000</v>
      </c>
    </row>
    <row r="13" spans="1:571">
      <c r="B13" s="190" t="s">
        <v>252</v>
      </c>
      <c r="C13" s="191" t="s">
        <v>135</v>
      </c>
      <c r="D13" s="192">
        <f>SUM(D14:D46)</f>
        <v>1650000</v>
      </c>
      <c r="E13" s="192">
        <f>SUM(E14:E46)</f>
        <v>0</v>
      </c>
      <c r="F13" s="192">
        <f t="shared" si="0"/>
        <v>1650000</v>
      </c>
      <c r="G13" s="192">
        <f>SUM(G14:G46)</f>
        <v>0</v>
      </c>
      <c r="H13" s="192">
        <f t="shared" si="1"/>
        <v>1650000</v>
      </c>
      <c r="I13" s="192">
        <f>SUM(I14:I46)</f>
        <v>0</v>
      </c>
      <c r="J13" s="192">
        <f t="shared" si="2"/>
        <v>1650000</v>
      </c>
      <c r="K13" s="192">
        <f t="shared" ref="K13:AD13" si="9">SUM(K14:K46)</f>
        <v>1620000</v>
      </c>
      <c r="L13" s="192">
        <f t="shared" si="9"/>
        <v>0</v>
      </c>
      <c r="M13" s="192">
        <f t="shared" si="9"/>
        <v>0</v>
      </c>
      <c r="N13" s="192">
        <f t="shared" si="9"/>
        <v>0</v>
      </c>
      <c r="O13" s="192">
        <f t="shared" si="9"/>
        <v>0</v>
      </c>
      <c r="P13" s="192">
        <f t="shared" si="9"/>
        <v>0</v>
      </c>
      <c r="Q13" s="192">
        <f t="shared" si="9"/>
        <v>0</v>
      </c>
      <c r="R13" s="192">
        <f t="shared" si="9"/>
        <v>0</v>
      </c>
      <c r="S13" s="192">
        <f t="shared" si="9"/>
        <v>0</v>
      </c>
      <c r="T13" s="192">
        <f>SUM(T14:T46)</f>
        <v>0</v>
      </c>
      <c r="U13" s="192">
        <f t="shared" si="9"/>
        <v>0</v>
      </c>
      <c r="V13" s="192">
        <f t="shared" si="9"/>
        <v>0</v>
      </c>
      <c r="W13" s="192">
        <f t="shared" si="9"/>
        <v>0</v>
      </c>
      <c r="X13" s="192">
        <f t="shared" si="9"/>
        <v>0</v>
      </c>
      <c r="Y13" s="192">
        <f>SUM(Y14:Y46)</f>
        <v>0</v>
      </c>
      <c r="Z13" s="192">
        <f>SUM(Z14:Z46)</f>
        <v>0</v>
      </c>
      <c r="AA13" s="192">
        <f t="shared" si="9"/>
        <v>0</v>
      </c>
      <c r="AB13" s="192">
        <f t="shared" si="9"/>
        <v>1650000</v>
      </c>
      <c r="AC13" s="192">
        <f t="shared" si="9"/>
        <v>0</v>
      </c>
      <c r="AD13" s="192">
        <f t="shared" si="9"/>
        <v>0</v>
      </c>
      <c r="AE13" s="192">
        <f t="shared" si="4"/>
        <v>1650000</v>
      </c>
      <c r="AF13" s="192">
        <f>SUM(AF14:AF46)</f>
        <v>0</v>
      </c>
      <c r="AG13" s="192">
        <f>SUM(AG14:AG46)</f>
        <v>0</v>
      </c>
      <c r="AH13" s="192">
        <f>SUM(AH14:AH46)</f>
        <v>0</v>
      </c>
      <c r="AI13" s="192">
        <f t="shared" si="5"/>
        <v>0</v>
      </c>
      <c r="AJ13" s="192">
        <f>SUM(AJ14:AJ46)</f>
        <v>0</v>
      </c>
      <c r="AK13" s="192">
        <f>SUM(AK14:AK46)</f>
        <v>0</v>
      </c>
      <c r="AL13" s="192">
        <f>SUM(AL14:AL46)</f>
        <v>0</v>
      </c>
      <c r="AM13" s="192">
        <f t="shared" si="6"/>
        <v>0</v>
      </c>
      <c r="AN13" s="192">
        <f>SUM(AN14:AN46)</f>
        <v>0</v>
      </c>
      <c r="AO13" s="192">
        <f>SUM(AO14:AO46)</f>
        <v>0</v>
      </c>
      <c r="AP13" s="192">
        <f>SUM(AP14:AP46)</f>
        <v>0</v>
      </c>
      <c r="AQ13" s="192">
        <f t="shared" si="7"/>
        <v>0</v>
      </c>
      <c r="AR13" s="192">
        <f t="shared" si="8"/>
        <v>1650000</v>
      </c>
    </row>
    <row r="14" spans="1:571">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1"/>
        <v>0</v>
      </c>
      <c r="I14" s="183"/>
      <c r="J14" s="183">
        <f t="shared" si="2"/>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4"/>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5"/>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6"/>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7"/>
        <v>0</v>
      </c>
      <c r="AR14" s="183">
        <f t="shared" si="8"/>
        <v>0</v>
      </c>
    </row>
    <row r="15" spans="1:571">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1620000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1620000</v>
      </c>
      <c r="G15" s="183"/>
      <c r="H15" s="183">
        <f t="shared" si="1"/>
        <v>1620000</v>
      </c>
      <c r="I15" s="183"/>
      <c r="J15" s="183">
        <f t="shared" si="2"/>
        <v>1620000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1620000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1620000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4"/>
        <v>1620000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5"/>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6"/>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7"/>
        <v>0</v>
      </c>
      <c r="AR15" s="183">
        <f t="shared" si="8"/>
        <v>1620000</v>
      </c>
    </row>
    <row r="16" spans="1:571">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1"/>
        <v>0</v>
      </c>
      <c r="I16" s="183"/>
      <c r="J16" s="183">
        <f t="shared" si="2"/>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4"/>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5"/>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6"/>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7"/>
        <v>0</v>
      </c>
      <c r="AR16" s="183">
        <f t="shared" si="8"/>
        <v>0</v>
      </c>
    </row>
    <row r="17" spans="2:44">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1"/>
        <v>0</v>
      </c>
      <c r="I17" s="183"/>
      <c r="J17" s="183">
        <f t="shared" si="2"/>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4"/>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5"/>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6"/>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7"/>
        <v>0</v>
      </c>
      <c r="AR17" s="183">
        <f t="shared" si="8"/>
        <v>0</v>
      </c>
    </row>
    <row r="18" spans="2:44">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1"/>
        <v>0</v>
      </c>
      <c r="I18" s="183"/>
      <c r="J18" s="183">
        <f t="shared" si="2"/>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4"/>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5"/>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6"/>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7"/>
        <v>0</v>
      </c>
      <c r="AR18" s="183">
        <f t="shared" si="8"/>
        <v>0</v>
      </c>
    </row>
    <row r="19" spans="2:44">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1"/>
        <v>0</v>
      </c>
      <c r="I19" s="183"/>
      <c r="J19" s="183">
        <f t="shared" si="2"/>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4"/>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5"/>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6"/>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7"/>
        <v>0</v>
      </c>
      <c r="AR19" s="183">
        <f t="shared" si="8"/>
        <v>0</v>
      </c>
    </row>
    <row r="20" spans="2:44">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1"/>
        <v>0</v>
      </c>
      <c r="I20" s="183"/>
      <c r="J20" s="183">
        <f t="shared" si="2"/>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4"/>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5"/>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6"/>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7"/>
        <v>0</v>
      </c>
      <c r="AR20" s="183">
        <f t="shared" si="8"/>
        <v>0</v>
      </c>
    </row>
    <row r="21" spans="2:44">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si="0"/>
        <v>0</v>
      </c>
      <c r="G21" s="183"/>
      <c r="H21" s="183">
        <f t="shared" si="1"/>
        <v>0</v>
      </c>
      <c r="I21" s="183"/>
      <c r="J21" s="183">
        <f t="shared" si="2"/>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si="4"/>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si="5"/>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si="6"/>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si="7"/>
        <v>0</v>
      </c>
      <c r="AR21" s="183">
        <f t="shared" si="8"/>
        <v>0</v>
      </c>
    </row>
    <row r="22" spans="2:44">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si="0"/>
        <v>0</v>
      </c>
      <c r="G22" s="183"/>
      <c r="H22" s="183">
        <f t="shared" si="1"/>
        <v>0</v>
      </c>
      <c r="I22" s="183"/>
      <c r="J22" s="183">
        <f t="shared" si="2"/>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si="4"/>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si="5"/>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si="6"/>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si="7"/>
        <v>0</v>
      </c>
      <c r="AR22" s="183">
        <f t="shared" si="8"/>
        <v>0</v>
      </c>
    </row>
    <row r="23" spans="2:44">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0"/>
        <v>0</v>
      </c>
      <c r="G23" s="183"/>
      <c r="H23" s="183">
        <f t="shared" si="1"/>
        <v>0</v>
      </c>
      <c r="I23" s="183"/>
      <c r="J23" s="183">
        <f t="shared" si="2"/>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4"/>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5"/>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6"/>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7"/>
        <v>0</v>
      </c>
      <c r="AR23" s="183">
        <f t="shared" si="8"/>
        <v>0</v>
      </c>
    </row>
    <row r="24" spans="2:44">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si="0"/>
        <v>0</v>
      </c>
      <c r="G24" s="183"/>
      <c r="H24" s="183">
        <f t="shared" si="1"/>
        <v>0</v>
      </c>
      <c r="I24" s="183"/>
      <c r="J24" s="183">
        <f t="shared" si="2"/>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si="4"/>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si="5"/>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si="6"/>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si="7"/>
        <v>0</v>
      </c>
      <c r="AR24" s="183">
        <f t="shared" si="8"/>
        <v>0</v>
      </c>
    </row>
    <row r="25" spans="2:44">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0"/>
        <v>0</v>
      </c>
      <c r="G25" s="183"/>
      <c r="H25" s="183">
        <f t="shared" si="1"/>
        <v>0</v>
      </c>
      <c r="I25" s="183"/>
      <c r="J25" s="183">
        <f t="shared" si="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4"/>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5"/>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6"/>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7"/>
        <v>0</v>
      </c>
      <c r="AR25" s="183">
        <f t="shared" si="8"/>
        <v>0</v>
      </c>
    </row>
    <row r="26" spans="2:44">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0"/>
        <v>0</v>
      </c>
      <c r="G26" s="183"/>
      <c r="H26" s="183">
        <f t="shared" si="1"/>
        <v>0</v>
      </c>
      <c r="I26" s="183"/>
      <c r="J26" s="183">
        <f t="shared" si="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4"/>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5"/>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6"/>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7"/>
        <v>0</v>
      </c>
      <c r="AR26" s="183">
        <f t="shared" si="8"/>
        <v>0</v>
      </c>
    </row>
    <row r="27" spans="2:44">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0"/>
        <v>0</v>
      </c>
      <c r="G27" s="183"/>
      <c r="H27" s="183">
        <f t="shared" si="1"/>
        <v>0</v>
      </c>
      <c r="I27" s="183"/>
      <c r="J27" s="183">
        <f t="shared" si="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4"/>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5"/>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6"/>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7"/>
        <v>0</v>
      </c>
      <c r="AR27" s="183">
        <f t="shared" si="8"/>
        <v>0</v>
      </c>
    </row>
    <row r="28" spans="2:44">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0"/>
        <v>30000</v>
      </c>
      <c r="G28" s="183"/>
      <c r="H28" s="183">
        <f t="shared" si="1"/>
        <v>30000</v>
      </c>
      <c r="I28" s="183"/>
      <c r="J28" s="183">
        <f t="shared" si="2"/>
        <v>30000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4"/>
        <v>30000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5"/>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6"/>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7"/>
        <v>0</v>
      </c>
      <c r="AR28" s="183">
        <f t="shared" si="8"/>
        <v>30000</v>
      </c>
    </row>
    <row r="29" spans="2:44">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si="0"/>
        <v>0</v>
      </c>
      <c r="G29" s="183"/>
      <c r="H29" s="183">
        <f t="shared" si="1"/>
        <v>0</v>
      </c>
      <c r="I29" s="183"/>
      <c r="J29" s="183">
        <f t="shared" si="2"/>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si="4"/>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si="5"/>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si="6"/>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si="7"/>
        <v>0</v>
      </c>
      <c r="AR29" s="183">
        <f t="shared" si="8"/>
        <v>0</v>
      </c>
    </row>
    <row r="30" spans="2:44">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0"/>
        <v>0</v>
      </c>
      <c r="G30" s="183"/>
      <c r="H30" s="183">
        <f t="shared" si="1"/>
        <v>0</v>
      </c>
      <c r="I30" s="183"/>
      <c r="J30" s="183">
        <f t="shared" si="2"/>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5"/>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6"/>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7"/>
        <v>0</v>
      </c>
      <c r="AR30" s="183">
        <f t="shared" si="8"/>
        <v>0</v>
      </c>
    </row>
    <row r="31" spans="2:44">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0"/>
        <v>0</v>
      </c>
      <c r="G31" s="183"/>
      <c r="H31" s="183">
        <f t="shared" si="1"/>
        <v>0</v>
      </c>
      <c r="I31" s="183"/>
      <c r="J31" s="183">
        <f t="shared" si="2"/>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4"/>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5"/>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6"/>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7"/>
        <v>0</v>
      </c>
      <c r="AR31" s="183">
        <f t="shared" si="8"/>
        <v>0</v>
      </c>
    </row>
    <row r="32" spans="2:44">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0"/>
        <v>0</v>
      </c>
      <c r="G32" s="183"/>
      <c r="H32" s="183">
        <f t="shared" si="1"/>
        <v>0</v>
      </c>
      <c r="I32" s="183"/>
      <c r="J32" s="183">
        <f t="shared" si="2"/>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4"/>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5"/>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6"/>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7"/>
        <v>0</v>
      </c>
      <c r="AR32" s="183">
        <f t="shared" si="8"/>
        <v>0</v>
      </c>
    </row>
    <row r="33" spans="2:44">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si="0"/>
        <v>0</v>
      </c>
      <c r="G33" s="183"/>
      <c r="H33" s="183">
        <f t="shared" si="1"/>
        <v>0</v>
      </c>
      <c r="I33" s="183"/>
      <c r="J33" s="183">
        <f t="shared" si="2"/>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si="4"/>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si="5"/>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si="6"/>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si="7"/>
        <v>0</v>
      </c>
      <c r="AR33" s="183">
        <f t="shared" si="8"/>
        <v>0</v>
      </c>
    </row>
    <row r="34" spans="2:44">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0"/>
        <v>0</v>
      </c>
      <c r="G34" s="183"/>
      <c r="H34" s="183">
        <f t="shared" si="1"/>
        <v>0</v>
      </c>
      <c r="I34" s="183"/>
      <c r="J34" s="183">
        <f t="shared" si="2"/>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6"/>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7"/>
        <v>0</v>
      </c>
      <c r="AR34" s="183">
        <f t="shared" si="8"/>
        <v>0</v>
      </c>
    </row>
    <row r="35" spans="2:44">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0"/>
        <v>0</v>
      </c>
      <c r="G35" s="183"/>
      <c r="H35" s="183">
        <f t="shared" si="1"/>
        <v>0</v>
      </c>
      <c r="I35" s="183"/>
      <c r="J35" s="183">
        <f t="shared" si="2"/>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4"/>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5"/>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6"/>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7"/>
        <v>0</v>
      </c>
      <c r="AR35" s="183">
        <f t="shared" si="8"/>
        <v>0</v>
      </c>
    </row>
    <row r="36" spans="2:44">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si="0"/>
        <v>0</v>
      </c>
      <c r="G36" s="183"/>
      <c r="H36" s="183">
        <f t="shared" si="1"/>
        <v>0</v>
      </c>
      <c r="I36" s="183"/>
      <c r="J36" s="183">
        <f t="shared" si="2"/>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si="4"/>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si="5"/>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si="6"/>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si="7"/>
        <v>0</v>
      </c>
      <c r="AR36" s="183">
        <f t="shared" si="8"/>
        <v>0</v>
      </c>
    </row>
    <row r="37" spans="2:44">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si="0"/>
        <v>0</v>
      </c>
      <c r="G37" s="183"/>
      <c r="H37" s="183">
        <f t="shared" si="1"/>
        <v>0</v>
      </c>
      <c r="I37" s="183"/>
      <c r="J37" s="183">
        <f t="shared" si="2"/>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si="4"/>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si="5"/>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si="6"/>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si="7"/>
        <v>0</v>
      </c>
      <c r="AR37" s="183">
        <f t="shared" si="8"/>
        <v>0</v>
      </c>
    </row>
    <row r="38" spans="2:44">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0"/>
        <v>0</v>
      </c>
      <c r="G38" s="183"/>
      <c r="H38" s="183">
        <f t="shared" si="1"/>
        <v>0</v>
      </c>
      <c r="I38" s="183"/>
      <c r="J38" s="183">
        <f t="shared" si="2"/>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4"/>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6"/>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7"/>
        <v>0</v>
      </c>
      <c r="AR38" s="183">
        <f t="shared" si="8"/>
        <v>0</v>
      </c>
    </row>
    <row r="39" spans="2:44">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si="0"/>
        <v>0</v>
      </c>
      <c r="G39" s="183"/>
      <c r="H39" s="183">
        <f t="shared" si="1"/>
        <v>0</v>
      </c>
      <c r="I39" s="183"/>
      <c r="J39" s="183">
        <f t="shared" si="2"/>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si="4"/>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si="5"/>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si="6"/>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si="7"/>
        <v>0</v>
      </c>
      <c r="AR39" s="183">
        <f t="shared" si="8"/>
        <v>0</v>
      </c>
    </row>
    <row r="40" spans="2:44">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si="0"/>
        <v>0</v>
      </c>
      <c r="G40" s="183"/>
      <c r="H40" s="183">
        <f t="shared" si="1"/>
        <v>0</v>
      </c>
      <c r="I40" s="183"/>
      <c r="J40" s="183">
        <f t="shared" si="2"/>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si="4"/>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si="5"/>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si="6"/>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si="7"/>
        <v>0</v>
      </c>
      <c r="AR40" s="183">
        <f t="shared" si="8"/>
        <v>0</v>
      </c>
    </row>
    <row r="41" spans="2:44">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0"/>
        <v>0</v>
      </c>
      <c r="G41" s="183"/>
      <c r="H41" s="183">
        <f t="shared" si="1"/>
        <v>0</v>
      </c>
      <c r="I41" s="183"/>
      <c r="J41" s="183">
        <f t="shared" si="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4"/>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5"/>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6"/>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
        <v>0</v>
      </c>
      <c r="AR41" s="183">
        <f t="shared" si="8"/>
        <v>0</v>
      </c>
    </row>
    <row r="42" spans="2:44">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si="0"/>
        <v>0</v>
      </c>
      <c r="G42" s="183"/>
      <c r="H42" s="183">
        <f t="shared" si="1"/>
        <v>0</v>
      </c>
      <c r="I42" s="183"/>
      <c r="J42" s="183">
        <f t="shared" si="2"/>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si="4"/>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si="5"/>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si="6"/>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si="7"/>
        <v>0</v>
      </c>
      <c r="AR42" s="183">
        <f t="shared" si="8"/>
        <v>0</v>
      </c>
    </row>
    <row r="43" spans="2:44">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0"/>
        <v>0</v>
      </c>
      <c r="G43" s="183"/>
      <c r="H43" s="183">
        <f t="shared" si="1"/>
        <v>0</v>
      </c>
      <c r="I43" s="183"/>
      <c r="J43" s="183">
        <f t="shared" si="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4"/>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5"/>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6"/>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
        <v>0</v>
      </c>
      <c r="AR43" s="183">
        <f t="shared" si="8"/>
        <v>0</v>
      </c>
    </row>
    <row r="44" spans="2:44">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0"/>
        <v>0</v>
      </c>
      <c r="G44" s="183"/>
      <c r="H44" s="183">
        <f t="shared" si="1"/>
        <v>0</v>
      </c>
      <c r="I44" s="183"/>
      <c r="J44" s="183">
        <f t="shared" si="2"/>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4"/>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6"/>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7"/>
        <v>0</v>
      </c>
      <c r="AR44" s="183">
        <f t="shared" si="8"/>
        <v>0</v>
      </c>
    </row>
    <row r="45" spans="2:44">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si="0"/>
        <v>0</v>
      </c>
      <c r="G45" s="183"/>
      <c r="H45" s="183">
        <f t="shared" si="1"/>
        <v>0</v>
      </c>
      <c r="I45" s="183"/>
      <c r="J45" s="183">
        <f t="shared" si="2"/>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si="4"/>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si="5"/>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si="6"/>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si="7"/>
        <v>0</v>
      </c>
      <c r="AR45" s="183">
        <f t="shared" si="8"/>
        <v>0</v>
      </c>
    </row>
    <row r="46" spans="2:44">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0"/>
        <v>0</v>
      </c>
      <c r="G46" s="183"/>
      <c r="H46" s="183">
        <f t="shared" si="1"/>
        <v>0</v>
      </c>
      <c r="I46" s="183"/>
      <c r="J46" s="183">
        <f t="shared" si="2"/>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4"/>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5"/>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6"/>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7"/>
        <v>0</v>
      </c>
      <c r="AR46" s="183">
        <f t="shared" si="8"/>
        <v>0</v>
      </c>
    </row>
    <row r="47" spans="2:44">
      <c r="B47" s="190" t="s">
        <v>259</v>
      </c>
      <c r="C47" s="191" t="s">
        <v>143</v>
      </c>
      <c r="D47" s="192">
        <f>SUM(D48:D82)</f>
        <v>0</v>
      </c>
      <c r="E47" s="192">
        <f>SUM(E48:E82)</f>
        <v>0</v>
      </c>
      <c r="F47" s="192">
        <f t="shared" si="0"/>
        <v>0</v>
      </c>
      <c r="G47" s="192">
        <f>SUM(G48:G82)</f>
        <v>0</v>
      </c>
      <c r="H47" s="192">
        <f t="shared" si="1"/>
        <v>0</v>
      </c>
      <c r="I47" s="192">
        <f t="shared" ref="I47:AD47" si="10">SUM(I48:I82)</f>
        <v>0</v>
      </c>
      <c r="J47" s="192">
        <f t="shared" si="10"/>
        <v>0</v>
      </c>
      <c r="K47" s="192">
        <f t="shared" si="10"/>
        <v>0</v>
      </c>
      <c r="L47" s="192">
        <f t="shared" si="10"/>
        <v>0</v>
      </c>
      <c r="M47" s="192">
        <f t="shared" si="10"/>
        <v>0</v>
      </c>
      <c r="N47" s="192">
        <f t="shared" si="10"/>
        <v>0</v>
      </c>
      <c r="O47" s="192">
        <f t="shared" si="10"/>
        <v>0</v>
      </c>
      <c r="P47" s="192">
        <f t="shared" si="10"/>
        <v>0</v>
      </c>
      <c r="Q47" s="192">
        <f t="shared" si="10"/>
        <v>0</v>
      </c>
      <c r="R47" s="192">
        <f t="shared" si="10"/>
        <v>0</v>
      </c>
      <c r="S47" s="192">
        <f t="shared" si="10"/>
        <v>0</v>
      </c>
      <c r="T47" s="192">
        <f>SUM(T48:T82)</f>
        <v>0</v>
      </c>
      <c r="U47" s="192">
        <f t="shared" si="10"/>
        <v>0</v>
      </c>
      <c r="V47" s="192">
        <f t="shared" si="10"/>
        <v>0</v>
      </c>
      <c r="W47" s="192">
        <f t="shared" si="10"/>
        <v>0</v>
      </c>
      <c r="X47" s="192">
        <f t="shared" si="10"/>
        <v>0</v>
      </c>
      <c r="Y47" s="192">
        <f>SUM(Y48:Y82)</f>
        <v>0</v>
      </c>
      <c r="Z47" s="192">
        <f>SUM(Z48:Z82)</f>
        <v>0</v>
      </c>
      <c r="AA47" s="192">
        <f t="shared" si="10"/>
        <v>0</v>
      </c>
      <c r="AB47" s="192">
        <f t="shared" si="10"/>
        <v>0</v>
      </c>
      <c r="AC47" s="192">
        <f t="shared" si="10"/>
        <v>0</v>
      </c>
      <c r="AD47" s="192">
        <f t="shared" si="10"/>
        <v>0</v>
      </c>
      <c r="AE47" s="192">
        <f t="shared" si="4"/>
        <v>0</v>
      </c>
      <c r="AF47" s="192">
        <f>SUM(AF48:AF82)</f>
        <v>0</v>
      </c>
      <c r="AG47" s="192">
        <f>SUM(AG48:AG82)</f>
        <v>0</v>
      </c>
      <c r="AH47" s="192">
        <f>SUM(AH48:AH82)</f>
        <v>0</v>
      </c>
      <c r="AI47" s="192">
        <f t="shared" si="5"/>
        <v>0</v>
      </c>
      <c r="AJ47" s="192">
        <f>SUM(AJ48:AJ82)</f>
        <v>0</v>
      </c>
      <c r="AK47" s="192">
        <f>SUM(AK48:AK82)</f>
        <v>0</v>
      </c>
      <c r="AL47" s="192">
        <f>SUM(AL48:AL82)</f>
        <v>0</v>
      </c>
      <c r="AM47" s="192">
        <f t="shared" si="6"/>
        <v>0</v>
      </c>
      <c r="AN47" s="192">
        <f>SUM(AN48:AN82)</f>
        <v>0</v>
      </c>
      <c r="AO47" s="192">
        <f>SUM(AO48:AO82)</f>
        <v>0</v>
      </c>
      <c r="AP47" s="192">
        <f>SUM(AP48:AP82)</f>
        <v>0</v>
      </c>
      <c r="AQ47" s="192">
        <f t="shared" si="7"/>
        <v>0</v>
      </c>
      <c r="AR47" s="192">
        <f t="shared" si="8"/>
        <v>0</v>
      </c>
    </row>
    <row r="48" spans="2:44">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si="0"/>
        <v>0</v>
      </c>
      <c r="G48" s="183"/>
      <c r="H48" s="183">
        <f t="shared" si="1"/>
        <v>0</v>
      </c>
      <c r="I48" s="183"/>
      <c r="J48" s="183">
        <f>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si="4"/>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si="5"/>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si="6"/>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si="7"/>
        <v>0</v>
      </c>
      <c r="AR48" s="183">
        <f t="shared" si="8"/>
        <v>0</v>
      </c>
    </row>
    <row r="49" spans="2:44">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1"/>
        <v>0</v>
      </c>
      <c r="I49" s="183"/>
      <c r="J49" s="183">
        <f>F49-I49</f>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4"/>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5"/>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6"/>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7"/>
        <v>0</v>
      </c>
      <c r="AR49" s="183">
        <f t="shared" si="8"/>
        <v>0</v>
      </c>
    </row>
    <row r="50" spans="2:44">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1"/>
        <v>0</v>
      </c>
      <c r="I50" s="183"/>
      <c r="J50" s="183">
        <f>F50-I50</f>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4"/>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5"/>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6"/>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7"/>
        <v>0</v>
      </c>
      <c r="AR50" s="183">
        <f t="shared" si="8"/>
        <v>0</v>
      </c>
    </row>
    <row r="51" spans="2:44">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D51+E51</f>
        <v>0</v>
      </c>
      <c r="G51" s="183"/>
      <c r="H51" s="183">
        <f t="shared" ref="H51:H69" si="12">F51-G51</f>
        <v>0</v>
      </c>
      <c r="I51" s="183"/>
      <c r="J51" s="183">
        <f t="shared" ref="J51:J69" si="13">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4">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5">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6">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7">AN51+AO51+AP51</f>
        <v>0</v>
      </c>
      <c r="AR51" s="183">
        <f t="shared" ref="AR51:AR69" si="18">AE51+AI51+AM51+AQ51</f>
        <v>0</v>
      </c>
    </row>
    <row r="52" spans="2:44">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
        <v>0</v>
      </c>
      <c r="G52" s="183"/>
      <c r="H52" s="183">
        <f t="shared" si="12"/>
        <v>0</v>
      </c>
      <c r="I52" s="183"/>
      <c r="J52" s="183">
        <f t="shared" si="13"/>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4"/>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5"/>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6"/>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7"/>
        <v>0</v>
      </c>
      <c r="AR52" s="183">
        <f t="shared" si="18"/>
        <v>0</v>
      </c>
    </row>
    <row r="53" spans="2:44">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D53+E53</f>
        <v>0</v>
      </c>
      <c r="G53" s="183"/>
      <c r="H53" s="183">
        <f>F53-G53</f>
        <v>0</v>
      </c>
      <c r="I53" s="183"/>
      <c r="J53" s="183">
        <f>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AN53+AO53+AP53</f>
        <v>0</v>
      </c>
      <c r="AR53" s="183">
        <f>AE53+AI53+AM53+AQ53</f>
        <v>0</v>
      </c>
    </row>
    <row r="54" spans="2:44">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
        <v>0</v>
      </c>
      <c r="G54" s="183"/>
      <c r="H54" s="183">
        <f t="shared" si="12"/>
        <v>0</v>
      </c>
      <c r="I54" s="183"/>
      <c r="J54" s="183">
        <f t="shared" si="13"/>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4"/>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5"/>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6"/>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7"/>
        <v>0</v>
      </c>
      <c r="AR54" s="183">
        <f t="shared" si="18"/>
        <v>0</v>
      </c>
    </row>
    <row r="55" spans="2:44">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D55+E55</f>
        <v>0</v>
      </c>
      <c r="G55" s="183"/>
      <c r="H55" s="183">
        <f>F55-G55</f>
        <v>0</v>
      </c>
      <c r="I55" s="183"/>
      <c r="J55" s="183">
        <f>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AN55+AO55+AP55</f>
        <v>0</v>
      </c>
      <c r="AR55" s="183">
        <f>AE55+AI55+AM55+AQ55</f>
        <v>0</v>
      </c>
    </row>
    <row r="56" spans="2:44">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
        <v>0</v>
      </c>
      <c r="G56" s="183"/>
      <c r="H56" s="183">
        <f t="shared" si="12"/>
        <v>0</v>
      </c>
      <c r="I56" s="183"/>
      <c r="J56" s="183">
        <f t="shared" si="13"/>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4"/>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5"/>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6"/>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7"/>
        <v>0</v>
      </c>
      <c r="AR56" s="183">
        <f t="shared" si="18"/>
        <v>0</v>
      </c>
    </row>
    <row r="57" spans="2:44">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D57+E57</f>
        <v>0</v>
      </c>
      <c r="G57" s="183"/>
      <c r="H57" s="183">
        <f>F57-G57</f>
        <v>0</v>
      </c>
      <c r="I57" s="183"/>
      <c r="J57" s="183">
        <f>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AN57+AO57+AP57</f>
        <v>0</v>
      </c>
      <c r="AR57" s="183">
        <f>AE57+AI57+AM57+AQ57</f>
        <v>0</v>
      </c>
    </row>
    <row r="58" spans="2:44">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
        <v>0</v>
      </c>
      <c r="G58" s="183"/>
      <c r="H58" s="183">
        <f t="shared" si="12"/>
        <v>0</v>
      </c>
      <c r="I58" s="183"/>
      <c r="J58" s="183">
        <f t="shared" si="13"/>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4"/>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5"/>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6"/>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7"/>
        <v>0</v>
      </c>
      <c r="AR58" s="183">
        <f t="shared" si="18"/>
        <v>0</v>
      </c>
    </row>
    <row r="59" spans="2:44">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D59+E59</f>
        <v>0</v>
      </c>
      <c r="G59" s="183"/>
      <c r="H59" s="183">
        <f>F59-G59</f>
        <v>0</v>
      </c>
      <c r="I59" s="183"/>
      <c r="J59" s="183">
        <f>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AN59+AO59+AP59</f>
        <v>0</v>
      </c>
      <c r="AR59" s="183">
        <f>AE59+AI59+AM59+AQ59</f>
        <v>0</v>
      </c>
    </row>
    <row r="60" spans="2:44">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
        <v>0</v>
      </c>
      <c r="G60" s="183"/>
      <c r="H60" s="183">
        <f t="shared" si="12"/>
        <v>0</v>
      </c>
      <c r="I60" s="183"/>
      <c r="J60" s="183">
        <f t="shared" si="13"/>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4"/>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5"/>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6"/>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7"/>
        <v>0</v>
      </c>
      <c r="AR60" s="183">
        <f t="shared" si="18"/>
        <v>0</v>
      </c>
    </row>
    <row r="61" spans="2:44">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D61+E61</f>
        <v>0</v>
      </c>
      <c r="G61" s="183"/>
      <c r="H61" s="183">
        <f>F61-G61</f>
        <v>0</v>
      </c>
      <c r="I61" s="183"/>
      <c r="J61" s="183">
        <f>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AN61+AO61+AP61</f>
        <v>0</v>
      </c>
      <c r="AR61" s="183">
        <f>AE61+AI61+AM61+AQ61</f>
        <v>0</v>
      </c>
    </row>
    <row r="62" spans="2:44">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
        <v>0</v>
      </c>
      <c r="G62" s="183"/>
      <c r="H62" s="183">
        <f t="shared" si="12"/>
        <v>0</v>
      </c>
      <c r="I62" s="183"/>
      <c r="J62" s="183">
        <f t="shared" si="13"/>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4"/>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5"/>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6"/>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7"/>
        <v>0</v>
      </c>
      <c r="AR62" s="183">
        <f t="shared" si="18"/>
        <v>0</v>
      </c>
    </row>
    <row r="63" spans="2:44">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
        <v>0</v>
      </c>
      <c r="G63" s="183"/>
      <c r="H63" s="183">
        <f t="shared" si="12"/>
        <v>0</v>
      </c>
      <c r="I63" s="183"/>
      <c r="J63" s="183">
        <f t="shared" si="13"/>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4"/>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5"/>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6"/>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7"/>
        <v>0</v>
      </c>
      <c r="AR63" s="183">
        <f t="shared" si="18"/>
        <v>0</v>
      </c>
    </row>
    <row r="64" spans="2:44">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D64+E64</f>
        <v>0</v>
      </c>
      <c r="G64" s="183"/>
      <c r="H64" s="183">
        <f>F64-G64</f>
        <v>0</v>
      </c>
      <c r="I64" s="183"/>
      <c r="J64" s="183">
        <f>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AN64+AO64+AP64</f>
        <v>0</v>
      </c>
      <c r="AR64" s="183">
        <f>AE64+AI64+AM64+AQ64</f>
        <v>0</v>
      </c>
    </row>
    <row r="65" spans="2:44">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
        <v>0</v>
      </c>
      <c r="G65" s="183"/>
      <c r="H65" s="183">
        <f t="shared" si="12"/>
        <v>0</v>
      </c>
      <c r="I65" s="183"/>
      <c r="J65" s="183">
        <f t="shared" si="13"/>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4"/>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5"/>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6"/>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7"/>
        <v>0</v>
      </c>
      <c r="AR65" s="183">
        <f t="shared" si="18"/>
        <v>0</v>
      </c>
    </row>
    <row r="66" spans="2:44">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D66+E66</f>
        <v>0</v>
      </c>
      <c r="G66" s="183"/>
      <c r="H66" s="183">
        <f>F66-G66</f>
        <v>0</v>
      </c>
      <c r="I66" s="183"/>
      <c r="J66" s="183">
        <f>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AN66+AO66+AP66</f>
        <v>0</v>
      </c>
      <c r="AR66" s="183">
        <f>AE66+AI66+AM66+AQ66</f>
        <v>0</v>
      </c>
    </row>
    <row r="67" spans="2:44">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
        <v>0</v>
      </c>
      <c r="G67" s="183"/>
      <c r="H67" s="183">
        <f t="shared" si="12"/>
        <v>0</v>
      </c>
      <c r="I67" s="183"/>
      <c r="J67" s="183">
        <f t="shared" si="13"/>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4"/>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5"/>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6"/>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7"/>
        <v>0</v>
      </c>
      <c r="AR67" s="183">
        <f t="shared" si="18"/>
        <v>0</v>
      </c>
    </row>
    <row r="68" spans="2:44">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D68+E68</f>
        <v>0</v>
      </c>
      <c r="G68" s="183"/>
      <c r="H68" s="183">
        <f>F68-G68</f>
        <v>0</v>
      </c>
      <c r="I68" s="183"/>
      <c r="J68" s="183">
        <f>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AN68+AO68+AP68</f>
        <v>0</v>
      </c>
      <c r="AR68" s="183">
        <f>AE68+AI68+AM68+AQ68</f>
        <v>0</v>
      </c>
    </row>
    <row r="69" spans="2:44">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
        <v>0</v>
      </c>
      <c r="G69" s="183"/>
      <c r="H69" s="183">
        <f t="shared" si="12"/>
        <v>0</v>
      </c>
      <c r="I69" s="183"/>
      <c r="J69" s="183">
        <f t="shared" si="13"/>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4"/>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5"/>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6"/>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7"/>
        <v>0</v>
      </c>
      <c r="AR69" s="183">
        <f t="shared" si="18"/>
        <v>0</v>
      </c>
    </row>
    <row r="70" spans="2:44">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D70+E70</f>
        <v>0</v>
      </c>
      <c r="G70" s="183"/>
      <c r="H70" s="183">
        <f>F70-G70</f>
        <v>0</v>
      </c>
      <c r="I70" s="183"/>
      <c r="J70" s="183">
        <f>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AN70+AO70+AP70</f>
        <v>0</v>
      </c>
      <c r="AR70" s="183">
        <f>AE70+AI70+AM70+AQ70</f>
        <v>0</v>
      </c>
    </row>
    <row r="71" spans="2:44">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D71+E71</f>
        <v>0</v>
      </c>
      <c r="G71" s="183"/>
      <c r="H71" s="183">
        <f t="shared" ref="H71:H82" si="20">F71-G71</f>
        <v>0</v>
      </c>
      <c r="I71" s="183"/>
      <c r="J71" s="183">
        <f t="shared" ref="J71:J82" si="21">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22">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23">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24">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25">AN71+AO71+AP71</f>
        <v>0</v>
      </c>
      <c r="AR71" s="183">
        <f t="shared" ref="AR71:AR82" si="26">AE71+AI71+AM71+AQ71</f>
        <v>0</v>
      </c>
    </row>
    <row r="72" spans="2:44">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
        <v>0</v>
      </c>
      <c r="G72" s="183"/>
      <c r="H72" s="183">
        <f t="shared" si="20"/>
        <v>0</v>
      </c>
      <c r="I72" s="183"/>
      <c r="J72" s="183">
        <f t="shared" si="21"/>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22"/>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23"/>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24"/>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25"/>
        <v>0</v>
      </c>
      <c r="AR72" s="183">
        <f t="shared" si="26"/>
        <v>0</v>
      </c>
    </row>
    <row r="73" spans="2:44">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
        <v>0</v>
      </c>
      <c r="G73" s="183"/>
      <c r="H73" s="183">
        <f t="shared" si="20"/>
        <v>0</v>
      </c>
      <c r="I73" s="183"/>
      <c r="J73" s="183">
        <f t="shared" si="21"/>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22"/>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23"/>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24"/>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25"/>
        <v>0</v>
      </c>
      <c r="AR73" s="183">
        <f t="shared" si="26"/>
        <v>0</v>
      </c>
    </row>
    <row r="74" spans="2:44">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
        <v>0</v>
      </c>
      <c r="G74" s="183"/>
      <c r="H74" s="183">
        <f t="shared" si="20"/>
        <v>0</v>
      </c>
      <c r="I74" s="183"/>
      <c r="J74" s="183">
        <f t="shared" si="21"/>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22"/>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23"/>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24"/>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25"/>
        <v>0</v>
      </c>
      <c r="AR74" s="183">
        <f t="shared" si="26"/>
        <v>0</v>
      </c>
    </row>
    <row r="75" spans="2:44">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
        <v>0</v>
      </c>
      <c r="G75" s="183"/>
      <c r="H75" s="183">
        <f t="shared" si="20"/>
        <v>0</v>
      </c>
      <c r="I75" s="183"/>
      <c r="J75" s="183">
        <f t="shared" si="21"/>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22"/>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23"/>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24"/>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25"/>
        <v>0</v>
      </c>
      <c r="AR75" s="183">
        <f t="shared" si="26"/>
        <v>0</v>
      </c>
    </row>
    <row r="76" spans="2:44">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
        <v>0</v>
      </c>
      <c r="G76" s="183"/>
      <c r="H76" s="183">
        <f t="shared" si="20"/>
        <v>0</v>
      </c>
      <c r="I76" s="183"/>
      <c r="J76" s="183">
        <f t="shared" si="21"/>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22"/>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23"/>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24"/>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25"/>
        <v>0</v>
      </c>
      <c r="AR76" s="183">
        <f t="shared" si="26"/>
        <v>0</v>
      </c>
    </row>
    <row r="77" spans="2:44">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
        <v>0</v>
      </c>
      <c r="G77" s="183"/>
      <c r="H77" s="183">
        <f t="shared" si="20"/>
        <v>0</v>
      </c>
      <c r="I77" s="183"/>
      <c r="J77" s="183">
        <f t="shared" si="21"/>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22"/>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23"/>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24"/>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25"/>
        <v>0</v>
      </c>
      <c r="AR77" s="183">
        <f t="shared" si="26"/>
        <v>0</v>
      </c>
    </row>
    <row r="78" spans="2:44">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
        <v>0</v>
      </c>
      <c r="G78" s="183"/>
      <c r="H78" s="183">
        <f t="shared" si="20"/>
        <v>0</v>
      </c>
      <c r="I78" s="183"/>
      <c r="J78" s="183">
        <f t="shared" si="21"/>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22"/>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23"/>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24"/>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25"/>
        <v>0</v>
      </c>
      <c r="AR78" s="183">
        <f t="shared" si="26"/>
        <v>0</v>
      </c>
    </row>
    <row r="79" spans="2:44">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
        <v>0</v>
      </c>
      <c r="G79" s="183"/>
      <c r="H79" s="183">
        <f t="shared" si="20"/>
        <v>0</v>
      </c>
      <c r="I79" s="183"/>
      <c r="J79" s="183">
        <f t="shared" si="21"/>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22"/>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23"/>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24"/>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25"/>
        <v>0</v>
      </c>
      <c r="AR79" s="183">
        <f t="shared" si="26"/>
        <v>0</v>
      </c>
    </row>
    <row r="80" spans="2:44">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
        <v>0</v>
      </c>
      <c r="G80" s="183"/>
      <c r="H80" s="183">
        <f t="shared" si="20"/>
        <v>0</v>
      </c>
      <c r="I80" s="183"/>
      <c r="J80" s="183">
        <f t="shared" si="21"/>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22"/>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23"/>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24"/>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25"/>
        <v>0</v>
      </c>
      <c r="AR80" s="183">
        <f t="shared" si="26"/>
        <v>0</v>
      </c>
    </row>
    <row r="81" spans="2:44">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
        <v>0</v>
      </c>
      <c r="G81" s="183"/>
      <c r="H81" s="183">
        <f t="shared" si="20"/>
        <v>0</v>
      </c>
      <c r="I81" s="183"/>
      <c r="J81" s="183">
        <f t="shared" si="21"/>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22"/>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23"/>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24"/>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25"/>
        <v>0</v>
      </c>
      <c r="AR81" s="183">
        <f t="shared" si="26"/>
        <v>0</v>
      </c>
    </row>
    <row r="82" spans="2:44">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
        <v>0</v>
      </c>
      <c r="G82" s="183"/>
      <c r="H82" s="183">
        <f t="shared" si="20"/>
        <v>0</v>
      </c>
      <c r="I82" s="183"/>
      <c r="J82" s="183">
        <f t="shared" si="21"/>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22"/>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23"/>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24"/>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25"/>
        <v>0</v>
      </c>
      <c r="AR82" s="183">
        <f t="shared" si="26"/>
        <v>0</v>
      </c>
    </row>
    <row r="83" spans="2:44">
      <c r="B83" s="190" t="s">
        <v>264</v>
      </c>
      <c r="C83" s="191" t="s">
        <v>148</v>
      </c>
      <c r="D83" s="192">
        <f>SUM(D84:D88)</f>
        <v>0</v>
      </c>
      <c r="E83" s="192">
        <f>SUM(E84:E88)</f>
        <v>0</v>
      </c>
      <c r="F83" s="192">
        <f t="shared" ref="F83:F89" si="27">D83+E83</f>
        <v>0</v>
      </c>
      <c r="G83" s="192">
        <f>SUM(G84:G88)</f>
        <v>0</v>
      </c>
      <c r="H83" s="192">
        <f t="shared" ref="H83:H89" si="28">F83-G83</f>
        <v>0</v>
      </c>
      <c r="I83" s="192">
        <f>SUM(I84:I88)</f>
        <v>0</v>
      </c>
      <c r="J83" s="192">
        <f t="shared" ref="J83:J89" si="29">F83-I83</f>
        <v>0</v>
      </c>
      <c r="K83" s="192">
        <f t="shared" ref="K83:AD83" si="30">SUM(K84:K88)</f>
        <v>0</v>
      </c>
      <c r="L83" s="192">
        <f t="shared" si="30"/>
        <v>0</v>
      </c>
      <c r="M83" s="192">
        <f t="shared" si="30"/>
        <v>0</v>
      </c>
      <c r="N83" s="192">
        <f t="shared" si="30"/>
        <v>0</v>
      </c>
      <c r="O83" s="192">
        <f t="shared" si="30"/>
        <v>0</v>
      </c>
      <c r="P83" s="192">
        <f>SUM(P84:P88)</f>
        <v>0</v>
      </c>
      <c r="Q83" s="192">
        <f>SUM(Q84:Q88)</f>
        <v>0</v>
      </c>
      <c r="R83" s="192">
        <f t="shared" si="30"/>
        <v>0</v>
      </c>
      <c r="S83" s="192">
        <f t="shared" si="30"/>
        <v>0</v>
      </c>
      <c r="T83" s="192">
        <f>SUM(T84:T88)</f>
        <v>0</v>
      </c>
      <c r="U83" s="192">
        <f t="shared" si="30"/>
        <v>0</v>
      </c>
      <c r="V83" s="192">
        <f t="shared" si="30"/>
        <v>0</v>
      </c>
      <c r="W83" s="192">
        <f>SUM(W84:W88)</f>
        <v>0</v>
      </c>
      <c r="X83" s="192">
        <f t="shared" si="30"/>
        <v>0</v>
      </c>
      <c r="Y83" s="192">
        <f>SUM(Y84:Y88)</f>
        <v>0</v>
      </c>
      <c r="Z83" s="192">
        <f>SUM(Z84:Z88)</f>
        <v>0</v>
      </c>
      <c r="AA83" s="192">
        <f t="shared" si="30"/>
        <v>0</v>
      </c>
      <c r="AB83" s="192">
        <f t="shared" si="30"/>
        <v>0</v>
      </c>
      <c r="AC83" s="192">
        <f t="shared" si="30"/>
        <v>0</v>
      </c>
      <c r="AD83" s="192">
        <f t="shared" si="30"/>
        <v>0</v>
      </c>
      <c r="AE83" s="192">
        <f t="shared" ref="AE83:AE89" si="31">AB83+AC83+AD83</f>
        <v>0</v>
      </c>
      <c r="AF83" s="192">
        <f>SUM(AF84:AF88)</f>
        <v>0</v>
      </c>
      <c r="AG83" s="192">
        <f>SUM(AG84:AG88)</f>
        <v>0</v>
      </c>
      <c r="AH83" s="192">
        <f>SUM(AH84:AH88)</f>
        <v>0</v>
      </c>
      <c r="AI83" s="192">
        <f t="shared" ref="AI83:AI89" si="32">AF83+AG83+AH83</f>
        <v>0</v>
      </c>
      <c r="AJ83" s="192">
        <f>SUM(AJ84:AJ88)</f>
        <v>0</v>
      </c>
      <c r="AK83" s="192">
        <f>SUM(AK84:AK88)</f>
        <v>0</v>
      </c>
      <c r="AL83" s="192">
        <f>SUM(AL84:AL88)</f>
        <v>0</v>
      </c>
      <c r="AM83" s="192">
        <f t="shared" ref="AM83:AM89" si="33">AJ83+AK83+AL83</f>
        <v>0</v>
      </c>
      <c r="AN83" s="192">
        <f>SUM(AN84:AN88)</f>
        <v>0</v>
      </c>
      <c r="AO83" s="192">
        <f>SUM(AO84:AO88)</f>
        <v>0</v>
      </c>
      <c r="AP83" s="192">
        <f>SUM(AP84:AP88)</f>
        <v>0</v>
      </c>
      <c r="AQ83" s="192">
        <f t="shared" ref="AQ83:AQ89" si="34">AN83+AO83+AP83</f>
        <v>0</v>
      </c>
      <c r="AR83" s="192">
        <f t="shared" ref="AR83:AR89" si="35">AE83+AI83+AM83+AQ83</f>
        <v>0</v>
      </c>
    </row>
    <row r="84" spans="2:44">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27"/>
        <v>0</v>
      </c>
      <c r="G84" s="183"/>
      <c r="H84" s="183">
        <f t="shared" si="28"/>
        <v>0</v>
      </c>
      <c r="I84" s="183"/>
      <c r="J84" s="183">
        <f t="shared" si="29"/>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31"/>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32"/>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33"/>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34"/>
        <v>0</v>
      </c>
      <c r="AR84" s="183">
        <f t="shared" si="35"/>
        <v>0</v>
      </c>
    </row>
    <row r="85" spans="2:44">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si="27"/>
        <v>0</v>
      </c>
      <c r="G85" s="183"/>
      <c r="H85" s="183">
        <f t="shared" si="28"/>
        <v>0</v>
      </c>
      <c r="I85" s="183"/>
      <c r="J85" s="183">
        <f t="shared" si="29"/>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si="31"/>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si="32"/>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si="33"/>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si="34"/>
        <v>0</v>
      </c>
      <c r="AR85" s="183">
        <f t="shared" si="35"/>
        <v>0</v>
      </c>
    </row>
    <row r="86" spans="2:44">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7"/>
        <v>0</v>
      </c>
      <c r="G86" s="183"/>
      <c r="H86" s="183">
        <f t="shared" si="28"/>
        <v>0</v>
      </c>
      <c r="I86" s="183"/>
      <c r="J86" s="183">
        <f t="shared" si="29"/>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31"/>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32"/>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33"/>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34"/>
        <v>0</v>
      </c>
      <c r="AR86" s="183">
        <f t="shared" si="35"/>
        <v>0</v>
      </c>
    </row>
    <row r="87" spans="2:44">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si="27"/>
        <v>0</v>
      </c>
      <c r="G87" s="183"/>
      <c r="H87" s="183">
        <f t="shared" si="28"/>
        <v>0</v>
      </c>
      <c r="I87" s="183"/>
      <c r="J87" s="183">
        <f t="shared" si="29"/>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si="31"/>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si="32"/>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si="33"/>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si="34"/>
        <v>0</v>
      </c>
      <c r="AR87" s="183">
        <f t="shared" si="35"/>
        <v>0</v>
      </c>
    </row>
    <row r="88" spans="2:44">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7"/>
        <v>0</v>
      </c>
      <c r="G88" s="183"/>
      <c r="H88" s="183">
        <f t="shared" si="28"/>
        <v>0</v>
      </c>
      <c r="I88" s="183"/>
      <c r="J88" s="183">
        <f t="shared" si="29"/>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31"/>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32"/>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33"/>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34"/>
        <v>0</v>
      </c>
      <c r="AR88" s="183">
        <f t="shared" si="35"/>
        <v>0</v>
      </c>
    </row>
    <row r="89" spans="2:44">
      <c r="B89" s="190" t="s">
        <v>267</v>
      </c>
      <c r="C89" s="191" t="s">
        <v>151</v>
      </c>
      <c r="D89" s="192">
        <f>SUM(D90:D95)</f>
        <v>0</v>
      </c>
      <c r="E89" s="192">
        <f>SUM(E90:E95)</f>
        <v>0</v>
      </c>
      <c r="F89" s="192">
        <f t="shared" si="27"/>
        <v>0</v>
      </c>
      <c r="G89" s="192">
        <f>SUM(G90:G95)</f>
        <v>0</v>
      </c>
      <c r="H89" s="192">
        <f t="shared" si="28"/>
        <v>0</v>
      </c>
      <c r="I89" s="192">
        <f>SUM(I90:I95)</f>
        <v>0</v>
      </c>
      <c r="J89" s="192">
        <f t="shared" si="29"/>
        <v>0</v>
      </c>
      <c r="K89" s="192">
        <f t="shared" ref="K89:AP89" si="36">SUM(K90:K95)</f>
        <v>0</v>
      </c>
      <c r="L89" s="192">
        <f t="shared" si="36"/>
        <v>0</v>
      </c>
      <c r="M89" s="192">
        <f t="shared" si="36"/>
        <v>0</v>
      </c>
      <c r="N89" s="192">
        <f t="shared" si="36"/>
        <v>0</v>
      </c>
      <c r="O89" s="192">
        <f t="shared" si="36"/>
        <v>0</v>
      </c>
      <c r="P89" s="192">
        <f>SUM(P90:P95)</f>
        <v>0</v>
      </c>
      <c r="Q89" s="192">
        <f>SUM(Q90:Q95)</f>
        <v>0</v>
      </c>
      <c r="R89" s="192">
        <f t="shared" si="36"/>
        <v>0</v>
      </c>
      <c r="S89" s="192">
        <f t="shared" si="36"/>
        <v>0</v>
      </c>
      <c r="T89" s="192">
        <f>SUM(T90:T95)</f>
        <v>0</v>
      </c>
      <c r="U89" s="192">
        <f t="shared" si="36"/>
        <v>0</v>
      </c>
      <c r="V89" s="192">
        <f t="shared" si="36"/>
        <v>0</v>
      </c>
      <c r="W89" s="192">
        <f>SUM(W90:W95)</f>
        <v>0</v>
      </c>
      <c r="X89" s="192">
        <f t="shared" si="36"/>
        <v>0</v>
      </c>
      <c r="Y89" s="192">
        <f>SUM(Y90:Y95)</f>
        <v>0</v>
      </c>
      <c r="Z89" s="192">
        <f>SUM(Z90:Z95)</f>
        <v>0</v>
      </c>
      <c r="AA89" s="192">
        <f t="shared" si="36"/>
        <v>0</v>
      </c>
      <c r="AB89" s="192">
        <f t="shared" si="36"/>
        <v>0</v>
      </c>
      <c r="AC89" s="192">
        <f t="shared" si="36"/>
        <v>0</v>
      </c>
      <c r="AD89" s="192">
        <f t="shared" si="36"/>
        <v>0</v>
      </c>
      <c r="AE89" s="192">
        <f t="shared" si="31"/>
        <v>0</v>
      </c>
      <c r="AF89" s="192">
        <f t="shared" si="36"/>
        <v>0</v>
      </c>
      <c r="AG89" s="192">
        <f t="shared" si="36"/>
        <v>0</v>
      </c>
      <c r="AH89" s="192">
        <f t="shared" si="36"/>
        <v>0</v>
      </c>
      <c r="AI89" s="192">
        <f t="shared" si="32"/>
        <v>0</v>
      </c>
      <c r="AJ89" s="192">
        <f t="shared" si="36"/>
        <v>0</v>
      </c>
      <c r="AK89" s="192">
        <f t="shared" si="36"/>
        <v>0</v>
      </c>
      <c r="AL89" s="192">
        <f t="shared" si="36"/>
        <v>0</v>
      </c>
      <c r="AM89" s="192">
        <f t="shared" si="33"/>
        <v>0</v>
      </c>
      <c r="AN89" s="192">
        <f t="shared" si="36"/>
        <v>0</v>
      </c>
      <c r="AO89" s="192">
        <f t="shared" si="36"/>
        <v>0</v>
      </c>
      <c r="AP89" s="192">
        <f t="shared" si="36"/>
        <v>0</v>
      </c>
      <c r="AQ89" s="192">
        <f t="shared" si="34"/>
        <v>0</v>
      </c>
      <c r="AR89" s="192">
        <f t="shared" si="35"/>
        <v>0</v>
      </c>
    </row>
    <row r="90" spans="2:44">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37">D90+E90</f>
        <v>0</v>
      </c>
      <c r="G90" s="183"/>
      <c r="H90" s="183">
        <f t="shared" ref="H90:H95" si="38">F90-G90</f>
        <v>0</v>
      </c>
      <c r="I90" s="183"/>
      <c r="J90" s="183">
        <f t="shared" ref="J90:J95" si="39">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40">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41">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42">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43">AN90+AO90+AP90</f>
        <v>0</v>
      </c>
      <c r="AR90" s="183">
        <f t="shared" ref="AR90:AR95" si="44">AE90+AI90+AM90+AQ90</f>
        <v>0</v>
      </c>
    </row>
    <row r="91" spans="2:44">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37"/>
        <v>0</v>
      </c>
      <c r="G91" s="183"/>
      <c r="H91" s="183">
        <f t="shared" si="38"/>
        <v>0</v>
      </c>
      <c r="I91" s="183"/>
      <c r="J91" s="183">
        <f t="shared" si="39"/>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40"/>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41"/>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42"/>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43"/>
        <v>0</v>
      </c>
      <c r="AR91" s="183">
        <f t="shared" si="44"/>
        <v>0</v>
      </c>
    </row>
    <row r="92" spans="2:44">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D92+E92</f>
        <v>0</v>
      </c>
      <c r="G92" s="183"/>
      <c r="H92" s="183">
        <f>F92-G92</f>
        <v>0</v>
      </c>
      <c r="I92" s="183"/>
      <c r="J92" s="183">
        <f>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AN92+AO92+AP92</f>
        <v>0</v>
      </c>
      <c r="AR92" s="183">
        <f>AE92+AI92+AM92+AQ92</f>
        <v>0</v>
      </c>
    </row>
    <row r="93" spans="2:44">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D93+E93</f>
        <v>0</v>
      </c>
      <c r="G93" s="183"/>
      <c r="H93" s="183">
        <f>F93-G93</f>
        <v>0</v>
      </c>
      <c r="I93" s="183"/>
      <c r="J93" s="183">
        <f>F93-I93</f>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AB93+AC93+AD93</f>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AF93+AG93+AH93</f>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AJ93+AK93+AL93</f>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AN93+AO93+AP93</f>
        <v>0</v>
      </c>
      <c r="AR93" s="183">
        <f>AE93+AI93+AM93+AQ93</f>
        <v>0</v>
      </c>
    </row>
    <row r="94" spans="2:44">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D94+E94</f>
        <v>0</v>
      </c>
      <c r="G94" s="183"/>
      <c r="H94" s="183">
        <f>F94-G94</f>
        <v>0</v>
      </c>
      <c r="I94" s="183"/>
      <c r="J94" s="183">
        <f>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AN94+AO94+AP94</f>
        <v>0</v>
      </c>
      <c r="AR94" s="183">
        <f>AE94+AI94+AM94+AQ94</f>
        <v>0</v>
      </c>
    </row>
    <row r="95" spans="2:44">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37"/>
        <v>0</v>
      </c>
      <c r="G95" s="183"/>
      <c r="H95" s="183">
        <f t="shared" si="38"/>
        <v>0</v>
      </c>
      <c r="I95" s="183"/>
      <c r="J95" s="183">
        <f t="shared" si="39"/>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40"/>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41"/>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42"/>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43"/>
        <v>0</v>
      </c>
      <c r="AR95" s="183">
        <f t="shared" si="44"/>
        <v>0</v>
      </c>
    </row>
    <row r="96" spans="2:44">
      <c r="B96" s="190" t="s">
        <v>270</v>
      </c>
      <c r="C96" s="191" t="s">
        <v>154</v>
      </c>
      <c r="D96" s="192">
        <f>SUM(D97:D105)</f>
        <v>0</v>
      </c>
      <c r="E96" s="192">
        <f>SUM(E97:E105)</f>
        <v>0</v>
      </c>
      <c r="F96" s="192">
        <f t="shared" ref="F96:F119" si="45">D96+E96</f>
        <v>0</v>
      </c>
      <c r="G96" s="192">
        <f>SUM(G97:G105)</f>
        <v>0</v>
      </c>
      <c r="H96" s="192">
        <f t="shared" ref="H96:H107" si="46">F96-G96</f>
        <v>0</v>
      </c>
      <c r="I96" s="192">
        <f>SUM(I97:I105)</f>
        <v>0</v>
      </c>
      <c r="J96" s="192">
        <f t="shared" ref="J96:J107" si="47">F96-I96</f>
        <v>0</v>
      </c>
      <c r="K96" s="192">
        <f t="shared" ref="K96:AD96" si="48">SUM(K97:K105)</f>
        <v>0</v>
      </c>
      <c r="L96" s="192">
        <f t="shared" si="48"/>
        <v>0</v>
      </c>
      <c r="M96" s="192">
        <f t="shared" si="48"/>
        <v>0</v>
      </c>
      <c r="N96" s="192">
        <f t="shared" si="48"/>
        <v>0</v>
      </c>
      <c r="O96" s="192">
        <f t="shared" si="48"/>
        <v>0</v>
      </c>
      <c r="P96" s="192">
        <f>SUM(P97:P105)</f>
        <v>0</v>
      </c>
      <c r="Q96" s="192">
        <f>SUM(Q97:Q105)</f>
        <v>0</v>
      </c>
      <c r="R96" s="192">
        <f t="shared" si="48"/>
        <v>0</v>
      </c>
      <c r="S96" s="192">
        <f t="shared" si="48"/>
        <v>0</v>
      </c>
      <c r="T96" s="192">
        <f>SUM(T97:T105)</f>
        <v>0</v>
      </c>
      <c r="U96" s="192">
        <f t="shared" si="48"/>
        <v>0</v>
      </c>
      <c r="V96" s="192">
        <f t="shared" si="48"/>
        <v>0</v>
      </c>
      <c r="W96" s="192">
        <f>SUM(W97:W105)</f>
        <v>0</v>
      </c>
      <c r="X96" s="192">
        <f t="shared" si="48"/>
        <v>0</v>
      </c>
      <c r="Y96" s="192">
        <f>SUM(Y97:Y105)</f>
        <v>0</v>
      </c>
      <c r="Z96" s="192">
        <f>SUM(Z97:Z105)</f>
        <v>0</v>
      </c>
      <c r="AA96" s="192">
        <f t="shared" si="48"/>
        <v>0</v>
      </c>
      <c r="AB96" s="192">
        <f t="shared" si="48"/>
        <v>0</v>
      </c>
      <c r="AC96" s="192">
        <f t="shared" si="48"/>
        <v>0</v>
      </c>
      <c r="AD96" s="192">
        <f t="shared" si="48"/>
        <v>0</v>
      </c>
      <c r="AE96" s="192">
        <f t="shared" ref="AE96:AE107" si="49">AB96+AC96+AD96</f>
        <v>0</v>
      </c>
      <c r="AF96" s="192">
        <f>SUM(AF97:AF105)</f>
        <v>0</v>
      </c>
      <c r="AG96" s="192">
        <f>SUM(AG97:AG105)</f>
        <v>0</v>
      </c>
      <c r="AH96" s="192">
        <f>SUM(AH97:AH105)</f>
        <v>0</v>
      </c>
      <c r="AI96" s="192">
        <f t="shared" ref="AI96:AI107" si="50">AF96+AG96+AH96</f>
        <v>0</v>
      </c>
      <c r="AJ96" s="192">
        <f>SUM(AJ97:AJ105)</f>
        <v>0</v>
      </c>
      <c r="AK96" s="192">
        <f>SUM(AK97:AK105)</f>
        <v>0</v>
      </c>
      <c r="AL96" s="192">
        <f>SUM(AL97:AL105)</f>
        <v>0</v>
      </c>
      <c r="AM96" s="192">
        <f t="shared" ref="AM96:AM107" si="51">AJ96+AK96+AL96</f>
        <v>0</v>
      </c>
      <c r="AN96" s="192">
        <f>SUM(AN97:AN105)</f>
        <v>0</v>
      </c>
      <c r="AO96" s="192">
        <f>SUM(AO97:AO105)</f>
        <v>0</v>
      </c>
      <c r="AP96" s="192">
        <f>SUM(AP97:AP105)</f>
        <v>0</v>
      </c>
      <c r="AQ96" s="192">
        <f t="shared" ref="AQ96:AQ107" si="52">AN96+AO96+AP96</f>
        <v>0</v>
      </c>
      <c r="AR96" s="192">
        <f t="shared" ref="AR96:AR107" si="53">AE96+AI96+AM96+AQ96</f>
        <v>0</v>
      </c>
    </row>
    <row r="97" spans="2:44">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 t="shared" si="45"/>
        <v>0</v>
      </c>
      <c r="G97" s="183"/>
      <c r="H97" s="183">
        <f t="shared" si="46"/>
        <v>0</v>
      </c>
      <c r="I97" s="183"/>
      <c r="J97" s="183">
        <f t="shared" si="47"/>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 t="shared" si="49"/>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 t="shared" si="50"/>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 t="shared" si="51"/>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 t="shared" si="52"/>
        <v>0</v>
      </c>
      <c r="AR97" s="183">
        <f t="shared" si="53"/>
        <v>0</v>
      </c>
    </row>
    <row r="98" spans="2:44">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si="45"/>
        <v>0</v>
      </c>
      <c r="G98" s="183"/>
      <c r="H98" s="183">
        <f t="shared" si="46"/>
        <v>0</v>
      </c>
      <c r="I98" s="183"/>
      <c r="J98" s="183">
        <f t="shared" si="47"/>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si="49"/>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si="50"/>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si="51"/>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si="52"/>
        <v>0</v>
      </c>
      <c r="AR98" s="183">
        <f t="shared" si="53"/>
        <v>0</v>
      </c>
    </row>
    <row r="99" spans="2:44">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si="45"/>
        <v>0</v>
      </c>
      <c r="G99" s="183"/>
      <c r="H99" s="183">
        <f t="shared" si="46"/>
        <v>0</v>
      </c>
      <c r="I99" s="183"/>
      <c r="J99" s="183">
        <f t="shared" si="47"/>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si="49"/>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si="50"/>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si="51"/>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si="52"/>
        <v>0</v>
      </c>
      <c r="AR99" s="183">
        <f t="shared" si="53"/>
        <v>0</v>
      </c>
    </row>
    <row r="100" spans="2:44">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si="45"/>
        <v>0</v>
      </c>
      <c r="G100" s="183"/>
      <c r="H100" s="183">
        <f t="shared" si="46"/>
        <v>0</v>
      </c>
      <c r="I100" s="183"/>
      <c r="J100" s="183">
        <f t="shared" si="47"/>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si="49"/>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si="50"/>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si="51"/>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si="52"/>
        <v>0</v>
      </c>
      <c r="AR100" s="183">
        <f t="shared" si="53"/>
        <v>0</v>
      </c>
    </row>
    <row r="101" spans="2:44">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si="45"/>
        <v>0</v>
      </c>
      <c r="G101" s="183"/>
      <c r="H101" s="183">
        <f t="shared" si="46"/>
        <v>0</v>
      </c>
      <c r="I101" s="183"/>
      <c r="J101" s="183">
        <f t="shared" si="47"/>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si="49"/>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si="50"/>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si="51"/>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si="52"/>
        <v>0</v>
      </c>
      <c r="AR101" s="183">
        <f t="shared" si="53"/>
        <v>0</v>
      </c>
    </row>
    <row r="102" spans="2:44">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45"/>
        <v>0</v>
      </c>
      <c r="G102" s="183"/>
      <c r="H102" s="183">
        <f t="shared" si="46"/>
        <v>0</v>
      </c>
      <c r="I102" s="183"/>
      <c r="J102" s="183">
        <f t="shared" si="47"/>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49"/>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50"/>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51"/>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52"/>
        <v>0</v>
      </c>
      <c r="AR102" s="183">
        <f t="shared" si="53"/>
        <v>0</v>
      </c>
    </row>
    <row r="103" spans="2:44">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 t="shared" si="45"/>
        <v>0</v>
      </c>
      <c r="G103" s="183"/>
      <c r="H103" s="183">
        <f t="shared" si="46"/>
        <v>0</v>
      </c>
      <c r="I103" s="183"/>
      <c r="J103" s="183">
        <f t="shared" si="47"/>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 t="shared" si="49"/>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 t="shared" si="50"/>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 t="shared" si="51"/>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 t="shared" si="52"/>
        <v>0</v>
      </c>
      <c r="AR103" s="183">
        <f t="shared" si="53"/>
        <v>0</v>
      </c>
    </row>
    <row r="104" spans="2:44">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si="45"/>
        <v>0</v>
      </c>
      <c r="G104" s="183"/>
      <c r="H104" s="183">
        <f t="shared" si="46"/>
        <v>0</v>
      </c>
      <c r="I104" s="183"/>
      <c r="J104" s="183">
        <f t="shared" si="47"/>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si="49"/>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si="50"/>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si="51"/>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si="52"/>
        <v>0</v>
      </c>
      <c r="AR104" s="183">
        <f t="shared" si="53"/>
        <v>0</v>
      </c>
    </row>
    <row r="105" spans="2:44">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45"/>
        <v>0</v>
      </c>
      <c r="G105" s="183"/>
      <c r="H105" s="183">
        <f t="shared" si="46"/>
        <v>0</v>
      </c>
      <c r="I105" s="183"/>
      <c r="J105" s="183">
        <f t="shared" si="47"/>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49"/>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50"/>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51"/>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52"/>
        <v>0</v>
      </c>
      <c r="AR105" s="183">
        <f t="shared" si="53"/>
        <v>0</v>
      </c>
    </row>
    <row r="106" spans="2:44">
      <c r="B106" s="178" t="s">
        <v>277</v>
      </c>
      <c r="C106" s="179" t="s">
        <v>161</v>
      </c>
      <c r="D106" s="180">
        <f>D107+D118+D133+D149+D164+D190+D207+D214</f>
        <v>3093500</v>
      </c>
      <c r="E106" s="180">
        <f>E107+E118+E133+E149+E164+E190+E207+E214</f>
        <v>0</v>
      </c>
      <c r="F106" s="180">
        <f t="shared" si="45"/>
        <v>3093500</v>
      </c>
      <c r="G106" s="180">
        <f>G107+G118+G133+G149+G164+G190+G207+G214</f>
        <v>0</v>
      </c>
      <c r="H106" s="180">
        <f t="shared" si="46"/>
        <v>3093500</v>
      </c>
      <c r="I106" s="180">
        <f>I107+I118+I133+I149+I164+I190+I207+I214</f>
        <v>0</v>
      </c>
      <c r="J106" s="180">
        <f t="shared" si="47"/>
        <v>3093500</v>
      </c>
      <c r="K106" s="180">
        <f t="shared" ref="K106:AD106" si="54">K107+K118+K133+K149+K164+K190+K207+K214</f>
        <v>3090000</v>
      </c>
      <c r="L106" s="180">
        <f t="shared" si="54"/>
        <v>0</v>
      </c>
      <c r="M106" s="180">
        <f t="shared" si="54"/>
        <v>0</v>
      </c>
      <c r="N106" s="180">
        <f t="shared" si="54"/>
        <v>0</v>
      </c>
      <c r="O106" s="180">
        <f t="shared" si="54"/>
        <v>0</v>
      </c>
      <c r="P106" s="180">
        <f t="shared" si="54"/>
        <v>0</v>
      </c>
      <c r="Q106" s="180">
        <f t="shared" si="54"/>
        <v>0</v>
      </c>
      <c r="R106" s="180">
        <f t="shared" si="54"/>
        <v>0</v>
      </c>
      <c r="S106" s="180">
        <f t="shared" si="54"/>
        <v>0</v>
      </c>
      <c r="T106" s="180">
        <f>T107+T118+T133+T149+T164+T190+T207+T214</f>
        <v>0</v>
      </c>
      <c r="U106" s="180">
        <f t="shared" si="54"/>
        <v>0</v>
      </c>
      <c r="V106" s="180">
        <f t="shared" si="54"/>
        <v>0</v>
      </c>
      <c r="W106" s="180">
        <f t="shared" si="54"/>
        <v>0</v>
      </c>
      <c r="X106" s="180">
        <f t="shared" si="54"/>
        <v>0</v>
      </c>
      <c r="Y106" s="180">
        <f>Y107+Y118+Y133+Y149+Y164+Y190+Y207+Y214</f>
        <v>0</v>
      </c>
      <c r="Z106" s="180">
        <f>Z107+Z118+Z133+Z149+Z164+Z190+Z207+Z214</f>
        <v>0</v>
      </c>
      <c r="AA106" s="180">
        <f t="shared" si="54"/>
        <v>3500</v>
      </c>
      <c r="AB106" s="180">
        <f t="shared" si="54"/>
        <v>3093000</v>
      </c>
      <c r="AC106" s="180">
        <f t="shared" si="54"/>
        <v>500</v>
      </c>
      <c r="AD106" s="180">
        <f t="shared" si="54"/>
        <v>0</v>
      </c>
      <c r="AE106" s="180">
        <f t="shared" si="49"/>
        <v>3093500</v>
      </c>
      <c r="AF106" s="180">
        <f>AF107+AF118+AF133+AF149+AF164+AF190+AF207+AF214</f>
        <v>0</v>
      </c>
      <c r="AG106" s="180">
        <f>AG107+AG118+AG133+AG149+AG164+AG190+AG207+AG214</f>
        <v>0</v>
      </c>
      <c r="AH106" s="180">
        <f>AH107+AH118+AH133+AH149+AH164+AH190+AH207+AH214</f>
        <v>0</v>
      </c>
      <c r="AI106" s="180">
        <f t="shared" si="50"/>
        <v>0</v>
      </c>
      <c r="AJ106" s="180">
        <f>AJ107+AJ118+AJ133+AJ149+AJ164+AJ190+AJ207+AJ214</f>
        <v>0</v>
      </c>
      <c r="AK106" s="180">
        <f>AK107+AK118+AK133+AK149+AK164+AK190+AK207+AK214</f>
        <v>0</v>
      </c>
      <c r="AL106" s="180">
        <f>AL107+AL118+AL133+AL149+AL164+AL190+AL207+AL214</f>
        <v>0</v>
      </c>
      <c r="AM106" s="180">
        <f t="shared" si="51"/>
        <v>0</v>
      </c>
      <c r="AN106" s="180">
        <f>AN107+AN118+AN133+AN149+AN164+AN190+AN207+AN214</f>
        <v>0</v>
      </c>
      <c r="AO106" s="180">
        <f>AO107+AO118+AO133+AO149+AO164+AO190+AO207+AO214</f>
        <v>0</v>
      </c>
      <c r="AP106" s="180">
        <f>AP107+AP118+AP133+AP149+AP164+AP190+AP207+AP214</f>
        <v>0</v>
      </c>
      <c r="AQ106" s="180">
        <f t="shared" si="52"/>
        <v>0</v>
      </c>
      <c r="AR106" s="180">
        <f t="shared" si="53"/>
        <v>3093500</v>
      </c>
    </row>
    <row r="107" spans="2:44">
      <c r="B107" s="190" t="s">
        <v>278</v>
      </c>
      <c r="C107" s="191" t="s">
        <v>162</v>
      </c>
      <c r="D107" s="192">
        <f>SUM(D108:D117)</f>
        <v>0</v>
      </c>
      <c r="E107" s="192">
        <f>SUM(E108:E117)</f>
        <v>0</v>
      </c>
      <c r="F107" s="192">
        <f t="shared" si="45"/>
        <v>0</v>
      </c>
      <c r="G107" s="192">
        <f>SUM(G108:G117)</f>
        <v>0</v>
      </c>
      <c r="H107" s="192">
        <f t="shared" si="46"/>
        <v>0</v>
      </c>
      <c r="I107" s="192">
        <f>SUM(I108:I117)</f>
        <v>0</v>
      </c>
      <c r="J107" s="192">
        <f t="shared" si="47"/>
        <v>0</v>
      </c>
      <c r="K107" s="192">
        <f t="shared" ref="K107:AD107" si="55">SUM(K108:K117)</f>
        <v>0</v>
      </c>
      <c r="L107" s="192">
        <f t="shared" si="55"/>
        <v>0</v>
      </c>
      <c r="M107" s="192">
        <f t="shared" si="55"/>
        <v>0</v>
      </c>
      <c r="N107" s="192">
        <f t="shared" si="55"/>
        <v>0</v>
      </c>
      <c r="O107" s="192">
        <f t="shared" si="55"/>
        <v>0</v>
      </c>
      <c r="P107" s="192">
        <f>SUM(P108:P117)</f>
        <v>0</v>
      </c>
      <c r="Q107" s="192">
        <f>SUM(Q108:Q117)</f>
        <v>0</v>
      </c>
      <c r="R107" s="192">
        <f t="shared" si="55"/>
        <v>0</v>
      </c>
      <c r="S107" s="192">
        <f t="shared" si="55"/>
        <v>0</v>
      </c>
      <c r="T107" s="192">
        <f>SUM(T108:T117)</f>
        <v>0</v>
      </c>
      <c r="U107" s="192">
        <f t="shared" si="55"/>
        <v>0</v>
      </c>
      <c r="V107" s="192">
        <f t="shared" si="55"/>
        <v>0</v>
      </c>
      <c r="W107" s="192">
        <f>SUM(W108:W117)</f>
        <v>0</v>
      </c>
      <c r="X107" s="192">
        <f t="shared" si="55"/>
        <v>0</v>
      </c>
      <c r="Y107" s="192">
        <f>SUM(Y108:Y117)</f>
        <v>0</v>
      </c>
      <c r="Z107" s="192">
        <f>SUM(Z108:Z117)</f>
        <v>0</v>
      </c>
      <c r="AA107" s="192">
        <f t="shared" si="55"/>
        <v>0</v>
      </c>
      <c r="AB107" s="192">
        <f t="shared" si="55"/>
        <v>0</v>
      </c>
      <c r="AC107" s="192">
        <f t="shared" si="55"/>
        <v>0</v>
      </c>
      <c r="AD107" s="192">
        <f t="shared" si="55"/>
        <v>0</v>
      </c>
      <c r="AE107" s="192">
        <f t="shared" si="49"/>
        <v>0</v>
      </c>
      <c r="AF107" s="192">
        <f>SUM(AF108:AF117)</f>
        <v>0</v>
      </c>
      <c r="AG107" s="192">
        <f>SUM(AG108:AG117)</f>
        <v>0</v>
      </c>
      <c r="AH107" s="192">
        <f>SUM(AH108:AH117)</f>
        <v>0</v>
      </c>
      <c r="AI107" s="192">
        <f t="shared" si="50"/>
        <v>0</v>
      </c>
      <c r="AJ107" s="192">
        <f>SUM(AJ108:AJ117)</f>
        <v>0</v>
      </c>
      <c r="AK107" s="192">
        <f>SUM(AK108:AK117)</f>
        <v>0</v>
      </c>
      <c r="AL107" s="192">
        <f>SUM(AL108:AL117)</f>
        <v>0</v>
      </c>
      <c r="AM107" s="192">
        <f t="shared" si="51"/>
        <v>0</v>
      </c>
      <c r="AN107" s="192">
        <f>SUM(AN108:AN117)</f>
        <v>0</v>
      </c>
      <c r="AO107" s="192">
        <f>SUM(AO108:AO117)</f>
        <v>0</v>
      </c>
      <c r="AP107" s="192">
        <f>SUM(AP108:AP117)</f>
        <v>0</v>
      </c>
      <c r="AQ107" s="192">
        <f t="shared" si="52"/>
        <v>0</v>
      </c>
      <c r="AR107" s="192">
        <f t="shared" si="53"/>
        <v>0</v>
      </c>
    </row>
    <row r="108" spans="2:44">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45"/>
        <v>0</v>
      </c>
      <c r="G108" s="183"/>
      <c r="H108" s="183">
        <f t="shared" ref="H108:H115" si="56">F108-G108</f>
        <v>0</v>
      </c>
      <c r="I108" s="183"/>
      <c r="J108" s="183">
        <f t="shared" ref="J108:J115" si="5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5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5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6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61">AN108+AO108+AP108</f>
        <v>0</v>
      </c>
      <c r="AR108" s="183">
        <f t="shared" ref="AR108:AR115" si="62">AE108+AI108+AM108+AQ108</f>
        <v>0</v>
      </c>
    </row>
    <row r="109" spans="2:44">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si="45"/>
        <v>0</v>
      </c>
      <c r="G109" s="183"/>
      <c r="H109" s="183">
        <f t="shared" si="56"/>
        <v>0</v>
      </c>
      <c r="I109" s="183"/>
      <c r="J109" s="183">
        <f t="shared" si="5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5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5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6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61"/>
        <v>0</v>
      </c>
      <c r="AR109" s="183">
        <f t="shared" si="62"/>
        <v>0</v>
      </c>
    </row>
    <row r="110" spans="2:44">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45"/>
        <v>0</v>
      </c>
      <c r="G110" s="183"/>
      <c r="H110" s="183">
        <f t="shared" si="56"/>
        <v>0</v>
      </c>
      <c r="I110" s="183"/>
      <c r="J110" s="183">
        <f t="shared" si="5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5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5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6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61"/>
        <v>0</v>
      </c>
      <c r="AR110" s="183">
        <f t="shared" si="62"/>
        <v>0</v>
      </c>
    </row>
    <row r="111" spans="2:44">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45"/>
        <v>0</v>
      </c>
      <c r="G111" s="183"/>
      <c r="H111" s="183">
        <f>F111-G111</f>
        <v>0</v>
      </c>
      <c r="I111" s="183"/>
      <c r="J111" s="183">
        <f>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AN111+AO111+AP111</f>
        <v>0</v>
      </c>
      <c r="AR111" s="183">
        <f>AE111+AI111+AM111+AQ111</f>
        <v>0</v>
      </c>
    </row>
    <row r="112" spans="2:44">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45"/>
        <v>0</v>
      </c>
      <c r="G112" s="183"/>
      <c r="H112" s="183">
        <f>F112-G112</f>
        <v>0</v>
      </c>
      <c r="I112" s="183"/>
      <c r="J112" s="183">
        <f>F112-I112</f>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AB112+AC112+AD112</f>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AF112+AG112+AH112</f>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AJ112+AK112+AL112</f>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AN112+AO112+AP112</f>
        <v>0</v>
      </c>
      <c r="AR112" s="183">
        <f>AE112+AI112+AM112+AQ112</f>
        <v>0</v>
      </c>
    </row>
    <row r="113" spans="2:44">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45"/>
        <v>0</v>
      </c>
      <c r="G113" s="183"/>
      <c r="H113" s="183">
        <f>F113-G113</f>
        <v>0</v>
      </c>
      <c r="I113" s="183"/>
      <c r="J113" s="183">
        <f>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AN113+AO113+AP113</f>
        <v>0</v>
      </c>
      <c r="AR113" s="183">
        <f>AE113+AI113+AM113+AQ113</f>
        <v>0</v>
      </c>
    </row>
    <row r="114" spans="2:44">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45"/>
        <v>0</v>
      </c>
      <c r="G114" s="183"/>
      <c r="H114" s="183">
        <f>F114-G114</f>
        <v>0</v>
      </c>
      <c r="I114" s="183"/>
      <c r="J114" s="183">
        <f>F114-I114</f>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AB114+AC114+AD114</f>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AF114+AG114+AH114</f>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AJ114+AK114+AL114</f>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AN114+AO114+AP114</f>
        <v>0</v>
      </c>
      <c r="AR114" s="183">
        <f>AE114+AI114+AM114+AQ114</f>
        <v>0</v>
      </c>
    </row>
    <row r="115" spans="2:44">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si="45"/>
        <v>0</v>
      </c>
      <c r="G115" s="183"/>
      <c r="H115" s="183">
        <f t="shared" si="56"/>
        <v>0</v>
      </c>
      <c r="I115" s="183"/>
      <c r="J115" s="183">
        <f t="shared" si="5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5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5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6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61"/>
        <v>0</v>
      </c>
      <c r="AR115" s="183">
        <f t="shared" si="62"/>
        <v>0</v>
      </c>
    </row>
    <row r="116" spans="2:44">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si="45"/>
        <v>0</v>
      </c>
      <c r="G116" s="183"/>
      <c r="H116" s="183">
        <f>F116-G116</f>
        <v>0</v>
      </c>
      <c r="I116" s="183"/>
      <c r="J116" s="183">
        <f>F116-I116</f>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AB116+AC116+AD116</f>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AF116+AG116+AH116</f>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AJ116+AK116+AL116</f>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AN116+AO116+AP116</f>
        <v>0</v>
      </c>
      <c r="AR116" s="183">
        <f>AE116+AI116+AM116+AQ116</f>
        <v>0</v>
      </c>
    </row>
    <row r="117" spans="2:44">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45"/>
        <v>0</v>
      </c>
      <c r="G117" s="183"/>
      <c r="H117" s="183">
        <f>F117-G117</f>
        <v>0</v>
      </c>
      <c r="I117" s="183"/>
      <c r="J117" s="183">
        <f>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AN117+AO117+AP117</f>
        <v>0</v>
      </c>
      <c r="AR117" s="183">
        <f>AE117+AI117+AM117+AQ117</f>
        <v>0</v>
      </c>
    </row>
    <row r="118" spans="2:44">
      <c r="B118" s="190" t="s">
        <v>280</v>
      </c>
      <c r="C118" s="191" t="s">
        <v>164</v>
      </c>
      <c r="D118" s="192">
        <f>SUM(D119:D132)</f>
        <v>0</v>
      </c>
      <c r="E118" s="192">
        <f>SUM(E119:E132)</f>
        <v>0</v>
      </c>
      <c r="F118" s="192">
        <f t="shared" si="45"/>
        <v>0</v>
      </c>
      <c r="G118" s="192">
        <f>SUM(G119:G132)</f>
        <v>0</v>
      </c>
      <c r="H118" s="192">
        <f>F118-G118</f>
        <v>0</v>
      </c>
      <c r="I118" s="192">
        <f>SUM(I119:I132)</f>
        <v>0</v>
      </c>
      <c r="J118" s="192">
        <f>F118-I118</f>
        <v>0</v>
      </c>
      <c r="K118" s="192">
        <f t="shared" ref="K118:AP118" si="63">SUM(K119:K132)</f>
        <v>0</v>
      </c>
      <c r="L118" s="192">
        <f t="shared" si="63"/>
        <v>0</v>
      </c>
      <c r="M118" s="192">
        <f t="shared" si="63"/>
        <v>0</v>
      </c>
      <c r="N118" s="192">
        <f t="shared" si="63"/>
        <v>0</v>
      </c>
      <c r="O118" s="192">
        <f t="shared" si="63"/>
        <v>0</v>
      </c>
      <c r="P118" s="192">
        <f>SUM(P119:P132)</f>
        <v>0</v>
      </c>
      <c r="Q118" s="192">
        <f>SUM(Q119:Q132)</f>
        <v>0</v>
      </c>
      <c r="R118" s="192">
        <f t="shared" si="63"/>
        <v>0</v>
      </c>
      <c r="S118" s="192">
        <f t="shared" si="63"/>
        <v>0</v>
      </c>
      <c r="T118" s="192">
        <f>SUM(T119:T132)</f>
        <v>0</v>
      </c>
      <c r="U118" s="192">
        <f t="shared" si="63"/>
        <v>0</v>
      </c>
      <c r="V118" s="192">
        <f t="shared" si="63"/>
        <v>0</v>
      </c>
      <c r="W118" s="192">
        <f>SUM(W119:W132)</f>
        <v>0</v>
      </c>
      <c r="X118" s="192">
        <f t="shared" si="63"/>
        <v>0</v>
      </c>
      <c r="Y118" s="192">
        <f>SUM(Y119:Y132)</f>
        <v>0</v>
      </c>
      <c r="Z118" s="192">
        <f>SUM(Z119:Z132)</f>
        <v>0</v>
      </c>
      <c r="AA118" s="192">
        <f t="shared" si="63"/>
        <v>0</v>
      </c>
      <c r="AB118" s="192">
        <f t="shared" si="63"/>
        <v>0</v>
      </c>
      <c r="AC118" s="192">
        <f t="shared" si="63"/>
        <v>0</v>
      </c>
      <c r="AD118" s="192">
        <f t="shared" si="63"/>
        <v>0</v>
      </c>
      <c r="AE118" s="192">
        <f>AB118+AC118+AD118</f>
        <v>0</v>
      </c>
      <c r="AF118" s="192">
        <f t="shared" si="63"/>
        <v>0</v>
      </c>
      <c r="AG118" s="192">
        <f t="shared" si="63"/>
        <v>0</v>
      </c>
      <c r="AH118" s="192">
        <f t="shared" si="63"/>
        <v>0</v>
      </c>
      <c r="AI118" s="192">
        <f>AF118+AG118+AH118</f>
        <v>0</v>
      </c>
      <c r="AJ118" s="192">
        <f t="shared" si="63"/>
        <v>0</v>
      </c>
      <c r="AK118" s="192">
        <f t="shared" si="63"/>
        <v>0</v>
      </c>
      <c r="AL118" s="192">
        <f t="shared" si="63"/>
        <v>0</v>
      </c>
      <c r="AM118" s="192">
        <f>AJ118+AK118+AL118</f>
        <v>0</v>
      </c>
      <c r="AN118" s="192">
        <f t="shared" si="63"/>
        <v>0</v>
      </c>
      <c r="AO118" s="192">
        <f t="shared" si="63"/>
        <v>0</v>
      </c>
      <c r="AP118" s="192">
        <f t="shared" si="63"/>
        <v>0</v>
      </c>
      <c r="AQ118" s="192">
        <f>AN118+AO118+AP118</f>
        <v>0</v>
      </c>
      <c r="AR118" s="192">
        <f>AE118+AI118+AM118+AQ118</f>
        <v>0</v>
      </c>
    </row>
    <row r="119" spans="2:44">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45"/>
        <v>0</v>
      </c>
      <c r="G119" s="183"/>
      <c r="H119" s="183">
        <f>F119-G119</f>
        <v>0</v>
      </c>
      <c r="I119" s="183"/>
      <c r="J119" s="183">
        <f>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AN119+AO119+AP119</f>
        <v>0</v>
      </c>
      <c r="AR119" s="183">
        <f>AE119+AI119+AM119+AQ119</f>
        <v>0</v>
      </c>
    </row>
    <row r="120" spans="2:44">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64">D120+E120</f>
        <v>0</v>
      </c>
      <c r="G120" s="183"/>
      <c r="H120" s="183">
        <f t="shared" ref="H120:H125" si="65">F120-G120</f>
        <v>0</v>
      </c>
      <c r="I120" s="183"/>
      <c r="J120" s="183">
        <f t="shared" ref="J120:J125" si="66">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67">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68">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69">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70">AN120+AO120+AP120</f>
        <v>0</v>
      </c>
      <c r="AR120" s="183">
        <f t="shared" ref="AR120:AR125" si="71">AE120+AI120+AM120+AQ120</f>
        <v>0</v>
      </c>
    </row>
    <row r="121" spans="2:44">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64"/>
        <v>0</v>
      </c>
      <c r="G121" s="183"/>
      <c r="H121" s="183">
        <f t="shared" si="65"/>
        <v>0</v>
      </c>
      <c r="I121" s="183"/>
      <c r="J121" s="183">
        <f t="shared" si="66"/>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67"/>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68"/>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69"/>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70"/>
        <v>0</v>
      </c>
      <c r="AR121" s="183">
        <f t="shared" si="71"/>
        <v>0</v>
      </c>
    </row>
    <row r="122" spans="2:44">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64"/>
        <v>0</v>
      </c>
      <c r="G122" s="183"/>
      <c r="H122" s="183">
        <f t="shared" si="65"/>
        <v>0</v>
      </c>
      <c r="I122" s="183"/>
      <c r="J122" s="183">
        <f t="shared" si="66"/>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67"/>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68"/>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69"/>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70"/>
        <v>0</v>
      </c>
      <c r="AR122" s="183">
        <f t="shared" si="71"/>
        <v>0</v>
      </c>
    </row>
    <row r="123" spans="2:44">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64"/>
        <v>0</v>
      </c>
      <c r="G123" s="183"/>
      <c r="H123" s="183">
        <f t="shared" si="65"/>
        <v>0</v>
      </c>
      <c r="I123" s="183"/>
      <c r="J123" s="183">
        <f t="shared" si="66"/>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67"/>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68"/>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69"/>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70"/>
        <v>0</v>
      </c>
      <c r="AR123" s="183">
        <f t="shared" si="71"/>
        <v>0</v>
      </c>
    </row>
    <row r="124" spans="2:44">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64"/>
        <v>0</v>
      </c>
      <c r="G124" s="183"/>
      <c r="H124" s="183">
        <f t="shared" si="65"/>
        <v>0</v>
      </c>
      <c r="I124" s="183"/>
      <c r="J124" s="183">
        <f t="shared" si="66"/>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67"/>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68"/>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69"/>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70"/>
        <v>0</v>
      </c>
      <c r="AR124" s="183">
        <f t="shared" si="71"/>
        <v>0</v>
      </c>
    </row>
    <row r="125" spans="2:44">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64"/>
        <v>0</v>
      </c>
      <c r="G125" s="183"/>
      <c r="H125" s="183">
        <f t="shared" si="65"/>
        <v>0</v>
      </c>
      <c r="I125" s="183"/>
      <c r="J125" s="183">
        <f t="shared" si="66"/>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67"/>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68"/>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69"/>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70"/>
        <v>0</v>
      </c>
      <c r="AR125" s="183">
        <f t="shared" si="71"/>
        <v>0</v>
      </c>
    </row>
    <row r="126" spans="2:44">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ref="F126:F137" si="72">D126+E126</f>
        <v>0</v>
      </c>
      <c r="G126" s="183"/>
      <c r="H126" s="183">
        <f t="shared" ref="H126:H133" si="73">F126-G126</f>
        <v>0</v>
      </c>
      <c r="I126" s="183"/>
      <c r="J126" s="183">
        <f t="shared" ref="J126:J133" si="74">F126-I126</f>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ref="AE126:AE133" si="75">AB126+AC126+AD126</f>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ref="AI126:AI133" si="76">AF126+AG126+AH126</f>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ref="AM126:AM133" si="77">AJ126+AK126+AL126</f>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ref="AQ126:AQ133" si="78">AN126+AO126+AP126</f>
        <v>0</v>
      </c>
      <c r="AR126" s="183">
        <f t="shared" ref="AR126:AR133" si="79">AE126+AI126+AM126+AQ126</f>
        <v>0</v>
      </c>
    </row>
    <row r="127" spans="2:44">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72"/>
        <v>0</v>
      </c>
      <c r="G127" s="183"/>
      <c r="H127" s="183">
        <f t="shared" si="73"/>
        <v>0</v>
      </c>
      <c r="I127" s="183"/>
      <c r="J127" s="183">
        <f t="shared" si="7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7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7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7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78"/>
        <v>0</v>
      </c>
      <c r="AR127" s="183">
        <f t="shared" si="79"/>
        <v>0</v>
      </c>
    </row>
    <row r="128" spans="2:44">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si="72"/>
        <v>0</v>
      </c>
      <c r="G128" s="183"/>
      <c r="H128" s="183">
        <f t="shared" si="73"/>
        <v>0</v>
      </c>
      <c r="I128" s="183"/>
      <c r="J128" s="183">
        <f t="shared" si="74"/>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si="75"/>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si="76"/>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si="77"/>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si="78"/>
        <v>0</v>
      </c>
      <c r="AR128" s="183">
        <f t="shared" si="79"/>
        <v>0</v>
      </c>
    </row>
    <row r="129" spans="2:44">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si="72"/>
        <v>0</v>
      </c>
      <c r="G129" s="183"/>
      <c r="H129" s="183">
        <f t="shared" si="73"/>
        <v>0</v>
      </c>
      <c r="I129" s="183"/>
      <c r="J129" s="183">
        <f t="shared" si="74"/>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si="75"/>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si="76"/>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si="77"/>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si="78"/>
        <v>0</v>
      </c>
      <c r="AR129" s="183">
        <f t="shared" si="79"/>
        <v>0</v>
      </c>
    </row>
    <row r="130" spans="2:44">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72"/>
        <v>0</v>
      </c>
      <c r="G130" s="183"/>
      <c r="H130" s="183">
        <f t="shared" si="73"/>
        <v>0</v>
      </c>
      <c r="I130" s="183"/>
      <c r="J130" s="183">
        <f t="shared" si="74"/>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75"/>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76"/>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77"/>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78"/>
        <v>0</v>
      </c>
      <c r="AR130" s="183">
        <f t="shared" si="79"/>
        <v>0</v>
      </c>
    </row>
    <row r="131" spans="2:44">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72"/>
        <v>0</v>
      </c>
      <c r="G131" s="183"/>
      <c r="H131" s="183">
        <f t="shared" si="73"/>
        <v>0</v>
      </c>
      <c r="I131" s="183"/>
      <c r="J131" s="183">
        <f t="shared" si="7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7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7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7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78"/>
        <v>0</v>
      </c>
      <c r="AR131" s="183">
        <f t="shared" si="79"/>
        <v>0</v>
      </c>
    </row>
    <row r="132" spans="2:44">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72"/>
        <v>0</v>
      </c>
      <c r="G132" s="183"/>
      <c r="H132" s="183">
        <f t="shared" si="73"/>
        <v>0</v>
      </c>
      <c r="I132" s="183"/>
      <c r="J132" s="183">
        <f t="shared" si="7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7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7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7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78"/>
        <v>0</v>
      </c>
      <c r="AR132" s="183">
        <f t="shared" si="79"/>
        <v>0</v>
      </c>
    </row>
    <row r="133" spans="2:44">
      <c r="B133" s="190" t="s">
        <v>284</v>
      </c>
      <c r="C133" s="191" t="s">
        <v>168</v>
      </c>
      <c r="D133" s="192">
        <f>SUM(D134:D148)</f>
        <v>0</v>
      </c>
      <c r="E133" s="192">
        <f>SUM(E134:E148)</f>
        <v>0</v>
      </c>
      <c r="F133" s="192">
        <f t="shared" si="72"/>
        <v>0</v>
      </c>
      <c r="G133" s="192">
        <f>SUM(G134:G148)</f>
        <v>0</v>
      </c>
      <c r="H133" s="192">
        <f t="shared" si="73"/>
        <v>0</v>
      </c>
      <c r="I133" s="192">
        <f>SUM(I134:I148)</f>
        <v>0</v>
      </c>
      <c r="J133" s="192">
        <f t="shared" si="74"/>
        <v>0</v>
      </c>
      <c r="K133" s="192">
        <f t="shared" ref="K133:AP133" si="80">SUM(K134:K148)</f>
        <v>0</v>
      </c>
      <c r="L133" s="192">
        <f t="shared" si="80"/>
        <v>0</v>
      </c>
      <c r="M133" s="192">
        <f t="shared" si="80"/>
        <v>0</v>
      </c>
      <c r="N133" s="192">
        <f t="shared" si="80"/>
        <v>0</v>
      </c>
      <c r="O133" s="192">
        <f t="shared" si="80"/>
        <v>0</v>
      </c>
      <c r="P133" s="192">
        <f>SUM(P134:P148)</f>
        <v>0</v>
      </c>
      <c r="Q133" s="192">
        <f>SUM(Q134:Q148)</f>
        <v>0</v>
      </c>
      <c r="R133" s="192">
        <f t="shared" si="80"/>
        <v>0</v>
      </c>
      <c r="S133" s="192">
        <f t="shared" si="80"/>
        <v>0</v>
      </c>
      <c r="T133" s="192">
        <f>SUM(T134:T148)</f>
        <v>0</v>
      </c>
      <c r="U133" s="192">
        <f t="shared" si="80"/>
        <v>0</v>
      </c>
      <c r="V133" s="192">
        <f t="shared" si="80"/>
        <v>0</v>
      </c>
      <c r="W133" s="192">
        <f>SUM(W134:W148)</f>
        <v>0</v>
      </c>
      <c r="X133" s="192">
        <f t="shared" si="80"/>
        <v>0</v>
      </c>
      <c r="Y133" s="192">
        <f>SUM(Y134:Y148)</f>
        <v>0</v>
      </c>
      <c r="Z133" s="192">
        <f>SUM(Z134:Z148)</f>
        <v>0</v>
      </c>
      <c r="AA133" s="192">
        <f t="shared" si="80"/>
        <v>0</v>
      </c>
      <c r="AB133" s="192">
        <f t="shared" si="80"/>
        <v>0</v>
      </c>
      <c r="AC133" s="192">
        <f t="shared" si="80"/>
        <v>0</v>
      </c>
      <c r="AD133" s="192">
        <f t="shared" si="80"/>
        <v>0</v>
      </c>
      <c r="AE133" s="192">
        <f t="shared" si="75"/>
        <v>0</v>
      </c>
      <c r="AF133" s="192">
        <f t="shared" si="80"/>
        <v>0</v>
      </c>
      <c r="AG133" s="192">
        <f t="shared" si="80"/>
        <v>0</v>
      </c>
      <c r="AH133" s="192">
        <f t="shared" si="80"/>
        <v>0</v>
      </c>
      <c r="AI133" s="192">
        <f t="shared" si="76"/>
        <v>0</v>
      </c>
      <c r="AJ133" s="192">
        <f t="shared" si="80"/>
        <v>0</v>
      </c>
      <c r="AK133" s="192">
        <f t="shared" si="80"/>
        <v>0</v>
      </c>
      <c r="AL133" s="192">
        <f t="shared" si="80"/>
        <v>0</v>
      </c>
      <c r="AM133" s="192">
        <f t="shared" si="77"/>
        <v>0</v>
      </c>
      <c r="AN133" s="192">
        <f t="shared" si="80"/>
        <v>0</v>
      </c>
      <c r="AO133" s="192">
        <f t="shared" si="80"/>
        <v>0</v>
      </c>
      <c r="AP133" s="192">
        <f t="shared" si="80"/>
        <v>0</v>
      </c>
      <c r="AQ133" s="192">
        <f t="shared" si="78"/>
        <v>0</v>
      </c>
      <c r="AR133" s="192">
        <f t="shared" si="79"/>
        <v>0</v>
      </c>
    </row>
    <row r="134" spans="2:44">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72"/>
        <v>0</v>
      </c>
      <c r="G134" s="183"/>
      <c r="H134" s="183">
        <f t="shared" ref="H134:H148" si="81">F134-G134</f>
        <v>0</v>
      </c>
      <c r="I134" s="183"/>
      <c r="J134" s="183">
        <f t="shared" ref="J134:J148" si="82">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83">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84">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85">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86">AN134+AO134+AP134</f>
        <v>0</v>
      </c>
      <c r="AR134" s="183">
        <f t="shared" ref="AR134:AR148" si="87">AE134+AI134+AM134+AQ134</f>
        <v>0</v>
      </c>
    </row>
    <row r="135" spans="2:44">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72"/>
        <v>0</v>
      </c>
      <c r="G135" s="183"/>
      <c r="H135" s="183">
        <f t="shared" si="81"/>
        <v>0</v>
      </c>
      <c r="I135" s="183"/>
      <c r="J135" s="183">
        <f t="shared" si="82"/>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83"/>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84"/>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85"/>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86"/>
        <v>0</v>
      </c>
      <c r="AR135" s="183">
        <f t="shared" si="87"/>
        <v>0</v>
      </c>
    </row>
    <row r="136" spans="2:44">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72"/>
        <v>0</v>
      </c>
      <c r="G136" s="183"/>
      <c r="H136" s="183">
        <f t="shared" si="81"/>
        <v>0</v>
      </c>
      <c r="I136" s="183"/>
      <c r="J136" s="183">
        <f t="shared" si="82"/>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83"/>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84"/>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85"/>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86"/>
        <v>0</v>
      </c>
      <c r="AR136" s="183">
        <f t="shared" si="87"/>
        <v>0</v>
      </c>
    </row>
    <row r="137" spans="2:44">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72"/>
        <v>0</v>
      </c>
      <c r="G137" s="183"/>
      <c r="H137" s="183">
        <f t="shared" si="81"/>
        <v>0</v>
      </c>
      <c r="I137" s="183"/>
      <c r="J137" s="183">
        <f t="shared" si="82"/>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83"/>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84"/>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85"/>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86"/>
        <v>0</v>
      </c>
      <c r="AR137" s="183">
        <f t="shared" si="87"/>
        <v>0</v>
      </c>
    </row>
    <row r="138" spans="2:44">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88">D138+E138</f>
        <v>0</v>
      </c>
      <c r="G138" s="183"/>
      <c r="H138" s="183">
        <f t="shared" ref="H138:H143" si="89">F138-G138</f>
        <v>0</v>
      </c>
      <c r="I138" s="183"/>
      <c r="J138" s="183">
        <f t="shared" ref="J138:J143" si="90">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91">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92">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93">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94">AN138+AO138+AP138</f>
        <v>0</v>
      </c>
      <c r="AR138" s="183">
        <f t="shared" ref="AR138:AR143" si="95">AE138+AI138+AM138+AQ138</f>
        <v>0</v>
      </c>
    </row>
    <row r="139" spans="2:44">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D139+E139</f>
        <v>0</v>
      </c>
      <c r="G139" s="183"/>
      <c r="H139" s="183">
        <f>F139-G139</f>
        <v>0</v>
      </c>
      <c r="I139" s="183"/>
      <c r="J139" s="183">
        <f>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AN139+AO139+AP139</f>
        <v>0</v>
      </c>
      <c r="AR139" s="183">
        <f>AE139+AI139+AM139+AQ139</f>
        <v>0</v>
      </c>
    </row>
    <row r="140" spans="2:44">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D140+E140</f>
        <v>0</v>
      </c>
      <c r="G140" s="183"/>
      <c r="H140" s="183">
        <f>F140-G140</f>
        <v>0</v>
      </c>
      <c r="I140" s="183"/>
      <c r="J140" s="183">
        <f>F140-I140</f>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AB140+AC140+AD140</f>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AF140+AG140+AH140</f>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AJ140+AK140+AL140</f>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AN140+AO140+AP140</f>
        <v>0</v>
      </c>
      <c r="AR140" s="183">
        <f>AE140+AI140+AM140+AQ140</f>
        <v>0</v>
      </c>
    </row>
    <row r="141" spans="2:44">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88"/>
        <v>0</v>
      </c>
      <c r="G141" s="183"/>
      <c r="H141" s="183">
        <f t="shared" si="89"/>
        <v>0</v>
      </c>
      <c r="I141" s="183"/>
      <c r="J141" s="183">
        <f t="shared" si="90"/>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91"/>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92"/>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93"/>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94"/>
        <v>0</v>
      </c>
      <c r="AR141" s="183">
        <f t="shared" si="95"/>
        <v>0</v>
      </c>
    </row>
    <row r="142" spans="2:44">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88"/>
        <v>0</v>
      </c>
      <c r="G142" s="183"/>
      <c r="H142" s="183">
        <f t="shared" si="89"/>
        <v>0</v>
      </c>
      <c r="I142" s="183"/>
      <c r="J142" s="183">
        <f t="shared" si="90"/>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91"/>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92"/>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93"/>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94"/>
        <v>0</v>
      </c>
      <c r="AR142" s="183">
        <f t="shared" si="95"/>
        <v>0</v>
      </c>
    </row>
    <row r="143" spans="2:44">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88"/>
        <v>0</v>
      </c>
      <c r="G143" s="183"/>
      <c r="H143" s="183">
        <f t="shared" si="89"/>
        <v>0</v>
      </c>
      <c r="I143" s="183"/>
      <c r="J143" s="183">
        <f t="shared" si="90"/>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91"/>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92"/>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93"/>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94"/>
        <v>0</v>
      </c>
      <c r="AR143" s="183">
        <f t="shared" si="95"/>
        <v>0</v>
      </c>
    </row>
    <row r="144" spans="2:44">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ref="F144:F168" si="96">D144+E144</f>
        <v>0</v>
      </c>
      <c r="G144" s="183"/>
      <c r="H144" s="183">
        <f t="shared" si="81"/>
        <v>0</v>
      </c>
      <c r="I144" s="183"/>
      <c r="J144" s="183">
        <f t="shared" si="82"/>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83"/>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84"/>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85"/>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86"/>
        <v>0</v>
      </c>
      <c r="AR144" s="183">
        <f t="shared" si="87"/>
        <v>0</v>
      </c>
    </row>
    <row r="145" spans="2:44">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96"/>
        <v>0</v>
      </c>
      <c r="G145" s="183"/>
      <c r="H145" s="183">
        <f t="shared" si="81"/>
        <v>0</v>
      </c>
      <c r="I145" s="183"/>
      <c r="J145" s="183">
        <f t="shared" si="82"/>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83"/>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84"/>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85"/>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86"/>
        <v>0</v>
      </c>
      <c r="AR145" s="183">
        <f t="shared" si="87"/>
        <v>0</v>
      </c>
    </row>
    <row r="146" spans="2:44">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si="96"/>
        <v>0</v>
      </c>
      <c r="G146" s="183"/>
      <c r="H146" s="183">
        <f>F146-G146</f>
        <v>0</v>
      </c>
      <c r="I146" s="183"/>
      <c r="J146" s="183">
        <f>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AN146+AO146+AP146</f>
        <v>0</v>
      </c>
      <c r="AR146" s="183">
        <f>AE146+AI146+AM146+AQ146</f>
        <v>0</v>
      </c>
    </row>
    <row r="147" spans="2:44">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si="96"/>
        <v>0</v>
      </c>
      <c r="G147" s="183"/>
      <c r="H147" s="183">
        <f>F147-G147</f>
        <v>0</v>
      </c>
      <c r="I147" s="183"/>
      <c r="J147" s="183">
        <f>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AN147+AO147+AP147</f>
        <v>0</v>
      </c>
      <c r="AR147" s="183">
        <f>AE147+AI147+AM147+AQ147</f>
        <v>0</v>
      </c>
    </row>
    <row r="148" spans="2:44">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96"/>
        <v>0</v>
      </c>
      <c r="G148" s="183"/>
      <c r="H148" s="183">
        <f t="shared" si="81"/>
        <v>0</v>
      </c>
      <c r="I148" s="183"/>
      <c r="J148" s="183">
        <f t="shared" si="82"/>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83"/>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84"/>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85"/>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86"/>
        <v>0</v>
      </c>
      <c r="AR148" s="183">
        <f t="shared" si="87"/>
        <v>0</v>
      </c>
    </row>
    <row r="149" spans="2:44">
      <c r="B149" s="190" t="s">
        <v>287</v>
      </c>
      <c r="C149" s="191" t="s">
        <v>171</v>
      </c>
      <c r="D149" s="192">
        <f>SUM(D150:D163)</f>
        <v>3093000</v>
      </c>
      <c r="E149" s="192">
        <f>SUM(E150:E163)</f>
        <v>0</v>
      </c>
      <c r="F149" s="192">
        <f t="shared" si="96"/>
        <v>3093000</v>
      </c>
      <c r="G149" s="192">
        <f>SUM(G150:G163)</f>
        <v>0</v>
      </c>
      <c r="H149" s="192">
        <f t="shared" ref="H149:H168" si="97">F149-G149</f>
        <v>3093000</v>
      </c>
      <c r="I149" s="192">
        <f>SUM(I150:I163)</f>
        <v>0</v>
      </c>
      <c r="J149" s="192">
        <f t="shared" ref="J149:J168" si="98">F149-I149</f>
        <v>3093000</v>
      </c>
      <c r="K149" s="192">
        <f t="shared" ref="K149:AD149" si="99">SUM(K150:K163)</f>
        <v>3090000</v>
      </c>
      <c r="L149" s="192">
        <f t="shared" si="99"/>
        <v>0</v>
      </c>
      <c r="M149" s="192">
        <f t="shared" si="99"/>
        <v>0</v>
      </c>
      <c r="N149" s="192">
        <f t="shared" si="99"/>
        <v>0</v>
      </c>
      <c r="O149" s="192">
        <f t="shared" si="99"/>
        <v>0</v>
      </c>
      <c r="P149" s="192">
        <f>SUM(P150:P163)</f>
        <v>0</v>
      </c>
      <c r="Q149" s="192">
        <f>SUM(Q150:Q163)</f>
        <v>0</v>
      </c>
      <c r="R149" s="192">
        <f t="shared" si="99"/>
        <v>0</v>
      </c>
      <c r="S149" s="192">
        <f t="shared" si="99"/>
        <v>0</v>
      </c>
      <c r="T149" s="192">
        <f>SUM(T150:T163)</f>
        <v>0</v>
      </c>
      <c r="U149" s="192">
        <f t="shared" si="99"/>
        <v>0</v>
      </c>
      <c r="V149" s="192">
        <f t="shared" si="99"/>
        <v>0</v>
      </c>
      <c r="W149" s="192">
        <f>SUM(W150:W163)</f>
        <v>0</v>
      </c>
      <c r="X149" s="192">
        <f t="shared" si="99"/>
        <v>0</v>
      </c>
      <c r="Y149" s="192">
        <f>SUM(Y150:Y163)</f>
        <v>0</v>
      </c>
      <c r="Z149" s="192">
        <f>SUM(Z150:Z163)</f>
        <v>0</v>
      </c>
      <c r="AA149" s="192">
        <f t="shared" si="99"/>
        <v>3000</v>
      </c>
      <c r="AB149" s="192">
        <f t="shared" si="99"/>
        <v>3093000</v>
      </c>
      <c r="AC149" s="192">
        <f t="shared" si="99"/>
        <v>0</v>
      </c>
      <c r="AD149" s="192">
        <f t="shared" si="99"/>
        <v>0</v>
      </c>
      <c r="AE149" s="192">
        <f t="shared" ref="AE149:AE168" si="100">AB149+AC149+AD149</f>
        <v>3093000</v>
      </c>
      <c r="AF149" s="192">
        <f>SUM(AF150:AF163)</f>
        <v>0</v>
      </c>
      <c r="AG149" s="192">
        <f>SUM(AG150:AG163)</f>
        <v>0</v>
      </c>
      <c r="AH149" s="192">
        <f>SUM(AH150:AH163)</f>
        <v>0</v>
      </c>
      <c r="AI149" s="192">
        <f t="shared" ref="AI149:AI168" si="101">AF149+AG149+AH149</f>
        <v>0</v>
      </c>
      <c r="AJ149" s="192">
        <f>SUM(AJ150:AJ163)</f>
        <v>0</v>
      </c>
      <c r="AK149" s="192">
        <f>SUM(AK150:AK163)</f>
        <v>0</v>
      </c>
      <c r="AL149" s="192">
        <f>SUM(AL150:AL163)</f>
        <v>0</v>
      </c>
      <c r="AM149" s="192">
        <f t="shared" ref="AM149:AM168" si="102">AJ149+AK149+AL149</f>
        <v>0</v>
      </c>
      <c r="AN149" s="192">
        <f>SUM(AN150:AN163)</f>
        <v>0</v>
      </c>
      <c r="AO149" s="192">
        <f>SUM(AO150:AO163)</f>
        <v>0</v>
      </c>
      <c r="AP149" s="192">
        <f>SUM(AP150:AP163)</f>
        <v>0</v>
      </c>
      <c r="AQ149" s="192">
        <f t="shared" ref="AQ149:AQ168" si="103">AN149+AO149+AP149</f>
        <v>0</v>
      </c>
      <c r="AR149" s="192">
        <f t="shared" ref="AR149:AR168" si="104">AE149+AI149+AM149+AQ149</f>
        <v>3093000</v>
      </c>
    </row>
    <row r="150" spans="2:44">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96"/>
        <v>0</v>
      </c>
      <c r="G150" s="183"/>
      <c r="H150" s="183">
        <f t="shared" si="97"/>
        <v>0</v>
      </c>
      <c r="I150" s="183"/>
      <c r="J150" s="183">
        <f t="shared" si="98"/>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si="100"/>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si="101"/>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si="102"/>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si="103"/>
        <v>0</v>
      </c>
      <c r="AR150" s="183">
        <f t="shared" si="104"/>
        <v>0</v>
      </c>
    </row>
    <row r="151" spans="2:44">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96"/>
        <v>0</v>
      </c>
      <c r="G151" s="183"/>
      <c r="H151" s="183">
        <f t="shared" si="97"/>
        <v>0</v>
      </c>
      <c r="I151" s="183"/>
      <c r="J151" s="183">
        <f t="shared" si="98"/>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100"/>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101"/>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102"/>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103"/>
        <v>0</v>
      </c>
      <c r="AR151" s="183">
        <f t="shared" si="104"/>
        <v>0</v>
      </c>
    </row>
    <row r="152" spans="2:44">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96"/>
        <v>0</v>
      </c>
      <c r="G152" s="183"/>
      <c r="H152" s="183">
        <f t="shared" si="97"/>
        <v>0</v>
      </c>
      <c r="I152" s="183"/>
      <c r="J152" s="183">
        <f t="shared" si="98"/>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100"/>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101"/>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102"/>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103"/>
        <v>0</v>
      </c>
      <c r="AR152" s="183">
        <f t="shared" si="104"/>
        <v>0</v>
      </c>
    </row>
    <row r="153" spans="2:44">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96"/>
        <v>0</v>
      </c>
      <c r="G153" s="183"/>
      <c r="H153" s="183">
        <f t="shared" si="97"/>
        <v>0</v>
      </c>
      <c r="I153" s="183"/>
      <c r="J153" s="183">
        <f t="shared" si="98"/>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100"/>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101"/>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102"/>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103"/>
        <v>0</v>
      </c>
      <c r="AR153" s="183">
        <f t="shared" si="104"/>
        <v>0</v>
      </c>
    </row>
    <row r="154" spans="2:44">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si="96"/>
        <v>0</v>
      </c>
      <c r="G154" s="183"/>
      <c r="H154" s="183">
        <f t="shared" si="97"/>
        <v>0</v>
      </c>
      <c r="I154" s="183"/>
      <c r="J154" s="183">
        <f t="shared" si="98"/>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si="100"/>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si="101"/>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si="102"/>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si="103"/>
        <v>0</v>
      </c>
      <c r="AR154" s="183">
        <f t="shared" si="104"/>
        <v>0</v>
      </c>
    </row>
    <row r="155" spans="2:44">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96"/>
        <v>0</v>
      </c>
      <c r="G155" s="183"/>
      <c r="H155" s="183">
        <f t="shared" si="97"/>
        <v>0</v>
      </c>
      <c r="I155" s="183"/>
      <c r="J155" s="183">
        <f t="shared" si="98"/>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100"/>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101"/>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102"/>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103"/>
        <v>0</v>
      </c>
      <c r="AR155" s="183">
        <f t="shared" si="104"/>
        <v>0</v>
      </c>
    </row>
    <row r="156" spans="2:44">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96"/>
        <v>0</v>
      </c>
      <c r="G156" s="183"/>
      <c r="H156" s="183">
        <f t="shared" si="97"/>
        <v>0</v>
      </c>
      <c r="I156" s="183"/>
      <c r="J156" s="183">
        <f t="shared" si="98"/>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100"/>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101"/>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102"/>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103"/>
        <v>0</v>
      </c>
      <c r="AR156" s="183">
        <f t="shared" si="104"/>
        <v>0</v>
      </c>
    </row>
    <row r="157" spans="2:44">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96"/>
        <v>0</v>
      </c>
      <c r="G157" s="183"/>
      <c r="H157" s="183">
        <f t="shared" si="97"/>
        <v>0</v>
      </c>
      <c r="I157" s="183"/>
      <c r="J157" s="183">
        <f t="shared" si="98"/>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100"/>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101"/>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102"/>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103"/>
        <v>0</v>
      </c>
      <c r="AR157" s="183">
        <f t="shared" si="104"/>
        <v>0</v>
      </c>
    </row>
    <row r="158" spans="2:44">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96"/>
        <v>3000</v>
      </c>
      <c r="G158" s="183"/>
      <c r="H158" s="183">
        <f t="shared" si="97"/>
        <v>3000</v>
      </c>
      <c r="I158" s="183"/>
      <c r="J158" s="183">
        <f t="shared" si="98"/>
        <v>3000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100"/>
        <v>3000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101"/>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102"/>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103"/>
        <v>0</v>
      </c>
      <c r="AR158" s="183">
        <f t="shared" si="104"/>
        <v>3000</v>
      </c>
    </row>
    <row r="159" spans="2:44">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si="96"/>
        <v>0</v>
      </c>
      <c r="G159" s="183"/>
      <c r="H159" s="183">
        <f t="shared" si="97"/>
        <v>0</v>
      </c>
      <c r="I159" s="183"/>
      <c r="J159" s="183">
        <f t="shared" si="98"/>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si="100"/>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si="101"/>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si="102"/>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si="103"/>
        <v>0</v>
      </c>
      <c r="AR159" s="183">
        <f t="shared" si="104"/>
        <v>0</v>
      </c>
    </row>
    <row r="160" spans="2:44">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96"/>
        <v>0</v>
      </c>
      <c r="G160" s="183"/>
      <c r="H160" s="183">
        <f t="shared" si="97"/>
        <v>0</v>
      </c>
      <c r="I160" s="183"/>
      <c r="J160" s="183">
        <f t="shared" si="98"/>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100"/>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101"/>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102"/>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103"/>
        <v>0</v>
      </c>
      <c r="AR160" s="183">
        <f t="shared" si="104"/>
        <v>0</v>
      </c>
    </row>
    <row r="161" spans="2:44">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96"/>
        <v>0</v>
      </c>
      <c r="G161" s="183"/>
      <c r="H161" s="183">
        <f t="shared" si="97"/>
        <v>0</v>
      </c>
      <c r="I161" s="183"/>
      <c r="J161" s="183">
        <f t="shared" si="98"/>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100"/>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101"/>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102"/>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103"/>
        <v>0</v>
      </c>
      <c r="AR161" s="183">
        <f t="shared" si="104"/>
        <v>0</v>
      </c>
    </row>
    <row r="162" spans="2:44">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3090000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96"/>
        <v>3090000</v>
      </c>
      <c r="G162" s="183"/>
      <c r="H162" s="183">
        <f t="shared" si="97"/>
        <v>3090000</v>
      </c>
      <c r="I162" s="183"/>
      <c r="J162" s="183">
        <f t="shared" si="98"/>
        <v>3090000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3090000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3090000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100"/>
        <v>3090000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101"/>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102"/>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103"/>
        <v>0</v>
      </c>
      <c r="AR162" s="183">
        <f t="shared" si="104"/>
        <v>3090000</v>
      </c>
    </row>
    <row r="163" spans="2:44">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96"/>
        <v>0</v>
      </c>
      <c r="G163" s="183"/>
      <c r="H163" s="183">
        <f t="shared" si="97"/>
        <v>0</v>
      </c>
      <c r="I163" s="183"/>
      <c r="J163" s="183">
        <f t="shared" si="98"/>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100"/>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101"/>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102"/>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103"/>
        <v>0</v>
      </c>
      <c r="AR163" s="183">
        <f t="shared" si="104"/>
        <v>0</v>
      </c>
    </row>
    <row r="164" spans="2:44">
      <c r="B164" s="190" t="s">
        <v>292</v>
      </c>
      <c r="C164" s="191" t="s">
        <v>176</v>
      </c>
      <c r="D164" s="192">
        <f>SUM(D165:D189)</f>
        <v>500</v>
      </c>
      <c r="E164" s="192">
        <f>SUM(E165:E189)</f>
        <v>0</v>
      </c>
      <c r="F164" s="192">
        <f t="shared" si="96"/>
        <v>500</v>
      </c>
      <c r="G164" s="192">
        <f>SUM(G165:G189)</f>
        <v>0</v>
      </c>
      <c r="H164" s="192">
        <f t="shared" si="97"/>
        <v>500</v>
      </c>
      <c r="I164" s="192">
        <f>SUM(I165:I189)</f>
        <v>0</v>
      </c>
      <c r="J164" s="192">
        <f t="shared" si="98"/>
        <v>500</v>
      </c>
      <c r="K164" s="192">
        <f t="shared" ref="K164:AD164" si="105">SUM(K165:K189)</f>
        <v>0</v>
      </c>
      <c r="L164" s="192">
        <f t="shared" si="105"/>
        <v>0</v>
      </c>
      <c r="M164" s="192">
        <f t="shared" si="105"/>
        <v>0</v>
      </c>
      <c r="N164" s="192">
        <f t="shared" si="105"/>
        <v>0</v>
      </c>
      <c r="O164" s="192">
        <f t="shared" si="105"/>
        <v>0</v>
      </c>
      <c r="P164" s="192">
        <f>SUM(P165:P189)</f>
        <v>0</v>
      </c>
      <c r="Q164" s="192">
        <f>SUM(Q165:Q189)</f>
        <v>0</v>
      </c>
      <c r="R164" s="192">
        <f t="shared" si="105"/>
        <v>0</v>
      </c>
      <c r="S164" s="192">
        <f t="shared" si="105"/>
        <v>0</v>
      </c>
      <c r="T164" s="192">
        <f>SUM(T165:T189)</f>
        <v>0</v>
      </c>
      <c r="U164" s="192">
        <f t="shared" si="105"/>
        <v>0</v>
      </c>
      <c r="V164" s="192">
        <f t="shared" si="105"/>
        <v>0</v>
      </c>
      <c r="W164" s="192">
        <f>SUM(W165:W189)</f>
        <v>0</v>
      </c>
      <c r="X164" s="192">
        <f t="shared" si="105"/>
        <v>0</v>
      </c>
      <c r="Y164" s="192">
        <f>SUM(Y165:Y189)</f>
        <v>0</v>
      </c>
      <c r="Z164" s="192">
        <f>SUM(Z165:Z189)</f>
        <v>0</v>
      </c>
      <c r="AA164" s="192">
        <f t="shared" si="105"/>
        <v>500</v>
      </c>
      <c r="AB164" s="192">
        <f t="shared" si="105"/>
        <v>0</v>
      </c>
      <c r="AC164" s="192">
        <f t="shared" si="105"/>
        <v>500</v>
      </c>
      <c r="AD164" s="192">
        <f t="shared" si="105"/>
        <v>0</v>
      </c>
      <c r="AE164" s="192">
        <f t="shared" si="100"/>
        <v>500</v>
      </c>
      <c r="AF164" s="192">
        <f>SUM(AF165:AF189)</f>
        <v>0</v>
      </c>
      <c r="AG164" s="192">
        <f>SUM(AG165:AG189)</f>
        <v>0</v>
      </c>
      <c r="AH164" s="192">
        <f>SUM(AH165:AH189)</f>
        <v>0</v>
      </c>
      <c r="AI164" s="192">
        <f t="shared" si="101"/>
        <v>0</v>
      </c>
      <c r="AJ164" s="192">
        <f>SUM(AJ165:AJ189)</f>
        <v>0</v>
      </c>
      <c r="AK164" s="192">
        <f>SUM(AK165:AK189)</f>
        <v>0</v>
      </c>
      <c r="AL164" s="192">
        <f>SUM(AL165:AL189)</f>
        <v>0</v>
      </c>
      <c r="AM164" s="192">
        <f t="shared" si="102"/>
        <v>0</v>
      </c>
      <c r="AN164" s="192">
        <f>SUM(AN165:AN189)</f>
        <v>0</v>
      </c>
      <c r="AO164" s="192">
        <f>SUM(AO165:AO189)</f>
        <v>0</v>
      </c>
      <c r="AP164" s="192">
        <f>SUM(AP165:AP189)</f>
        <v>0</v>
      </c>
      <c r="AQ164" s="192">
        <f t="shared" si="103"/>
        <v>0</v>
      </c>
      <c r="AR164" s="192">
        <f t="shared" si="104"/>
        <v>500</v>
      </c>
    </row>
    <row r="165" spans="2:44">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96"/>
        <v>0</v>
      </c>
      <c r="G165" s="183"/>
      <c r="H165" s="183">
        <f t="shared" si="97"/>
        <v>0</v>
      </c>
      <c r="I165" s="183"/>
      <c r="J165" s="183">
        <f t="shared" si="98"/>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si="100"/>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si="101"/>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si="102"/>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si="103"/>
        <v>0</v>
      </c>
      <c r="AR165" s="183">
        <f t="shared" si="104"/>
        <v>0</v>
      </c>
    </row>
    <row r="166" spans="2:44">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96"/>
        <v>0</v>
      </c>
      <c r="G166" s="183"/>
      <c r="H166" s="183">
        <f t="shared" si="97"/>
        <v>0</v>
      </c>
      <c r="I166" s="183"/>
      <c r="J166" s="183">
        <f t="shared" si="98"/>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100"/>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101"/>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102"/>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103"/>
        <v>0</v>
      </c>
      <c r="AR166" s="183">
        <f t="shared" si="104"/>
        <v>0</v>
      </c>
    </row>
    <row r="167" spans="2:44">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si="96"/>
        <v>0</v>
      </c>
      <c r="G167" s="183"/>
      <c r="H167" s="183">
        <f t="shared" si="97"/>
        <v>0</v>
      </c>
      <c r="I167" s="183"/>
      <c r="J167" s="183">
        <f t="shared" si="98"/>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si="100"/>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si="101"/>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si="102"/>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si="103"/>
        <v>0</v>
      </c>
      <c r="AR167" s="183">
        <f t="shared" si="104"/>
        <v>0</v>
      </c>
    </row>
    <row r="168" spans="2:44">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96"/>
        <v>0</v>
      </c>
      <c r="G168" s="183"/>
      <c r="H168" s="183">
        <f t="shared" si="97"/>
        <v>0</v>
      </c>
      <c r="I168" s="183"/>
      <c r="J168" s="183">
        <f t="shared" si="98"/>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100"/>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101"/>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102"/>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103"/>
        <v>0</v>
      </c>
      <c r="AR168" s="183">
        <f t="shared" si="104"/>
        <v>0</v>
      </c>
    </row>
    <row r="169" spans="2:44">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106">D169+E169</f>
        <v>0</v>
      </c>
      <c r="G169" s="183"/>
      <c r="H169" s="183">
        <f t="shared" ref="H169:H177" si="107">F169-G169</f>
        <v>0</v>
      </c>
      <c r="I169" s="183"/>
      <c r="J169" s="183">
        <f t="shared" ref="J169:J177" si="108">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109">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110">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111">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112">AN169+AO169+AP169</f>
        <v>0</v>
      </c>
      <c r="AR169" s="183">
        <f t="shared" ref="AR169:AR177" si="113">AE169+AI169+AM169+AQ169</f>
        <v>0</v>
      </c>
    </row>
    <row r="170" spans="2:44">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106"/>
        <v>0</v>
      </c>
      <c r="G170" s="183"/>
      <c r="H170" s="183">
        <f t="shared" si="107"/>
        <v>0</v>
      </c>
      <c r="I170" s="183"/>
      <c r="J170" s="183">
        <f t="shared" si="108"/>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109"/>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110"/>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111"/>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112"/>
        <v>0</v>
      </c>
      <c r="AR170" s="183">
        <f t="shared" si="113"/>
        <v>0</v>
      </c>
    </row>
    <row r="171" spans="2:44">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106"/>
        <v>500</v>
      </c>
      <c r="G171" s="183"/>
      <c r="H171" s="183">
        <f t="shared" si="107"/>
        <v>500</v>
      </c>
      <c r="I171" s="183"/>
      <c r="J171" s="183">
        <f t="shared" si="108"/>
        <v>500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109"/>
        <v>500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110"/>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111"/>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112"/>
        <v>0</v>
      </c>
      <c r="AR171" s="183">
        <f t="shared" si="113"/>
        <v>500</v>
      </c>
    </row>
    <row r="172" spans="2:44">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106"/>
        <v>0</v>
      </c>
      <c r="G172" s="183"/>
      <c r="H172" s="183">
        <f t="shared" si="107"/>
        <v>0</v>
      </c>
      <c r="I172" s="183"/>
      <c r="J172" s="183">
        <f t="shared" si="108"/>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109"/>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110"/>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111"/>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112"/>
        <v>0</v>
      </c>
      <c r="AR172" s="183">
        <f t="shared" si="113"/>
        <v>0</v>
      </c>
    </row>
    <row r="173" spans="2:44">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106"/>
        <v>0</v>
      </c>
      <c r="G173" s="183"/>
      <c r="H173" s="183">
        <f t="shared" si="107"/>
        <v>0</v>
      </c>
      <c r="I173" s="183"/>
      <c r="J173" s="183">
        <f t="shared" si="108"/>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109"/>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110"/>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111"/>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112"/>
        <v>0</v>
      </c>
      <c r="AR173" s="183">
        <f t="shared" si="113"/>
        <v>0</v>
      </c>
    </row>
    <row r="174" spans="2:44">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106"/>
        <v>0</v>
      </c>
      <c r="G174" s="183"/>
      <c r="H174" s="183">
        <f t="shared" si="107"/>
        <v>0</v>
      </c>
      <c r="I174" s="183"/>
      <c r="J174" s="183">
        <f t="shared" si="108"/>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109"/>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110"/>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111"/>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112"/>
        <v>0</v>
      </c>
      <c r="AR174" s="183">
        <f t="shared" si="113"/>
        <v>0</v>
      </c>
    </row>
    <row r="175" spans="2:44">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106"/>
        <v>0</v>
      </c>
      <c r="G175" s="183"/>
      <c r="H175" s="183">
        <f t="shared" si="107"/>
        <v>0</v>
      </c>
      <c r="I175" s="183"/>
      <c r="J175" s="183">
        <f t="shared" si="108"/>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109"/>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110"/>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111"/>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112"/>
        <v>0</v>
      </c>
      <c r="AR175" s="183">
        <f t="shared" si="113"/>
        <v>0</v>
      </c>
    </row>
    <row r="176" spans="2:44">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106"/>
        <v>0</v>
      </c>
      <c r="G176" s="183"/>
      <c r="H176" s="183">
        <f t="shared" si="107"/>
        <v>0</v>
      </c>
      <c r="I176" s="183"/>
      <c r="J176" s="183">
        <f t="shared" si="108"/>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109"/>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110"/>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111"/>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112"/>
        <v>0</v>
      </c>
      <c r="AR176" s="183">
        <f t="shared" si="113"/>
        <v>0</v>
      </c>
    </row>
    <row r="177" spans="2:44">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106"/>
        <v>0</v>
      </c>
      <c r="G177" s="183"/>
      <c r="H177" s="183">
        <f t="shared" si="107"/>
        <v>0</v>
      </c>
      <c r="I177" s="183"/>
      <c r="J177" s="183">
        <f t="shared" si="108"/>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109"/>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110"/>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111"/>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112"/>
        <v>0</v>
      </c>
      <c r="AR177" s="183">
        <f t="shared" si="113"/>
        <v>0</v>
      </c>
    </row>
    <row r="178" spans="2:44">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114">D178+E178</f>
        <v>0</v>
      </c>
      <c r="G178" s="183"/>
      <c r="H178" s="183">
        <f t="shared" ref="H178:H185" si="115">F178-G178</f>
        <v>0</v>
      </c>
      <c r="I178" s="183"/>
      <c r="J178" s="183">
        <f t="shared" ref="J178:J185" si="116">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117">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118">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119">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120">AN178+AO178+AP178</f>
        <v>0</v>
      </c>
      <c r="AR178" s="183">
        <f t="shared" ref="AR178:AR185" si="121">AE178+AI178+AM178+AQ178</f>
        <v>0</v>
      </c>
    </row>
    <row r="179" spans="2:44">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114"/>
        <v>0</v>
      </c>
      <c r="G179" s="183"/>
      <c r="H179" s="183">
        <f t="shared" si="115"/>
        <v>0</v>
      </c>
      <c r="I179" s="183"/>
      <c r="J179" s="183">
        <f t="shared" si="116"/>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117"/>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118"/>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119"/>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120"/>
        <v>0</v>
      </c>
      <c r="AR179" s="183">
        <f t="shared" si="121"/>
        <v>0</v>
      </c>
    </row>
    <row r="180" spans="2:44">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114"/>
        <v>0</v>
      </c>
      <c r="G180" s="183"/>
      <c r="H180" s="183">
        <f t="shared" si="115"/>
        <v>0</v>
      </c>
      <c r="I180" s="183"/>
      <c r="J180" s="183">
        <f t="shared" si="116"/>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117"/>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118"/>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119"/>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120"/>
        <v>0</v>
      </c>
      <c r="AR180" s="183">
        <f t="shared" si="121"/>
        <v>0</v>
      </c>
    </row>
    <row r="181" spans="2:44">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114"/>
        <v>0</v>
      </c>
      <c r="G181" s="183"/>
      <c r="H181" s="183">
        <f t="shared" si="115"/>
        <v>0</v>
      </c>
      <c r="I181" s="183"/>
      <c r="J181" s="183">
        <f t="shared" si="116"/>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117"/>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118"/>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119"/>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120"/>
        <v>0</v>
      </c>
      <c r="AR181" s="183">
        <f t="shared" si="121"/>
        <v>0</v>
      </c>
    </row>
    <row r="182" spans="2:44">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114"/>
        <v>0</v>
      </c>
      <c r="G182" s="183"/>
      <c r="H182" s="183">
        <f t="shared" si="115"/>
        <v>0</v>
      </c>
      <c r="I182" s="183"/>
      <c r="J182" s="183">
        <f t="shared" si="116"/>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117"/>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118"/>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119"/>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120"/>
        <v>0</v>
      </c>
      <c r="AR182" s="183">
        <f t="shared" si="121"/>
        <v>0</v>
      </c>
    </row>
    <row r="183" spans="2:44">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114"/>
        <v>0</v>
      </c>
      <c r="G183" s="183"/>
      <c r="H183" s="183">
        <f t="shared" si="115"/>
        <v>0</v>
      </c>
      <c r="I183" s="183"/>
      <c r="J183" s="183">
        <f t="shared" si="116"/>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117"/>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118"/>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119"/>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120"/>
        <v>0</v>
      </c>
      <c r="AR183" s="183">
        <f t="shared" si="121"/>
        <v>0</v>
      </c>
    </row>
    <row r="184" spans="2:44">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114"/>
        <v>0</v>
      </c>
      <c r="G184" s="183"/>
      <c r="H184" s="183">
        <f t="shared" si="115"/>
        <v>0</v>
      </c>
      <c r="I184" s="183"/>
      <c r="J184" s="183">
        <f t="shared" si="116"/>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117"/>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118"/>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119"/>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120"/>
        <v>0</v>
      </c>
      <c r="AR184" s="183">
        <f t="shared" si="121"/>
        <v>0</v>
      </c>
    </row>
    <row r="185" spans="2:44">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114"/>
        <v>0</v>
      </c>
      <c r="G185" s="183"/>
      <c r="H185" s="183">
        <f t="shared" si="115"/>
        <v>0</v>
      </c>
      <c r="I185" s="183"/>
      <c r="J185" s="183">
        <f t="shared" si="116"/>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117"/>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118"/>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119"/>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120"/>
        <v>0</v>
      </c>
      <c r="AR185" s="183">
        <f t="shared" si="121"/>
        <v>0</v>
      </c>
    </row>
    <row r="186" spans="2:44">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217" si="122">D186+E186</f>
        <v>0</v>
      </c>
      <c r="G186" s="183"/>
      <c r="H186" s="183">
        <f t="shared" ref="H186:H199" si="123">F186-G186</f>
        <v>0</v>
      </c>
      <c r="I186" s="183"/>
      <c r="J186" s="183">
        <f t="shared" ref="J186:J199" si="124">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99" si="125">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99" si="126">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99" si="127">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99" si="128">AN186+AO186+AP186</f>
        <v>0</v>
      </c>
      <c r="AR186" s="183">
        <f t="shared" ref="AR186:AR199" si="129">AE186+AI186+AM186+AQ186</f>
        <v>0</v>
      </c>
    </row>
    <row r="187" spans="2:44">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122"/>
        <v>0</v>
      </c>
      <c r="G187" s="183"/>
      <c r="H187" s="183">
        <f t="shared" si="123"/>
        <v>0</v>
      </c>
      <c r="I187" s="183"/>
      <c r="J187" s="183">
        <f t="shared" si="124"/>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125"/>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126"/>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127"/>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128"/>
        <v>0</v>
      </c>
      <c r="AR187" s="183">
        <f t="shared" si="129"/>
        <v>0</v>
      </c>
    </row>
    <row r="188" spans="2:44">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122"/>
        <v>0</v>
      </c>
      <c r="G188" s="183"/>
      <c r="H188" s="183">
        <f t="shared" si="123"/>
        <v>0</v>
      </c>
      <c r="I188" s="183"/>
      <c r="J188" s="183">
        <f t="shared" si="124"/>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125"/>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126"/>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127"/>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128"/>
        <v>0</v>
      </c>
      <c r="AR188" s="183">
        <f t="shared" si="129"/>
        <v>0</v>
      </c>
    </row>
    <row r="189" spans="2:44">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122"/>
        <v>0</v>
      </c>
      <c r="G189" s="183"/>
      <c r="H189" s="183">
        <f t="shared" si="123"/>
        <v>0</v>
      </c>
      <c r="I189" s="183"/>
      <c r="J189" s="183">
        <f t="shared" si="124"/>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125"/>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126"/>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127"/>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128"/>
        <v>0</v>
      </c>
      <c r="AR189" s="183">
        <f t="shared" si="129"/>
        <v>0</v>
      </c>
    </row>
    <row r="190" spans="2:44">
      <c r="B190" s="190" t="s">
        <v>299</v>
      </c>
      <c r="C190" s="191" t="s">
        <v>179</v>
      </c>
      <c r="D190" s="192">
        <f>D191+D199</f>
        <v>0</v>
      </c>
      <c r="E190" s="192">
        <f>E191+E199</f>
        <v>0</v>
      </c>
      <c r="F190" s="192">
        <f t="shared" si="122"/>
        <v>0</v>
      </c>
      <c r="G190" s="192">
        <f>G191+G199</f>
        <v>0</v>
      </c>
      <c r="H190" s="192">
        <f t="shared" si="123"/>
        <v>0</v>
      </c>
      <c r="I190" s="192">
        <f>I191+I199</f>
        <v>0</v>
      </c>
      <c r="J190" s="192">
        <f t="shared" si="124"/>
        <v>0</v>
      </c>
      <c r="K190" s="192">
        <f>K191+K199</f>
        <v>0</v>
      </c>
      <c r="L190" s="192">
        <f t="shared" ref="L190:AA190" si="130">L191+L199</f>
        <v>0</v>
      </c>
      <c r="M190" s="192">
        <f t="shared" si="130"/>
        <v>0</v>
      </c>
      <c r="N190" s="192">
        <f t="shared" si="130"/>
        <v>0</v>
      </c>
      <c r="O190" s="192">
        <f t="shared" si="130"/>
        <v>0</v>
      </c>
      <c r="P190" s="192">
        <f t="shared" si="130"/>
        <v>0</v>
      </c>
      <c r="Q190" s="192">
        <f t="shared" si="130"/>
        <v>0</v>
      </c>
      <c r="R190" s="192">
        <f t="shared" si="130"/>
        <v>0</v>
      </c>
      <c r="S190" s="192">
        <f t="shared" si="130"/>
        <v>0</v>
      </c>
      <c r="T190" s="192">
        <f t="shared" si="130"/>
        <v>0</v>
      </c>
      <c r="U190" s="192">
        <f t="shared" si="130"/>
        <v>0</v>
      </c>
      <c r="V190" s="192">
        <f t="shared" si="130"/>
        <v>0</v>
      </c>
      <c r="W190" s="192">
        <f t="shared" si="130"/>
        <v>0</v>
      </c>
      <c r="X190" s="192">
        <f t="shared" si="130"/>
        <v>0</v>
      </c>
      <c r="Y190" s="192">
        <f>Y191+Y199</f>
        <v>0</v>
      </c>
      <c r="Z190" s="192">
        <f>Z191+Z199</f>
        <v>0</v>
      </c>
      <c r="AA190" s="192">
        <f t="shared" si="130"/>
        <v>0</v>
      </c>
      <c r="AB190" s="192">
        <f>AB191+AB199</f>
        <v>0</v>
      </c>
      <c r="AC190" s="192">
        <f>AC191+AC199</f>
        <v>0</v>
      </c>
      <c r="AD190" s="192">
        <f>AD191+AD199</f>
        <v>0</v>
      </c>
      <c r="AE190" s="192">
        <f t="shared" si="125"/>
        <v>0</v>
      </c>
      <c r="AF190" s="192">
        <f>AF191+AF199</f>
        <v>0</v>
      </c>
      <c r="AG190" s="192">
        <f>AG191+AG199</f>
        <v>0</v>
      </c>
      <c r="AH190" s="192">
        <f>AH191+AH199</f>
        <v>0</v>
      </c>
      <c r="AI190" s="192">
        <f t="shared" si="126"/>
        <v>0</v>
      </c>
      <c r="AJ190" s="192">
        <f>AJ191+AJ199</f>
        <v>0</v>
      </c>
      <c r="AK190" s="192">
        <f>AK191+AK199</f>
        <v>0</v>
      </c>
      <c r="AL190" s="192">
        <f>AL191+AL199</f>
        <v>0</v>
      </c>
      <c r="AM190" s="192">
        <f t="shared" si="127"/>
        <v>0</v>
      </c>
      <c r="AN190" s="192">
        <f>AN191+AN199</f>
        <v>0</v>
      </c>
      <c r="AO190" s="192">
        <f>AO191+AO199</f>
        <v>0</v>
      </c>
      <c r="AP190" s="192">
        <f>AP191+AP199</f>
        <v>0</v>
      </c>
      <c r="AQ190" s="192">
        <f t="shared" si="128"/>
        <v>0</v>
      </c>
      <c r="AR190" s="192">
        <f t="shared" si="129"/>
        <v>0</v>
      </c>
    </row>
    <row r="191" spans="2:44">
      <c r="B191" s="190" t="s">
        <v>300</v>
      </c>
      <c r="C191" s="191" t="s">
        <v>180</v>
      </c>
      <c r="D191" s="192">
        <f>SUM(D192:D198)</f>
        <v>0</v>
      </c>
      <c r="E191" s="192">
        <f>SUM(E192:E198)</f>
        <v>0</v>
      </c>
      <c r="F191" s="192">
        <f t="shared" si="122"/>
        <v>0</v>
      </c>
      <c r="G191" s="192">
        <f>SUM(G192:G198)</f>
        <v>0</v>
      </c>
      <c r="H191" s="192">
        <f t="shared" si="123"/>
        <v>0</v>
      </c>
      <c r="I191" s="192">
        <f>SUM(I192:I198)</f>
        <v>0</v>
      </c>
      <c r="J191" s="192">
        <f t="shared" si="124"/>
        <v>0</v>
      </c>
      <c r="K191" s="192">
        <f t="shared" ref="K191:AD191" si="131">SUM(K192:K198)</f>
        <v>0</v>
      </c>
      <c r="L191" s="192">
        <f t="shared" si="131"/>
        <v>0</v>
      </c>
      <c r="M191" s="192">
        <f t="shared" si="131"/>
        <v>0</v>
      </c>
      <c r="N191" s="192">
        <f t="shared" si="131"/>
        <v>0</v>
      </c>
      <c r="O191" s="192">
        <f t="shared" si="131"/>
        <v>0</v>
      </c>
      <c r="P191" s="192">
        <f>SUM(P192:P198)</f>
        <v>0</v>
      </c>
      <c r="Q191" s="192">
        <f>SUM(Q192:Q198)</f>
        <v>0</v>
      </c>
      <c r="R191" s="192">
        <f t="shared" si="131"/>
        <v>0</v>
      </c>
      <c r="S191" s="192">
        <f t="shared" si="131"/>
        <v>0</v>
      </c>
      <c r="T191" s="192">
        <f>SUM(T192:T198)</f>
        <v>0</v>
      </c>
      <c r="U191" s="192">
        <f t="shared" si="131"/>
        <v>0</v>
      </c>
      <c r="V191" s="192">
        <f t="shared" si="131"/>
        <v>0</v>
      </c>
      <c r="W191" s="192">
        <f>SUM(W192:W198)</f>
        <v>0</v>
      </c>
      <c r="X191" s="192">
        <f t="shared" si="131"/>
        <v>0</v>
      </c>
      <c r="Y191" s="192">
        <f>SUM(Y192:Y198)</f>
        <v>0</v>
      </c>
      <c r="Z191" s="192">
        <f>SUM(Z192:Z198)</f>
        <v>0</v>
      </c>
      <c r="AA191" s="192">
        <f t="shared" si="131"/>
        <v>0</v>
      </c>
      <c r="AB191" s="192">
        <f t="shared" si="131"/>
        <v>0</v>
      </c>
      <c r="AC191" s="192">
        <f t="shared" si="131"/>
        <v>0</v>
      </c>
      <c r="AD191" s="192">
        <f t="shared" si="131"/>
        <v>0</v>
      </c>
      <c r="AE191" s="192">
        <f t="shared" si="125"/>
        <v>0</v>
      </c>
      <c r="AF191" s="192">
        <f>SUM(AF192:AF198)</f>
        <v>0</v>
      </c>
      <c r="AG191" s="192">
        <f>SUM(AG192:AG198)</f>
        <v>0</v>
      </c>
      <c r="AH191" s="192">
        <f>SUM(AH192:AH198)</f>
        <v>0</v>
      </c>
      <c r="AI191" s="192">
        <f t="shared" si="126"/>
        <v>0</v>
      </c>
      <c r="AJ191" s="192">
        <f>SUM(AJ192:AJ198)</f>
        <v>0</v>
      </c>
      <c r="AK191" s="192">
        <f>SUM(AK192:AK198)</f>
        <v>0</v>
      </c>
      <c r="AL191" s="192">
        <f>SUM(AL192:AL198)</f>
        <v>0</v>
      </c>
      <c r="AM191" s="192">
        <f t="shared" si="127"/>
        <v>0</v>
      </c>
      <c r="AN191" s="192">
        <f>SUM(AN192:AN198)</f>
        <v>0</v>
      </c>
      <c r="AO191" s="192">
        <f>SUM(AO192:AO198)</f>
        <v>0</v>
      </c>
      <c r="AP191" s="192">
        <f>SUM(AP192:AP198)</f>
        <v>0</v>
      </c>
      <c r="AQ191" s="192">
        <f t="shared" si="128"/>
        <v>0</v>
      </c>
      <c r="AR191" s="192">
        <f t="shared" si="129"/>
        <v>0</v>
      </c>
    </row>
    <row r="192" spans="2:44">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si="122"/>
        <v>0</v>
      </c>
      <c r="G192" s="183"/>
      <c r="H192" s="183">
        <f t="shared" si="123"/>
        <v>0</v>
      </c>
      <c r="I192" s="183"/>
      <c r="J192" s="183">
        <f t="shared" si="124"/>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 t="shared" si="125"/>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 t="shared" si="126"/>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 t="shared" si="127"/>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 t="shared" si="128"/>
        <v>0</v>
      </c>
      <c r="AR192" s="183">
        <f t="shared" si="129"/>
        <v>0</v>
      </c>
    </row>
    <row r="193" spans="2:44">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si="122"/>
        <v>0</v>
      </c>
      <c r="G193" s="183"/>
      <c r="H193" s="183">
        <f t="shared" si="123"/>
        <v>0</v>
      </c>
      <c r="I193" s="183"/>
      <c r="J193" s="183">
        <f t="shared" si="124"/>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si="125"/>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si="126"/>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si="127"/>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si="128"/>
        <v>0</v>
      </c>
      <c r="AR193" s="183">
        <f t="shared" si="129"/>
        <v>0</v>
      </c>
    </row>
    <row r="194" spans="2:44">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122"/>
        <v>0</v>
      </c>
      <c r="G194" s="183"/>
      <c r="H194" s="183">
        <f t="shared" si="123"/>
        <v>0</v>
      </c>
      <c r="I194" s="183"/>
      <c r="J194" s="183">
        <f t="shared" si="124"/>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 t="shared" si="125"/>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 t="shared" si="126"/>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 t="shared" si="127"/>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 t="shared" si="128"/>
        <v>0</v>
      </c>
      <c r="AR194" s="183">
        <f t="shared" si="129"/>
        <v>0</v>
      </c>
    </row>
    <row r="195" spans="2:44">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 t="shared" si="122"/>
        <v>0</v>
      </c>
      <c r="G195" s="183"/>
      <c r="H195" s="183">
        <f t="shared" si="123"/>
        <v>0</v>
      </c>
      <c r="I195" s="183"/>
      <c r="J195" s="183">
        <f t="shared" si="124"/>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si="125"/>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si="126"/>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si="127"/>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si="128"/>
        <v>0</v>
      </c>
      <c r="AR195" s="183">
        <f t="shared" si="129"/>
        <v>0</v>
      </c>
    </row>
    <row r="196" spans="2:44">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si="122"/>
        <v>0</v>
      </c>
      <c r="G196" s="183"/>
      <c r="H196" s="183">
        <f t="shared" si="123"/>
        <v>0</v>
      </c>
      <c r="I196" s="183"/>
      <c r="J196" s="183">
        <f t="shared" si="124"/>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125"/>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126"/>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127"/>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128"/>
        <v>0</v>
      </c>
      <c r="AR196" s="183">
        <f t="shared" si="129"/>
        <v>0</v>
      </c>
    </row>
    <row r="197" spans="2:44">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si="122"/>
        <v>0</v>
      </c>
      <c r="G197" s="183"/>
      <c r="H197" s="183">
        <f t="shared" si="123"/>
        <v>0</v>
      </c>
      <c r="I197" s="183"/>
      <c r="J197" s="183">
        <f t="shared" si="124"/>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 t="shared" si="125"/>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 t="shared" si="126"/>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 t="shared" si="127"/>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 t="shared" si="128"/>
        <v>0</v>
      </c>
      <c r="AR197" s="183">
        <f t="shared" si="129"/>
        <v>0</v>
      </c>
    </row>
    <row r="198" spans="2:44">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 t="shared" si="122"/>
        <v>0</v>
      </c>
      <c r="G198" s="183"/>
      <c r="H198" s="183">
        <f t="shared" si="123"/>
        <v>0</v>
      </c>
      <c r="I198" s="183"/>
      <c r="J198" s="183">
        <f t="shared" si="124"/>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si="125"/>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si="126"/>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si="127"/>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si="128"/>
        <v>0</v>
      </c>
      <c r="AR198" s="183">
        <f t="shared" si="129"/>
        <v>0</v>
      </c>
    </row>
    <row r="199" spans="2:44">
      <c r="B199" s="190" t="s">
        <v>301</v>
      </c>
      <c r="C199" s="191" t="s">
        <v>181</v>
      </c>
      <c r="D199" s="192">
        <f>SUM(D200:D206)</f>
        <v>0</v>
      </c>
      <c r="E199" s="192">
        <f>SUM(E200:E206)</f>
        <v>0</v>
      </c>
      <c r="F199" s="192">
        <f t="shared" si="122"/>
        <v>0</v>
      </c>
      <c r="G199" s="192">
        <f>SUM(G200:G206)</f>
        <v>0</v>
      </c>
      <c r="H199" s="192">
        <f t="shared" si="123"/>
        <v>0</v>
      </c>
      <c r="I199" s="192">
        <f>SUM(I200:I206)</f>
        <v>0</v>
      </c>
      <c r="J199" s="192">
        <f t="shared" si="124"/>
        <v>0</v>
      </c>
      <c r="K199" s="192">
        <f t="shared" ref="K199:AP199" si="132">SUM(K200:K206)</f>
        <v>0</v>
      </c>
      <c r="L199" s="192">
        <f t="shared" si="132"/>
        <v>0</v>
      </c>
      <c r="M199" s="192">
        <f t="shared" si="132"/>
        <v>0</v>
      </c>
      <c r="N199" s="192">
        <f t="shared" si="132"/>
        <v>0</v>
      </c>
      <c r="O199" s="192">
        <f t="shared" si="132"/>
        <v>0</v>
      </c>
      <c r="P199" s="192">
        <f>SUM(P200:P206)</f>
        <v>0</v>
      </c>
      <c r="Q199" s="192">
        <f>SUM(Q200:Q206)</f>
        <v>0</v>
      </c>
      <c r="R199" s="192">
        <f t="shared" si="132"/>
        <v>0</v>
      </c>
      <c r="S199" s="192">
        <f t="shared" si="132"/>
        <v>0</v>
      </c>
      <c r="T199" s="192">
        <f>SUM(T200:T206)</f>
        <v>0</v>
      </c>
      <c r="U199" s="192">
        <f t="shared" si="132"/>
        <v>0</v>
      </c>
      <c r="V199" s="192">
        <f t="shared" si="132"/>
        <v>0</v>
      </c>
      <c r="W199" s="192">
        <f>SUM(W200:W206)</f>
        <v>0</v>
      </c>
      <c r="X199" s="192">
        <f t="shared" si="132"/>
        <v>0</v>
      </c>
      <c r="Y199" s="192">
        <f>SUM(Y200:Y206)</f>
        <v>0</v>
      </c>
      <c r="Z199" s="192">
        <f>SUM(Z200:Z206)</f>
        <v>0</v>
      </c>
      <c r="AA199" s="192">
        <f t="shared" si="132"/>
        <v>0</v>
      </c>
      <c r="AB199" s="192">
        <f t="shared" si="132"/>
        <v>0</v>
      </c>
      <c r="AC199" s="192">
        <f t="shared" si="132"/>
        <v>0</v>
      </c>
      <c r="AD199" s="192">
        <f t="shared" si="132"/>
        <v>0</v>
      </c>
      <c r="AE199" s="192">
        <f t="shared" si="125"/>
        <v>0</v>
      </c>
      <c r="AF199" s="192">
        <f t="shared" si="132"/>
        <v>0</v>
      </c>
      <c r="AG199" s="192">
        <f t="shared" si="132"/>
        <v>0</v>
      </c>
      <c r="AH199" s="192">
        <f t="shared" si="132"/>
        <v>0</v>
      </c>
      <c r="AI199" s="192">
        <f t="shared" si="126"/>
        <v>0</v>
      </c>
      <c r="AJ199" s="192">
        <f t="shared" si="132"/>
        <v>0</v>
      </c>
      <c r="AK199" s="192">
        <f t="shared" si="132"/>
        <v>0</v>
      </c>
      <c r="AL199" s="192">
        <f t="shared" si="132"/>
        <v>0</v>
      </c>
      <c r="AM199" s="192">
        <f t="shared" si="127"/>
        <v>0</v>
      </c>
      <c r="AN199" s="192">
        <f t="shared" si="132"/>
        <v>0</v>
      </c>
      <c r="AO199" s="192">
        <f t="shared" si="132"/>
        <v>0</v>
      </c>
      <c r="AP199" s="192">
        <f t="shared" si="132"/>
        <v>0</v>
      </c>
      <c r="AQ199" s="192">
        <f t="shared" si="128"/>
        <v>0</v>
      </c>
      <c r="AR199" s="192">
        <f t="shared" si="129"/>
        <v>0</v>
      </c>
    </row>
    <row r="200" spans="2:44">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 t="shared" si="122"/>
        <v>0</v>
      </c>
      <c r="G200" s="183"/>
      <c r="H200" s="183">
        <f t="shared" ref="H200:H206" si="133">F200-G200</f>
        <v>0</v>
      </c>
      <c r="I200" s="183"/>
      <c r="J200" s="183">
        <f t="shared" ref="J200:J206" si="134">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135">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136">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137">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138">AN200+AO200+AP200</f>
        <v>0</v>
      </c>
      <c r="AR200" s="183">
        <f t="shared" ref="AR200:AR206" si="139">AE200+AI200+AM200+AQ200</f>
        <v>0</v>
      </c>
    </row>
    <row r="201" spans="2:44">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 t="shared" si="122"/>
        <v>0</v>
      </c>
      <c r="G201" s="183"/>
      <c r="H201" s="183">
        <f t="shared" si="133"/>
        <v>0</v>
      </c>
      <c r="I201" s="183"/>
      <c r="J201" s="183">
        <f t="shared" si="134"/>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135"/>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136"/>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137"/>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138"/>
        <v>0</v>
      </c>
      <c r="AR201" s="183">
        <f t="shared" si="139"/>
        <v>0</v>
      </c>
    </row>
    <row r="202" spans="2:44">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si="122"/>
        <v>0</v>
      </c>
      <c r="G202" s="183"/>
      <c r="H202" s="183">
        <f>F202-G202</f>
        <v>0</v>
      </c>
      <c r="I202" s="183"/>
      <c r="J202" s="183">
        <f>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AN202+AO202+AP202</f>
        <v>0</v>
      </c>
      <c r="AR202" s="183">
        <f>AE202+AI202+AM202+AQ202</f>
        <v>0</v>
      </c>
    </row>
    <row r="203" spans="2:44">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122"/>
        <v>0</v>
      </c>
      <c r="G203" s="183"/>
      <c r="H203" s="183">
        <f>F203-G203</f>
        <v>0</v>
      </c>
      <c r="I203" s="183"/>
      <c r="J203" s="183">
        <f>F203-I203</f>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AB203+AC203+AD203</f>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AF203+AG203+AH203</f>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AJ203+AK203+AL203</f>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AN203+AO203+AP203</f>
        <v>0</v>
      </c>
      <c r="AR203" s="183">
        <f>AE203+AI203+AM203+AQ203</f>
        <v>0</v>
      </c>
    </row>
    <row r="204" spans="2:44">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122"/>
        <v>0</v>
      </c>
      <c r="G204" s="183"/>
      <c r="H204" s="183">
        <f>F204-G204</f>
        <v>0</v>
      </c>
      <c r="I204" s="183"/>
      <c r="J204" s="183">
        <f>F204-I204</f>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AB204+AC204+AD204</f>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AF204+AG204+AH204</f>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AJ204+AK204+AL204</f>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AN204+AO204+AP204</f>
        <v>0</v>
      </c>
      <c r="AR204" s="183">
        <f>AE204+AI204+AM204+AQ204</f>
        <v>0</v>
      </c>
    </row>
    <row r="205" spans="2:44">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si="122"/>
        <v>0</v>
      </c>
      <c r="G205" s="183"/>
      <c r="H205" s="183">
        <f>F205-G205</f>
        <v>0</v>
      </c>
      <c r="I205" s="183"/>
      <c r="J205" s="183">
        <f>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AN205+AO205+AP205</f>
        <v>0</v>
      </c>
      <c r="AR205" s="183">
        <f>AE205+AI205+AM205+AQ205</f>
        <v>0</v>
      </c>
    </row>
    <row r="206" spans="2:44">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 t="shared" si="122"/>
        <v>0</v>
      </c>
      <c r="G206" s="183"/>
      <c r="H206" s="183">
        <f t="shared" si="133"/>
        <v>0</v>
      </c>
      <c r="I206" s="183"/>
      <c r="J206" s="183">
        <f t="shared" si="134"/>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135"/>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136"/>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137"/>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138"/>
        <v>0</v>
      </c>
      <c r="AR206" s="183">
        <f t="shared" si="139"/>
        <v>0</v>
      </c>
    </row>
    <row r="207" spans="2:44">
      <c r="B207" s="190" t="s">
        <v>302</v>
      </c>
      <c r="C207" s="191" t="s">
        <v>182</v>
      </c>
      <c r="D207" s="192">
        <f>SUM(D208:D213)</f>
        <v>0</v>
      </c>
      <c r="E207" s="192">
        <f>SUM(E208:E213)</f>
        <v>0</v>
      </c>
      <c r="F207" s="192">
        <f t="shared" si="122"/>
        <v>0</v>
      </c>
      <c r="G207" s="192">
        <f>SUM(G208:G213)</f>
        <v>0</v>
      </c>
      <c r="H207" s="192">
        <f t="shared" ref="H207:H244" si="140">F207-G207</f>
        <v>0</v>
      </c>
      <c r="I207" s="192">
        <f>SUM(I208:I213)</f>
        <v>0</v>
      </c>
      <c r="J207" s="192">
        <f t="shared" ref="J207:J244" si="141">F207-I207</f>
        <v>0</v>
      </c>
      <c r="K207" s="192">
        <f t="shared" ref="K207:AD207" si="142">SUM(K208:K213)</f>
        <v>0</v>
      </c>
      <c r="L207" s="192">
        <f t="shared" si="142"/>
        <v>0</v>
      </c>
      <c r="M207" s="192">
        <f t="shared" si="142"/>
        <v>0</v>
      </c>
      <c r="N207" s="192">
        <f t="shared" si="142"/>
        <v>0</v>
      </c>
      <c r="O207" s="192">
        <f t="shared" si="142"/>
        <v>0</v>
      </c>
      <c r="P207" s="192">
        <f>SUM(P208:P213)</f>
        <v>0</v>
      </c>
      <c r="Q207" s="192">
        <f>SUM(Q208:Q213)</f>
        <v>0</v>
      </c>
      <c r="R207" s="192">
        <f t="shared" si="142"/>
        <v>0</v>
      </c>
      <c r="S207" s="192">
        <f t="shared" si="142"/>
        <v>0</v>
      </c>
      <c r="T207" s="192">
        <f>SUM(T208:T213)</f>
        <v>0</v>
      </c>
      <c r="U207" s="192">
        <f t="shared" si="142"/>
        <v>0</v>
      </c>
      <c r="V207" s="192">
        <f t="shared" si="142"/>
        <v>0</v>
      </c>
      <c r="W207" s="192">
        <f>SUM(W208:W213)</f>
        <v>0</v>
      </c>
      <c r="X207" s="192">
        <f t="shared" si="142"/>
        <v>0</v>
      </c>
      <c r="Y207" s="192">
        <f>SUM(Y208:Y213)</f>
        <v>0</v>
      </c>
      <c r="Z207" s="192">
        <f>SUM(Z208:Z213)</f>
        <v>0</v>
      </c>
      <c r="AA207" s="192">
        <f t="shared" si="142"/>
        <v>0</v>
      </c>
      <c r="AB207" s="192">
        <f t="shared" si="142"/>
        <v>0</v>
      </c>
      <c r="AC207" s="192">
        <f t="shared" si="142"/>
        <v>0</v>
      </c>
      <c r="AD207" s="192">
        <f t="shared" si="142"/>
        <v>0</v>
      </c>
      <c r="AE207" s="192">
        <f t="shared" ref="AE207:AE244" si="143">AB207+AC207+AD207</f>
        <v>0</v>
      </c>
      <c r="AF207" s="192">
        <f>SUM(AF208:AF213)</f>
        <v>0</v>
      </c>
      <c r="AG207" s="192">
        <f>SUM(AG208:AG213)</f>
        <v>0</v>
      </c>
      <c r="AH207" s="192">
        <f>SUM(AH208:AH213)</f>
        <v>0</v>
      </c>
      <c r="AI207" s="192">
        <f t="shared" ref="AI207:AI244" si="144">AF207+AG207+AH207</f>
        <v>0</v>
      </c>
      <c r="AJ207" s="192">
        <f>SUM(AJ208:AJ213)</f>
        <v>0</v>
      </c>
      <c r="AK207" s="192">
        <f>SUM(AK208:AK213)</f>
        <v>0</v>
      </c>
      <c r="AL207" s="192">
        <f>SUM(AL208:AL213)</f>
        <v>0</v>
      </c>
      <c r="AM207" s="192">
        <f t="shared" ref="AM207:AM244" si="145">AJ207+AK207+AL207</f>
        <v>0</v>
      </c>
      <c r="AN207" s="192">
        <f>SUM(AN208:AN213)</f>
        <v>0</v>
      </c>
      <c r="AO207" s="192">
        <f>SUM(AO208:AO213)</f>
        <v>0</v>
      </c>
      <c r="AP207" s="192">
        <f>SUM(AP208:AP213)</f>
        <v>0</v>
      </c>
      <c r="AQ207" s="192">
        <f t="shared" ref="AQ207:AQ244" si="146">AN207+AO207+AP207</f>
        <v>0</v>
      </c>
      <c r="AR207" s="192">
        <f t="shared" ref="AR207:AR244" si="147">AE207+AI207+AM207+AQ207</f>
        <v>0</v>
      </c>
    </row>
    <row r="208" spans="2:44">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122"/>
        <v>0</v>
      </c>
      <c r="G208" s="183"/>
      <c r="H208" s="183">
        <f t="shared" si="140"/>
        <v>0</v>
      </c>
      <c r="I208" s="183"/>
      <c r="J208" s="183">
        <f t="shared" si="141"/>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si="143"/>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si="144"/>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si="145"/>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si="146"/>
        <v>0</v>
      </c>
      <c r="AR208" s="183">
        <f t="shared" si="147"/>
        <v>0</v>
      </c>
    </row>
    <row r="209" spans="2:44">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si="122"/>
        <v>0</v>
      </c>
      <c r="G209" s="183"/>
      <c r="H209" s="183">
        <f t="shared" si="140"/>
        <v>0</v>
      </c>
      <c r="I209" s="183"/>
      <c r="J209" s="183">
        <f t="shared" si="141"/>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143"/>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144"/>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145"/>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146"/>
        <v>0</v>
      </c>
      <c r="AR209" s="183">
        <f t="shared" si="147"/>
        <v>0</v>
      </c>
    </row>
    <row r="210" spans="2:44">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122"/>
        <v>0</v>
      </c>
      <c r="G210" s="183"/>
      <c r="H210" s="183">
        <f t="shared" si="140"/>
        <v>0</v>
      </c>
      <c r="I210" s="183"/>
      <c r="J210" s="183">
        <f t="shared" si="141"/>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si="143"/>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si="144"/>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si="145"/>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si="146"/>
        <v>0</v>
      </c>
      <c r="AR210" s="183">
        <f t="shared" si="147"/>
        <v>0</v>
      </c>
    </row>
    <row r="211" spans="2:44">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si="122"/>
        <v>0</v>
      </c>
      <c r="G211" s="183"/>
      <c r="H211" s="183">
        <f t="shared" si="140"/>
        <v>0</v>
      </c>
      <c r="I211" s="183"/>
      <c r="J211" s="183">
        <f t="shared" si="141"/>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143"/>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144"/>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145"/>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146"/>
        <v>0</v>
      </c>
      <c r="AR211" s="183">
        <f t="shared" si="147"/>
        <v>0</v>
      </c>
    </row>
    <row r="212" spans="2:44">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si="122"/>
        <v>0</v>
      </c>
      <c r="G212" s="183"/>
      <c r="H212" s="183">
        <f t="shared" si="140"/>
        <v>0</v>
      </c>
      <c r="I212" s="183"/>
      <c r="J212" s="183">
        <f t="shared" si="141"/>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143"/>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44"/>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45"/>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46"/>
        <v>0</v>
      </c>
      <c r="AR212" s="183">
        <f t="shared" si="147"/>
        <v>0</v>
      </c>
    </row>
    <row r="213" spans="2:44">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122"/>
        <v>0</v>
      </c>
      <c r="G213" s="183"/>
      <c r="H213" s="183">
        <f t="shared" si="140"/>
        <v>0</v>
      </c>
      <c r="I213" s="183"/>
      <c r="J213" s="183">
        <f t="shared" si="141"/>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si="143"/>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si="144"/>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si="145"/>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si="146"/>
        <v>0</v>
      </c>
      <c r="AR213" s="183">
        <f t="shared" si="147"/>
        <v>0</v>
      </c>
    </row>
    <row r="214" spans="2:44">
      <c r="B214" s="190" t="s">
        <v>304</v>
      </c>
      <c r="C214" s="191" t="s">
        <v>184</v>
      </c>
      <c r="D214" s="192">
        <f>SUM(D215:D221)</f>
        <v>0</v>
      </c>
      <c r="E214" s="192">
        <f>SUM(E215:E221)</f>
        <v>0</v>
      </c>
      <c r="F214" s="192">
        <f t="shared" si="122"/>
        <v>0</v>
      </c>
      <c r="G214" s="192">
        <f>SUM(G215:G221)</f>
        <v>0</v>
      </c>
      <c r="H214" s="192">
        <f t="shared" si="140"/>
        <v>0</v>
      </c>
      <c r="I214" s="192">
        <f>SUM(I215:I221)</f>
        <v>0</v>
      </c>
      <c r="J214" s="192">
        <f t="shared" si="141"/>
        <v>0</v>
      </c>
      <c r="K214" s="192">
        <f t="shared" ref="K214:AD214" si="148">SUM(K215:K221)</f>
        <v>0</v>
      </c>
      <c r="L214" s="192">
        <f t="shared" si="148"/>
        <v>0</v>
      </c>
      <c r="M214" s="192">
        <f t="shared" si="148"/>
        <v>0</v>
      </c>
      <c r="N214" s="192">
        <f t="shared" si="148"/>
        <v>0</v>
      </c>
      <c r="O214" s="192">
        <f t="shared" si="148"/>
        <v>0</v>
      </c>
      <c r="P214" s="192">
        <f>SUM(P215:P221)</f>
        <v>0</v>
      </c>
      <c r="Q214" s="192">
        <f>SUM(Q215:Q221)</f>
        <v>0</v>
      </c>
      <c r="R214" s="192">
        <f t="shared" si="148"/>
        <v>0</v>
      </c>
      <c r="S214" s="192">
        <f t="shared" si="148"/>
        <v>0</v>
      </c>
      <c r="T214" s="192">
        <f>SUM(T215:T221)</f>
        <v>0</v>
      </c>
      <c r="U214" s="192">
        <f t="shared" si="148"/>
        <v>0</v>
      </c>
      <c r="V214" s="192">
        <f t="shared" si="148"/>
        <v>0</v>
      </c>
      <c r="W214" s="192">
        <f>SUM(W215:W221)</f>
        <v>0</v>
      </c>
      <c r="X214" s="192">
        <f t="shared" si="148"/>
        <v>0</v>
      </c>
      <c r="Y214" s="192">
        <f>SUM(Y215:Y221)</f>
        <v>0</v>
      </c>
      <c r="Z214" s="192">
        <f>SUM(Z215:Z221)</f>
        <v>0</v>
      </c>
      <c r="AA214" s="192">
        <f t="shared" si="148"/>
        <v>0</v>
      </c>
      <c r="AB214" s="192">
        <f t="shared" si="148"/>
        <v>0</v>
      </c>
      <c r="AC214" s="192">
        <f t="shared" si="148"/>
        <v>0</v>
      </c>
      <c r="AD214" s="192">
        <f t="shared" si="148"/>
        <v>0</v>
      </c>
      <c r="AE214" s="192">
        <f t="shared" si="143"/>
        <v>0</v>
      </c>
      <c r="AF214" s="192">
        <f>SUM(AF215:AF221)</f>
        <v>0</v>
      </c>
      <c r="AG214" s="192">
        <f>SUM(AG215:AG221)</f>
        <v>0</v>
      </c>
      <c r="AH214" s="192">
        <f>SUM(AH215:AH221)</f>
        <v>0</v>
      </c>
      <c r="AI214" s="192">
        <f t="shared" si="144"/>
        <v>0</v>
      </c>
      <c r="AJ214" s="192">
        <f>SUM(AJ215:AJ221)</f>
        <v>0</v>
      </c>
      <c r="AK214" s="192">
        <f>SUM(AK215:AK221)</f>
        <v>0</v>
      </c>
      <c r="AL214" s="192">
        <f>SUM(AL215:AL221)</f>
        <v>0</v>
      </c>
      <c r="AM214" s="192">
        <f t="shared" si="145"/>
        <v>0</v>
      </c>
      <c r="AN214" s="192">
        <f>SUM(AN215:AN221)</f>
        <v>0</v>
      </c>
      <c r="AO214" s="192">
        <f>SUM(AO215:AO221)</f>
        <v>0</v>
      </c>
      <c r="AP214" s="192">
        <f>SUM(AP215:AP221)</f>
        <v>0</v>
      </c>
      <c r="AQ214" s="192">
        <f t="shared" si="146"/>
        <v>0</v>
      </c>
      <c r="AR214" s="192">
        <f t="shared" si="147"/>
        <v>0</v>
      </c>
    </row>
    <row r="215" spans="2:44">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si="122"/>
        <v>0</v>
      </c>
      <c r="G215" s="183"/>
      <c r="H215" s="183">
        <f t="shared" si="140"/>
        <v>0</v>
      </c>
      <c r="I215" s="183"/>
      <c r="J215" s="183">
        <f t="shared" si="141"/>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143"/>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44"/>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45"/>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46"/>
        <v>0</v>
      </c>
      <c r="AR215" s="183">
        <f t="shared" si="147"/>
        <v>0</v>
      </c>
    </row>
    <row r="216" spans="2:44">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122"/>
        <v>0</v>
      </c>
      <c r="G216" s="183"/>
      <c r="H216" s="183">
        <f t="shared" si="140"/>
        <v>0</v>
      </c>
      <c r="I216" s="183"/>
      <c r="J216" s="183">
        <f t="shared" si="141"/>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143"/>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44"/>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45"/>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46"/>
        <v>0</v>
      </c>
      <c r="AR216" s="183">
        <f t="shared" si="147"/>
        <v>0</v>
      </c>
    </row>
    <row r="217" spans="2:44">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122"/>
        <v>0</v>
      </c>
      <c r="G217" s="183"/>
      <c r="H217" s="183">
        <f t="shared" si="140"/>
        <v>0</v>
      </c>
      <c r="I217" s="183"/>
      <c r="J217" s="183">
        <f t="shared" si="141"/>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si="143"/>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si="144"/>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si="145"/>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si="146"/>
        <v>0</v>
      </c>
      <c r="AR217" s="183">
        <f t="shared" si="147"/>
        <v>0</v>
      </c>
    </row>
    <row r="218" spans="2:44">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ref="F218:F244" si="149">D218+E218</f>
        <v>0</v>
      </c>
      <c r="G218" s="183"/>
      <c r="H218" s="183">
        <f t="shared" si="140"/>
        <v>0</v>
      </c>
      <c r="I218" s="183"/>
      <c r="J218" s="183">
        <f t="shared" si="141"/>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si="143"/>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si="144"/>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si="145"/>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si="146"/>
        <v>0</v>
      </c>
      <c r="AR218" s="183">
        <f t="shared" si="147"/>
        <v>0</v>
      </c>
    </row>
    <row r="219" spans="2:44">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si="149"/>
        <v>0</v>
      </c>
      <c r="G219" s="183"/>
      <c r="H219" s="183">
        <f t="shared" si="140"/>
        <v>0</v>
      </c>
      <c r="I219" s="183"/>
      <c r="J219" s="183">
        <f t="shared" si="141"/>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143"/>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144"/>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145"/>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146"/>
        <v>0</v>
      </c>
      <c r="AR219" s="183">
        <f t="shared" si="147"/>
        <v>0</v>
      </c>
    </row>
    <row r="220" spans="2:44">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si="149"/>
        <v>0</v>
      </c>
      <c r="G220" s="183"/>
      <c r="H220" s="183">
        <f t="shared" si="140"/>
        <v>0</v>
      </c>
      <c r="I220" s="183"/>
      <c r="J220" s="183">
        <f t="shared" si="141"/>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143"/>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44"/>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45"/>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46"/>
        <v>0</v>
      </c>
      <c r="AR220" s="183">
        <f t="shared" si="147"/>
        <v>0</v>
      </c>
    </row>
    <row r="221" spans="2:44">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149"/>
        <v>0</v>
      </c>
      <c r="G221" s="183"/>
      <c r="H221" s="183">
        <f t="shared" si="140"/>
        <v>0</v>
      </c>
      <c r="I221" s="183"/>
      <c r="J221" s="183">
        <f t="shared" si="141"/>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si="143"/>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si="144"/>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si="145"/>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si="146"/>
        <v>0</v>
      </c>
      <c r="AR221" s="183">
        <f t="shared" si="147"/>
        <v>0</v>
      </c>
    </row>
    <row r="222" spans="2:44">
      <c r="B222" s="178" t="s">
        <v>309</v>
      </c>
      <c r="C222" s="179" t="s">
        <v>188</v>
      </c>
      <c r="D222" s="180">
        <f>D223+D235+D243+D260+D267+D312</f>
        <v>10600</v>
      </c>
      <c r="E222" s="180">
        <f>E223+E235+E243+E260+E267+E312</f>
        <v>0</v>
      </c>
      <c r="F222" s="180">
        <f t="shared" si="149"/>
        <v>10600</v>
      </c>
      <c r="G222" s="180">
        <f>G223+G235+G243+G260+G267+G312</f>
        <v>0</v>
      </c>
      <c r="H222" s="180">
        <f t="shared" si="140"/>
        <v>10600</v>
      </c>
      <c r="I222" s="180">
        <f>I223+I235+I243+I260+I267+I312</f>
        <v>0</v>
      </c>
      <c r="J222" s="180">
        <f t="shared" si="141"/>
        <v>10600</v>
      </c>
      <c r="K222" s="180">
        <f t="shared" ref="K222:AD222" si="150">K223+K235+K243+K260+K267+K312</f>
        <v>0</v>
      </c>
      <c r="L222" s="180">
        <f t="shared" si="150"/>
        <v>0</v>
      </c>
      <c r="M222" s="180">
        <f t="shared" si="150"/>
        <v>0</v>
      </c>
      <c r="N222" s="180">
        <f t="shared" si="150"/>
        <v>0</v>
      </c>
      <c r="O222" s="180">
        <f t="shared" si="150"/>
        <v>0</v>
      </c>
      <c r="P222" s="180">
        <f t="shared" si="150"/>
        <v>0</v>
      </c>
      <c r="Q222" s="180">
        <f t="shared" si="150"/>
        <v>0</v>
      </c>
      <c r="R222" s="180">
        <f t="shared" si="150"/>
        <v>0</v>
      </c>
      <c r="S222" s="180">
        <f t="shared" si="150"/>
        <v>0</v>
      </c>
      <c r="T222" s="180">
        <f>T223+T235+T243+T260+T267+T312</f>
        <v>0</v>
      </c>
      <c r="U222" s="180">
        <f t="shared" si="150"/>
        <v>0</v>
      </c>
      <c r="V222" s="180">
        <f t="shared" si="150"/>
        <v>0</v>
      </c>
      <c r="W222" s="180">
        <f t="shared" si="150"/>
        <v>0</v>
      </c>
      <c r="X222" s="180">
        <f t="shared" si="150"/>
        <v>0</v>
      </c>
      <c r="Y222" s="180">
        <f>Y223+Y235+Y243+Y260+Y267+Y312</f>
        <v>0</v>
      </c>
      <c r="Z222" s="180">
        <f>Z223+Z235+Z243+Z260+Z267+Z312</f>
        <v>0</v>
      </c>
      <c r="AA222" s="180">
        <f t="shared" si="150"/>
        <v>10600</v>
      </c>
      <c r="AB222" s="180">
        <f t="shared" si="150"/>
        <v>0</v>
      </c>
      <c r="AC222" s="180">
        <f t="shared" si="150"/>
        <v>100</v>
      </c>
      <c r="AD222" s="180">
        <f t="shared" si="150"/>
        <v>0</v>
      </c>
      <c r="AE222" s="180">
        <f t="shared" si="143"/>
        <v>100</v>
      </c>
      <c r="AF222" s="180">
        <f>AF223+AF235+AF243+AF260+AF267+AF312</f>
        <v>10500</v>
      </c>
      <c r="AG222" s="180">
        <f>AG223+AG235+AG243+AG260+AG267+AG312</f>
        <v>0</v>
      </c>
      <c r="AH222" s="180">
        <f>AH223+AH235+AH243+AH260+AH267+AH312</f>
        <v>0</v>
      </c>
      <c r="AI222" s="180">
        <f t="shared" si="144"/>
        <v>10500</v>
      </c>
      <c r="AJ222" s="180">
        <f>AJ223+AJ235+AJ243+AJ260+AJ267+AJ312</f>
        <v>0</v>
      </c>
      <c r="AK222" s="180">
        <f>AK223+AK235+AK243+AK260+AK267+AK312</f>
        <v>0</v>
      </c>
      <c r="AL222" s="180">
        <f>AL223+AL235+AL243+AL260+AL267+AL312</f>
        <v>0</v>
      </c>
      <c r="AM222" s="180">
        <f t="shared" si="145"/>
        <v>0</v>
      </c>
      <c r="AN222" s="180">
        <f>AN223+AN235+AN243+AN260+AN267+AN312</f>
        <v>0</v>
      </c>
      <c r="AO222" s="180">
        <f>AO223+AO235+AO243+AO260+AO267+AO312</f>
        <v>0</v>
      </c>
      <c r="AP222" s="180">
        <f>AP223+AP235+AP243+AP260+AP267+AP312</f>
        <v>0</v>
      </c>
      <c r="AQ222" s="180">
        <f t="shared" si="146"/>
        <v>0</v>
      </c>
      <c r="AR222" s="180">
        <f t="shared" si="147"/>
        <v>10600</v>
      </c>
    </row>
    <row r="223" spans="2:44">
      <c r="B223" s="190" t="s">
        <v>310</v>
      </c>
      <c r="C223" s="191" t="s">
        <v>189</v>
      </c>
      <c r="D223" s="192">
        <f>SUM(D224:D234)</f>
        <v>10500</v>
      </c>
      <c r="E223" s="192">
        <f>SUM(E224:E234)</f>
        <v>0</v>
      </c>
      <c r="F223" s="192">
        <f t="shared" si="149"/>
        <v>10500</v>
      </c>
      <c r="G223" s="192">
        <f>SUM(G224:G234)</f>
        <v>0</v>
      </c>
      <c r="H223" s="192">
        <f t="shared" si="140"/>
        <v>10500</v>
      </c>
      <c r="I223" s="192">
        <f>SUM(I224:I234)</f>
        <v>0</v>
      </c>
      <c r="J223" s="192">
        <f t="shared" si="141"/>
        <v>10500</v>
      </c>
      <c r="K223" s="192">
        <f t="shared" ref="K223:AD223" si="151">SUM(K224:K234)</f>
        <v>0</v>
      </c>
      <c r="L223" s="192">
        <f t="shared" si="151"/>
        <v>0</v>
      </c>
      <c r="M223" s="192">
        <f t="shared" si="151"/>
        <v>0</v>
      </c>
      <c r="N223" s="192">
        <f t="shared" si="151"/>
        <v>0</v>
      </c>
      <c r="O223" s="192">
        <f t="shared" si="151"/>
        <v>0</v>
      </c>
      <c r="P223" s="192">
        <f t="shared" si="151"/>
        <v>0</v>
      </c>
      <c r="Q223" s="192">
        <f t="shared" si="151"/>
        <v>0</v>
      </c>
      <c r="R223" s="192">
        <f t="shared" si="151"/>
        <v>0</v>
      </c>
      <c r="S223" s="192">
        <f t="shared" si="151"/>
        <v>0</v>
      </c>
      <c r="T223" s="192">
        <f>SUM(T224:T234)</f>
        <v>0</v>
      </c>
      <c r="U223" s="192">
        <f t="shared" si="151"/>
        <v>0</v>
      </c>
      <c r="V223" s="192">
        <f t="shared" si="151"/>
        <v>0</v>
      </c>
      <c r="W223" s="192">
        <f t="shared" si="151"/>
        <v>0</v>
      </c>
      <c r="X223" s="192">
        <f t="shared" si="151"/>
        <v>0</v>
      </c>
      <c r="Y223" s="192">
        <f>SUM(Y224:Y234)</f>
        <v>0</v>
      </c>
      <c r="Z223" s="192">
        <f>SUM(Z224:Z234)</f>
        <v>0</v>
      </c>
      <c r="AA223" s="192">
        <f t="shared" si="151"/>
        <v>10500</v>
      </c>
      <c r="AB223" s="192">
        <f t="shared" si="151"/>
        <v>0</v>
      </c>
      <c r="AC223" s="192">
        <f t="shared" si="151"/>
        <v>0</v>
      </c>
      <c r="AD223" s="192">
        <f t="shared" si="151"/>
        <v>0</v>
      </c>
      <c r="AE223" s="192">
        <f t="shared" si="143"/>
        <v>0</v>
      </c>
      <c r="AF223" s="192">
        <f>SUM(AF224:AF234)</f>
        <v>10500</v>
      </c>
      <c r="AG223" s="192">
        <f>SUM(AG224:AG234)</f>
        <v>0</v>
      </c>
      <c r="AH223" s="192">
        <f>SUM(AH224:AH234)</f>
        <v>0</v>
      </c>
      <c r="AI223" s="192">
        <f t="shared" si="144"/>
        <v>10500</v>
      </c>
      <c r="AJ223" s="192">
        <f>SUM(AJ224:AJ234)</f>
        <v>0</v>
      </c>
      <c r="AK223" s="192">
        <f>SUM(AK224:AK234)</f>
        <v>0</v>
      </c>
      <c r="AL223" s="192">
        <f>SUM(AL224:AL234)</f>
        <v>0</v>
      </c>
      <c r="AM223" s="192">
        <f t="shared" si="145"/>
        <v>0</v>
      </c>
      <c r="AN223" s="192">
        <f>SUM(AN224:AN234)</f>
        <v>0</v>
      </c>
      <c r="AO223" s="192">
        <f>SUM(AO224:AO234)</f>
        <v>0</v>
      </c>
      <c r="AP223" s="192">
        <f>SUM(AP224:AP234)</f>
        <v>0</v>
      </c>
      <c r="AQ223" s="192">
        <f t="shared" si="146"/>
        <v>0</v>
      </c>
      <c r="AR223" s="192">
        <f t="shared" si="147"/>
        <v>10500</v>
      </c>
    </row>
    <row r="224" spans="2:44">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149"/>
        <v>0</v>
      </c>
      <c r="G224" s="183"/>
      <c r="H224" s="183">
        <f t="shared" si="140"/>
        <v>0</v>
      </c>
      <c r="I224" s="183"/>
      <c r="J224" s="183">
        <f t="shared" si="141"/>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143"/>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144"/>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145"/>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146"/>
        <v>0</v>
      </c>
      <c r="AR224" s="183">
        <f t="shared" si="147"/>
        <v>0</v>
      </c>
    </row>
    <row r="225" spans="2:44">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10500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149"/>
        <v>10500</v>
      </c>
      <c r="G225" s="183"/>
      <c r="H225" s="183">
        <f t="shared" si="140"/>
        <v>10500</v>
      </c>
      <c r="I225" s="183"/>
      <c r="J225" s="183">
        <f t="shared" si="141"/>
        <v>10500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10500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143"/>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144"/>
        <v>10500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145"/>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146"/>
        <v>0</v>
      </c>
      <c r="AR225" s="183">
        <f t="shared" si="147"/>
        <v>10500</v>
      </c>
    </row>
    <row r="226" spans="2:44">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149"/>
        <v>0</v>
      </c>
      <c r="G226" s="183"/>
      <c r="H226" s="183">
        <f t="shared" si="140"/>
        <v>0</v>
      </c>
      <c r="I226" s="183"/>
      <c r="J226" s="183">
        <f t="shared" si="141"/>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143"/>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144"/>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145"/>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146"/>
        <v>0</v>
      </c>
      <c r="AR226" s="183">
        <f t="shared" si="147"/>
        <v>0</v>
      </c>
    </row>
    <row r="227" spans="2:44">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si="149"/>
        <v>0</v>
      </c>
      <c r="G227" s="183"/>
      <c r="H227" s="183">
        <f t="shared" si="140"/>
        <v>0</v>
      </c>
      <c r="I227" s="183"/>
      <c r="J227" s="183">
        <f t="shared" si="141"/>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si="143"/>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si="144"/>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si="145"/>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si="146"/>
        <v>0</v>
      </c>
      <c r="AR227" s="183">
        <f t="shared" si="147"/>
        <v>0</v>
      </c>
    </row>
    <row r="228" spans="2:44">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149"/>
        <v>0</v>
      </c>
      <c r="G228" s="183"/>
      <c r="H228" s="183">
        <f t="shared" si="140"/>
        <v>0</v>
      </c>
      <c r="I228" s="183"/>
      <c r="J228" s="183">
        <f t="shared" si="141"/>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143"/>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144"/>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145"/>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146"/>
        <v>0</v>
      </c>
      <c r="AR228" s="183">
        <f t="shared" si="147"/>
        <v>0</v>
      </c>
    </row>
    <row r="229" spans="2:44">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149"/>
        <v>0</v>
      </c>
      <c r="G229" s="183"/>
      <c r="H229" s="183">
        <f t="shared" si="140"/>
        <v>0</v>
      </c>
      <c r="I229" s="183"/>
      <c r="J229" s="183">
        <f t="shared" si="141"/>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143"/>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144"/>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145"/>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146"/>
        <v>0</v>
      </c>
      <c r="AR229" s="183">
        <f t="shared" si="147"/>
        <v>0</v>
      </c>
    </row>
    <row r="230" spans="2:44">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 t="shared" si="149"/>
        <v>0</v>
      </c>
      <c r="G230" s="183"/>
      <c r="H230" s="183">
        <f t="shared" si="140"/>
        <v>0</v>
      </c>
      <c r="I230" s="183"/>
      <c r="J230" s="183">
        <f t="shared" si="141"/>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 t="shared" si="143"/>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 t="shared" si="144"/>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 t="shared" si="145"/>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 t="shared" si="146"/>
        <v>0</v>
      </c>
      <c r="AR230" s="183">
        <f t="shared" si="147"/>
        <v>0</v>
      </c>
    </row>
    <row r="231" spans="2:44">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 t="shared" si="149"/>
        <v>0</v>
      </c>
      <c r="G231" s="183"/>
      <c r="H231" s="183">
        <f t="shared" si="140"/>
        <v>0</v>
      </c>
      <c r="I231" s="183"/>
      <c r="J231" s="183">
        <f t="shared" si="141"/>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 t="shared" si="143"/>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 t="shared" si="144"/>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 t="shared" si="145"/>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 t="shared" si="146"/>
        <v>0</v>
      </c>
      <c r="AR231" s="183">
        <f t="shared" si="147"/>
        <v>0</v>
      </c>
    </row>
    <row r="232" spans="2:44">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si="149"/>
        <v>0</v>
      </c>
      <c r="G232" s="183"/>
      <c r="H232" s="183">
        <f t="shared" si="140"/>
        <v>0</v>
      </c>
      <c r="I232" s="183"/>
      <c r="J232" s="183">
        <f t="shared" si="141"/>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si="143"/>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si="144"/>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si="145"/>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si="146"/>
        <v>0</v>
      </c>
      <c r="AR232" s="183">
        <f t="shared" si="147"/>
        <v>0</v>
      </c>
    </row>
    <row r="233" spans="2:44">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si="149"/>
        <v>0</v>
      </c>
      <c r="G233" s="183"/>
      <c r="H233" s="183">
        <f t="shared" si="140"/>
        <v>0</v>
      </c>
      <c r="I233" s="183"/>
      <c r="J233" s="183">
        <f t="shared" si="141"/>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si="143"/>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si="144"/>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si="145"/>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si="146"/>
        <v>0</v>
      </c>
      <c r="AR233" s="183">
        <f t="shared" si="147"/>
        <v>0</v>
      </c>
    </row>
    <row r="234" spans="2:44">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 t="shared" si="149"/>
        <v>0</v>
      </c>
      <c r="G234" s="183"/>
      <c r="H234" s="183">
        <f t="shared" si="140"/>
        <v>0</v>
      </c>
      <c r="I234" s="183"/>
      <c r="J234" s="183">
        <f t="shared" si="141"/>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 t="shared" si="143"/>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 t="shared" si="144"/>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 t="shared" si="145"/>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 t="shared" si="146"/>
        <v>0</v>
      </c>
      <c r="AR234" s="183">
        <f t="shared" si="147"/>
        <v>0</v>
      </c>
    </row>
    <row r="235" spans="2:44">
      <c r="B235" s="190" t="s">
        <v>313</v>
      </c>
      <c r="C235" s="191" t="s">
        <v>191</v>
      </c>
      <c r="D235" s="192">
        <f>SUM(D236:D242)</f>
        <v>0</v>
      </c>
      <c r="E235" s="192">
        <f>SUM(E236:E242)</f>
        <v>0</v>
      </c>
      <c r="F235" s="192">
        <f t="shared" si="149"/>
        <v>0</v>
      </c>
      <c r="G235" s="192">
        <f>SUM(G236:G242)</f>
        <v>0</v>
      </c>
      <c r="H235" s="192">
        <f t="shared" si="140"/>
        <v>0</v>
      </c>
      <c r="I235" s="192">
        <f>SUM(I236:I242)</f>
        <v>0</v>
      </c>
      <c r="J235" s="192">
        <f t="shared" si="141"/>
        <v>0</v>
      </c>
      <c r="K235" s="192">
        <f t="shared" ref="K235:AD235" si="152">SUM(K236:K242)</f>
        <v>0</v>
      </c>
      <c r="L235" s="192">
        <f t="shared" si="152"/>
        <v>0</v>
      </c>
      <c r="M235" s="192">
        <f t="shared" si="152"/>
        <v>0</v>
      </c>
      <c r="N235" s="192">
        <f t="shared" si="152"/>
        <v>0</v>
      </c>
      <c r="O235" s="192">
        <f t="shared" si="152"/>
        <v>0</v>
      </c>
      <c r="P235" s="192">
        <f>SUM(P236:P242)</f>
        <v>0</v>
      </c>
      <c r="Q235" s="192">
        <f>SUM(Q236:Q242)</f>
        <v>0</v>
      </c>
      <c r="R235" s="192">
        <f t="shared" si="152"/>
        <v>0</v>
      </c>
      <c r="S235" s="192">
        <f t="shared" si="152"/>
        <v>0</v>
      </c>
      <c r="T235" s="192">
        <f>SUM(T236:T242)</f>
        <v>0</v>
      </c>
      <c r="U235" s="192">
        <f t="shared" si="152"/>
        <v>0</v>
      </c>
      <c r="V235" s="192">
        <f t="shared" si="152"/>
        <v>0</v>
      </c>
      <c r="W235" s="192">
        <f>SUM(W236:W242)</f>
        <v>0</v>
      </c>
      <c r="X235" s="192">
        <f t="shared" si="152"/>
        <v>0</v>
      </c>
      <c r="Y235" s="192">
        <f>SUM(Y236:Y242)</f>
        <v>0</v>
      </c>
      <c r="Z235" s="192">
        <f>SUM(Z236:Z242)</f>
        <v>0</v>
      </c>
      <c r="AA235" s="192">
        <f t="shared" si="152"/>
        <v>0</v>
      </c>
      <c r="AB235" s="192">
        <f t="shared" si="152"/>
        <v>0</v>
      </c>
      <c r="AC235" s="192">
        <f t="shared" si="152"/>
        <v>0</v>
      </c>
      <c r="AD235" s="192">
        <f t="shared" si="152"/>
        <v>0</v>
      </c>
      <c r="AE235" s="192">
        <f t="shared" si="143"/>
        <v>0</v>
      </c>
      <c r="AF235" s="192">
        <f>SUM(AF236:AF242)</f>
        <v>0</v>
      </c>
      <c r="AG235" s="192">
        <f>SUM(AG236:AG242)</f>
        <v>0</v>
      </c>
      <c r="AH235" s="192">
        <f>SUM(AH236:AH242)</f>
        <v>0</v>
      </c>
      <c r="AI235" s="192">
        <f t="shared" si="144"/>
        <v>0</v>
      </c>
      <c r="AJ235" s="192">
        <f>SUM(AJ236:AJ242)</f>
        <v>0</v>
      </c>
      <c r="AK235" s="192">
        <f>SUM(AK236:AK242)</f>
        <v>0</v>
      </c>
      <c r="AL235" s="192">
        <f>SUM(AL236:AL242)</f>
        <v>0</v>
      </c>
      <c r="AM235" s="192">
        <f t="shared" si="145"/>
        <v>0</v>
      </c>
      <c r="AN235" s="192">
        <f>SUM(AN236:AN242)</f>
        <v>0</v>
      </c>
      <c r="AO235" s="192">
        <f>SUM(AO236:AO242)</f>
        <v>0</v>
      </c>
      <c r="AP235" s="192">
        <f>SUM(AP236:AP242)</f>
        <v>0</v>
      </c>
      <c r="AQ235" s="192">
        <f t="shared" si="146"/>
        <v>0</v>
      </c>
      <c r="AR235" s="192">
        <f t="shared" si="147"/>
        <v>0</v>
      </c>
    </row>
    <row r="236" spans="2:44">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si="149"/>
        <v>0</v>
      </c>
      <c r="G236" s="183"/>
      <c r="H236" s="183">
        <f t="shared" si="140"/>
        <v>0</v>
      </c>
      <c r="I236" s="183"/>
      <c r="J236" s="183">
        <f t="shared" si="141"/>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si="143"/>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si="144"/>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si="145"/>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si="146"/>
        <v>0</v>
      </c>
      <c r="AR236" s="183">
        <f t="shared" si="147"/>
        <v>0</v>
      </c>
    </row>
    <row r="237" spans="2:44">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149"/>
        <v>0</v>
      </c>
      <c r="G237" s="183"/>
      <c r="H237" s="183">
        <f t="shared" si="140"/>
        <v>0</v>
      </c>
      <c r="I237" s="183"/>
      <c r="J237" s="183">
        <f t="shared" si="141"/>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143"/>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144"/>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145"/>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146"/>
        <v>0</v>
      </c>
      <c r="AR237" s="183">
        <f t="shared" si="147"/>
        <v>0</v>
      </c>
    </row>
    <row r="238" spans="2:44">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149"/>
        <v>0</v>
      </c>
      <c r="G238" s="183"/>
      <c r="H238" s="183">
        <f t="shared" si="140"/>
        <v>0</v>
      </c>
      <c r="I238" s="183"/>
      <c r="J238" s="183">
        <f t="shared" si="141"/>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143"/>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144"/>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145"/>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146"/>
        <v>0</v>
      </c>
      <c r="AR238" s="183">
        <f t="shared" si="147"/>
        <v>0</v>
      </c>
    </row>
    <row r="239" spans="2:44">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149"/>
        <v>0</v>
      </c>
      <c r="G239" s="183"/>
      <c r="H239" s="183">
        <f t="shared" si="140"/>
        <v>0</v>
      </c>
      <c r="I239" s="183"/>
      <c r="J239" s="183">
        <f t="shared" si="141"/>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143"/>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144"/>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145"/>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146"/>
        <v>0</v>
      </c>
      <c r="AR239" s="183">
        <f t="shared" si="147"/>
        <v>0</v>
      </c>
    </row>
    <row r="240" spans="2:44">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149"/>
        <v>0</v>
      </c>
      <c r="G240" s="183"/>
      <c r="H240" s="183">
        <f t="shared" si="140"/>
        <v>0</v>
      </c>
      <c r="I240" s="183"/>
      <c r="J240" s="183">
        <f t="shared" si="141"/>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143"/>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144"/>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145"/>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146"/>
        <v>0</v>
      </c>
      <c r="AR240" s="183">
        <f t="shared" si="147"/>
        <v>0</v>
      </c>
    </row>
    <row r="241" spans="2:44">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si="149"/>
        <v>0</v>
      </c>
      <c r="G241" s="183"/>
      <c r="H241" s="183">
        <f t="shared" si="140"/>
        <v>0</v>
      </c>
      <c r="I241" s="183"/>
      <c r="J241" s="183">
        <f t="shared" si="141"/>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si="143"/>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si="144"/>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si="145"/>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si="146"/>
        <v>0</v>
      </c>
      <c r="AR241" s="183">
        <f t="shared" si="147"/>
        <v>0</v>
      </c>
    </row>
    <row r="242" spans="2:44">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si="149"/>
        <v>0</v>
      </c>
      <c r="G242" s="183"/>
      <c r="H242" s="183">
        <f t="shared" si="140"/>
        <v>0</v>
      </c>
      <c r="I242" s="183"/>
      <c r="J242" s="183">
        <f t="shared" si="141"/>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si="143"/>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si="144"/>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si="145"/>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si="146"/>
        <v>0</v>
      </c>
      <c r="AR242" s="183">
        <f t="shared" si="147"/>
        <v>0</v>
      </c>
    </row>
    <row r="243" spans="2:44">
      <c r="B243" s="190" t="s">
        <v>315</v>
      </c>
      <c r="C243" s="191" t="s">
        <v>192</v>
      </c>
      <c r="D243" s="192">
        <f>SUM(D244:D259)</f>
        <v>85</v>
      </c>
      <c r="E243" s="192">
        <f>SUM(E244:E259)</f>
        <v>0</v>
      </c>
      <c r="F243" s="192">
        <f t="shared" si="149"/>
        <v>85</v>
      </c>
      <c r="G243" s="192">
        <f>SUM(G244:G259)</f>
        <v>0</v>
      </c>
      <c r="H243" s="192">
        <f t="shared" si="140"/>
        <v>85</v>
      </c>
      <c r="I243" s="192">
        <f>SUM(I244:I259)</f>
        <v>0</v>
      </c>
      <c r="J243" s="192">
        <f t="shared" si="141"/>
        <v>85</v>
      </c>
      <c r="K243" s="192">
        <f t="shared" ref="K243:AD243" si="153">SUM(K244:K259)</f>
        <v>0</v>
      </c>
      <c r="L243" s="192">
        <f t="shared" si="153"/>
        <v>0</v>
      </c>
      <c r="M243" s="192">
        <f t="shared" si="153"/>
        <v>0</v>
      </c>
      <c r="N243" s="192">
        <f t="shared" si="153"/>
        <v>0</v>
      </c>
      <c r="O243" s="192">
        <f t="shared" si="153"/>
        <v>0</v>
      </c>
      <c r="P243" s="192">
        <f>SUM(P244:P259)</f>
        <v>0</v>
      </c>
      <c r="Q243" s="192">
        <f>SUM(Q244:Q259)</f>
        <v>0</v>
      </c>
      <c r="R243" s="192">
        <f t="shared" si="153"/>
        <v>0</v>
      </c>
      <c r="S243" s="192">
        <f t="shared" si="153"/>
        <v>0</v>
      </c>
      <c r="T243" s="192">
        <f>SUM(T244:T259)</f>
        <v>0</v>
      </c>
      <c r="U243" s="192">
        <f t="shared" si="153"/>
        <v>0</v>
      </c>
      <c r="V243" s="192">
        <f t="shared" si="153"/>
        <v>0</v>
      </c>
      <c r="W243" s="192">
        <f>SUM(W244:W259)</f>
        <v>0</v>
      </c>
      <c r="X243" s="192">
        <f t="shared" si="153"/>
        <v>0</v>
      </c>
      <c r="Y243" s="192">
        <f>SUM(Y244:Y259)</f>
        <v>0</v>
      </c>
      <c r="Z243" s="192">
        <f>SUM(Z244:Z259)</f>
        <v>0</v>
      </c>
      <c r="AA243" s="192">
        <f t="shared" si="153"/>
        <v>85</v>
      </c>
      <c r="AB243" s="192">
        <f t="shared" si="153"/>
        <v>0</v>
      </c>
      <c r="AC243" s="192">
        <f t="shared" si="153"/>
        <v>85</v>
      </c>
      <c r="AD243" s="192">
        <f t="shared" si="153"/>
        <v>0</v>
      </c>
      <c r="AE243" s="192">
        <f t="shared" si="143"/>
        <v>85</v>
      </c>
      <c r="AF243" s="192">
        <f>SUM(AF244:AF259)</f>
        <v>0</v>
      </c>
      <c r="AG243" s="192">
        <f>SUM(AG244:AG259)</f>
        <v>0</v>
      </c>
      <c r="AH243" s="192">
        <f>SUM(AH244:AH259)</f>
        <v>0</v>
      </c>
      <c r="AI243" s="192">
        <f t="shared" si="144"/>
        <v>0</v>
      </c>
      <c r="AJ243" s="192">
        <f>SUM(AJ244:AJ259)</f>
        <v>0</v>
      </c>
      <c r="AK243" s="192">
        <f>SUM(AK244:AK259)</f>
        <v>0</v>
      </c>
      <c r="AL243" s="192">
        <f>SUM(AL244:AL259)</f>
        <v>0</v>
      </c>
      <c r="AM243" s="192">
        <f t="shared" si="145"/>
        <v>0</v>
      </c>
      <c r="AN243" s="192">
        <f>SUM(AN244:AN259)</f>
        <v>0</v>
      </c>
      <c r="AO243" s="192">
        <f>SUM(AO244:AO259)</f>
        <v>0</v>
      </c>
      <c r="AP243" s="192">
        <f>SUM(AP244:AP259)</f>
        <v>0</v>
      </c>
      <c r="AQ243" s="192">
        <f t="shared" si="146"/>
        <v>0</v>
      </c>
      <c r="AR243" s="192">
        <f t="shared" si="147"/>
        <v>85</v>
      </c>
    </row>
    <row r="244" spans="2:44">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149"/>
        <v>0</v>
      </c>
      <c r="G244" s="183"/>
      <c r="H244" s="183">
        <f t="shared" si="140"/>
        <v>0</v>
      </c>
      <c r="I244" s="183"/>
      <c r="J244" s="183">
        <f t="shared" si="141"/>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143"/>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144"/>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145"/>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146"/>
        <v>0</v>
      </c>
      <c r="AR244" s="183">
        <f t="shared" si="147"/>
        <v>0</v>
      </c>
    </row>
    <row r="245" spans="2:44">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154">D245+E245</f>
        <v>0</v>
      </c>
      <c r="G245" s="183"/>
      <c r="H245" s="183">
        <f t="shared" ref="H245:H253" si="155">F245-G245</f>
        <v>0</v>
      </c>
      <c r="I245" s="183"/>
      <c r="J245" s="183">
        <f t="shared" ref="J245:J253" si="15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15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15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15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160">AN245+AO245+AP245</f>
        <v>0</v>
      </c>
      <c r="AR245" s="183">
        <f t="shared" ref="AR245:AR253" si="161">AE245+AI245+AM245+AQ245</f>
        <v>0</v>
      </c>
    </row>
    <row r="246" spans="2:44">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154"/>
        <v>0</v>
      </c>
      <c r="G246" s="183"/>
      <c r="H246" s="183">
        <f t="shared" si="155"/>
        <v>0</v>
      </c>
      <c r="I246" s="183"/>
      <c r="J246" s="183">
        <f t="shared" si="15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15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15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15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160"/>
        <v>0</v>
      </c>
      <c r="AR246" s="183">
        <f t="shared" si="161"/>
        <v>0</v>
      </c>
    </row>
    <row r="247" spans="2:44">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154"/>
        <v>0</v>
      </c>
      <c r="G247" s="183"/>
      <c r="H247" s="183">
        <f t="shared" si="155"/>
        <v>0</v>
      </c>
      <c r="I247" s="183"/>
      <c r="J247" s="183">
        <f t="shared" si="15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15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15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15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160"/>
        <v>0</v>
      </c>
      <c r="AR247" s="183">
        <f t="shared" si="161"/>
        <v>0</v>
      </c>
    </row>
    <row r="248" spans="2:44">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154"/>
        <v>85</v>
      </c>
      <c r="G248" s="183"/>
      <c r="H248" s="183">
        <f t="shared" si="155"/>
        <v>85</v>
      </c>
      <c r="I248" s="183"/>
      <c r="J248" s="183">
        <f t="shared" si="156"/>
        <v>85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157"/>
        <v>85</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15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15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160"/>
        <v>0</v>
      </c>
      <c r="AR248" s="183">
        <f t="shared" si="161"/>
        <v>85</v>
      </c>
    </row>
    <row r="249" spans="2:44">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154"/>
        <v>0</v>
      </c>
      <c r="G249" s="183"/>
      <c r="H249" s="183">
        <f t="shared" si="155"/>
        <v>0</v>
      </c>
      <c r="I249" s="183"/>
      <c r="J249" s="183">
        <f t="shared" si="15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15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15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15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160"/>
        <v>0</v>
      </c>
      <c r="AR249" s="183">
        <f t="shared" si="161"/>
        <v>0</v>
      </c>
    </row>
    <row r="250" spans="2:44">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154"/>
        <v>0</v>
      </c>
      <c r="G250" s="183"/>
      <c r="H250" s="183">
        <f t="shared" si="155"/>
        <v>0</v>
      </c>
      <c r="I250" s="183"/>
      <c r="J250" s="183">
        <f t="shared" si="15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15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15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15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160"/>
        <v>0</v>
      </c>
      <c r="AR250" s="183">
        <f t="shared" si="161"/>
        <v>0</v>
      </c>
    </row>
    <row r="251" spans="2:44">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154"/>
        <v>0</v>
      </c>
      <c r="G251" s="183"/>
      <c r="H251" s="183">
        <f t="shared" si="155"/>
        <v>0</v>
      </c>
      <c r="I251" s="183"/>
      <c r="J251" s="183">
        <f t="shared" si="15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15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15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15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160"/>
        <v>0</v>
      </c>
      <c r="AR251" s="183">
        <f t="shared" si="161"/>
        <v>0</v>
      </c>
    </row>
    <row r="252" spans="2:44">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154"/>
        <v>0</v>
      </c>
      <c r="G252" s="183"/>
      <c r="H252" s="183">
        <f t="shared" si="155"/>
        <v>0</v>
      </c>
      <c r="I252" s="183"/>
      <c r="J252" s="183">
        <f t="shared" si="15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15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15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15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160"/>
        <v>0</v>
      </c>
      <c r="AR252" s="183">
        <f t="shared" si="161"/>
        <v>0</v>
      </c>
    </row>
    <row r="253" spans="2:44">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154"/>
        <v>0</v>
      </c>
      <c r="G253" s="183"/>
      <c r="H253" s="183">
        <f t="shared" si="155"/>
        <v>0</v>
      </c>
      <c r="I253" s="183"/>
      <c r="J253" s="183">
        <f t="shared" si="15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15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15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15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160"/>
        <v>0</v>
      </c>
      <c r="AR253" s="183">
        <f t="shared" si="161"/>
        <v>0</v>
      </c>
    </row>
    <row r="254" spans="2:44">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ref="F254:F268" si="162">D254+E254</f>
        <v>0</v>
      </c>
      <c r="G254" s="183"/>
      <c r="H254" s="183">
        <f t="shared" ref="H254:H268" si="163">F254-G254</f>
        <v>0</v>
      </c>
      <c r="I254" s="183"/>
      <c r="J254" s="183">
        <f t="shared" ref="J254:J268" si="164">F254-I254</f>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ref="AE254:AE268" si="165">AB254+AC254+AD254</f>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ref="AI254:AI268" si="166">AF254+AG254+AH254</f>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ref="AM254:AM268" si="167">AJ254+AK254+AL254</f>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ref="AQ254:AQ268" si="168">AN254+AO254+AP254</f>
        <v>0</v>
      </c>
      <c r="AR254" s="183">
        <f t="shared" ref="AR254:AR268" si="169">AE254+AI254+AM254+AQ254</f>
        <v>0</v>
      </c>
    </row>
    <row r="255" spans="2:44">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162"/>
        <v>0</v>
      </c>
      <c r="G255" s="183"/>
      <c r="H255" s="183">
        <f t="shared" si="163"/>
        <v>0</v>
      </c>
      <c r="I255" s="183"/>
      <c r="J255" s="183">
        <f t="shared" si="16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165"/>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166"/>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167"/>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168"/>
        <v>0</v>
      </c>
      <c r="AR255" s="183">
        <f t="shared" si="169"/>
        <v>0</v>
      </c>
    </row>
    <row r="256" spans="2:44">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162"/>
        <v>0</v>
      </c>
      <c r="G256" s="183"/>
      <c r="H256" s="183">
        <f t="shared" si="163"/>
        <v>0</v>
      </c>
      <c r="I256" s="183"/>
      <c r="J256" s="183">
        <f t="shared" si="16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165"/>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166"/>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167"/>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168"/>
        <v>0</v>
      </c>
      <c r="AR256" s="183">
        <f t="shared" si="169"/>
        <v>0</v>
      </c>
    </row>
    <row r="257" spans="2:44">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si="162"/>
        <v>0</v>
      </c>
      <c r="G257" s="183"/>
      <c r="H257" s="183">
        <f t="shared" si="163"/>
        <v>0</v>
      </c>
      <c r="I257" s="183"/>
      <c r="J257" s="183">
        <f t="shared" si="164"/>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si="165"/>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si="166"/>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si="167"/>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si="168"/>
        <v>0</v>
      </c>
      <c r="AR257" s="183">
        <f t="shared" si="169"/>
        <v>0</v>
      </c>
    </row>
    <row r="258" spans="2:44">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162"/>
        <v>0</v>
      </c>
      <c r="G258" s="183"/>
      <c r="H258" s="183">
        <f t="shared" si="163"/>
        <v>0</v>
      </c>
      <c r="I258" s="183"/>
      <c r="J258" s="183">
        <f t="shared" si="16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16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16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16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168"/>
        <v>0</v>
      </c>
      <c r="AR258" s="183">
        <f t="shared" si="169"/>
        <v>0</v>
      </c>
    </row>
    <row r="259" spans="2:44">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162"/>
        <v>0</v>
      </c>
      <c r="G259" s="183"/>
      <c r="H259" s="183">
        <f t="shared" si="163"/>
        <v>0</v>
      </c>
      <c r="I259" s="183"/>
      <c r="J259" s="183">
        <f t="shared" si="16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16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16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16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168"/>
        <v>0</v>
      </c>
      <c r="AR259" s="183">
        <f t="shared" si="169"/>
        <v>0</v>
      </c>
    </row>
    <row r="260" spans="2:44">
      <c r="B260" s="190" t="s">
        <v>320</v>
      </c>
      <c r="C260" s="191" t="s">
        <v>197</v>
      </c>
      <c r="D260" s="192">
        <f>SUM(D261:D266)</f>
        <v>0</v>
      </c>
      <c r="E260" s="192">
        <f>SUM(E261:E266)</f>
        <v>0</v>
      </c>
      <c r="F260" s="192">
        <f t="shared" si="162"/>
        <v>0</v>
      </c>
      <c r="G260" s="192">
        <f>SUM(G261:G266)</f>
        <v>0</v>
      </c>
      <c r="H260" s="192">
        <f t="shared" si="163"/>
        <v>0</v>
      </c>
      <c r="I260" s="192">
        <f>SUM(I261:I266)</f>
        <v>0</v>
      </c>
      <c r="J260" s="192">
        <f t="shared" si="164"/>
        <v>0</v>
      </c>
      <c r="K260" s="192">
        <f t="shared" ref="K260:AD260" si="170">SUM(K261:K266)</f>
        <v>0</v>
      </c>
      <c r="L260" s="192">
        <f t="shared" si="170"/>
        <v>0</v>
      </c>
      <c r="M260" s="192">
        <f t="shared" si="170"/>
        <v>0</v>
      </c>
      <c r="N260" s="192">
        <f t="shared" si="170"/>
        <v>0</v>
      </c>
      <c r="O260" s="192">
        <f t="shared" si="170"/>
        <v>0</v>
      </c>
      <c r="P260" s="192">
        <f>SUM(P261:P266)</f>
        <v>0</v>
      </c>
      <c r="Q260" s="192">
        <f>SUM(Q261:Q266)</f>
        <v>0</v>
      </c>
      <c r="R260" s="192">
        <f t="shared" si="170"/>
        <v>0</v>
      </c>
      <c r="S260" s="192">
        <f t="shared" si="170"/>
        <v>0</v>
      </c>
      <c r="T260" s="192">
        <f>SUM(T261:T266)</f>
        <v>0</v>
      </c>
      <c r="U260" s="192">
        <f t="shared" si="170"/>
        <v>0</v>
      </c>
      <c r="V260" s="192">
        <f t="shared" si="170"/>
        <v>0</v>
      </c>
      <c r="W260" s="192">
        <f>SUM(W261:W266)</f>
        <v>0</v>
      </c>
      <c r="X260" s="192">
        <f t="shared" si="170"/>
        <v>0</v>
      </c>
      <c r="Y260" s="192">
        <f>SUM(Y261:Y266)</f>
        <v>0</v>
      </c>
      <c r="Z260" s="192">
        <f>SUM(Z261:Z266)</f>
        <v>0</v>
      </c>
      <c r="AA260" s="192">
        <f t="shared" si="170"/>
        <v>0</v>
      </c>
      <c r="AB260" s="192">
        <f t="shared" si="170"/>
        <v>0</v>
      </c>
      <c r="AC260" s="192">
        <f t="shared" si="170"/>
        <v>0</v>
      </c>
      <c r="AD260" s="192">
        <f t="shared" si="170"/>
        <v>0</v>
      </c>
      <c r="AE260" s="192">
        <f t="shared" si="165"/>
        <v>0</v>
      </c>
      <c r="AF260" s="192">
        <f>SUM(AF261:AF266)</f>
        <v>0</v>
      </c>
      <c r="AG260" s="192">
        <f>SUM(AG261:AG266)</f>
        <v>0</v>
      </c>
      <c r="AH260" s="192">
        <f>SUM(AH261:AH266)</f>
        <v>0</v>
      </c>
      <c r="AI260" s="192">
        <f t="shared" si="166"/>
        <v>0</v>
      </c>
      <c r="AJ260" s="192">
        <f>SUM(AJ261:AJ266)</f>
        <v>0</v>
      </c>
      <c r="AK260" s="192">
        <f>SUM(AK261:AK266)</f>
        <v>0</v>
      </c>
      <c r="AL260" s="192">
        <f>SUM(AL261:AL266)</f>
        <v>0</v>
      </c>
      <c r="AM260" s="192">
        <f t="shared" si="167"/>
        <v>0</v>
      </c>
      <c r="AN260" s="192">
        <f>SUM(AN261:AN266)</f>
        <v>0</v>
      </c>
      <c r="AO260" s="192">
        <f>SUM(AO261:AO266)</f>
        <v>0</v>
      </c>
      <c r="AP260" s="192">
        <f>SUM(AP261:AP266)</f>
        <v>0</v>
      </c>
      <c r="AQ260" s="192">
        <f t="shared" si="168"/>
        <v>0</v>
      </c>
      <c r="AR260" s="192">
        <f t="shared" si="169"/>
        <v>0</v>
      </c>
    </row>
    <row r="261" spans="2:44">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162"/>
        <v>0</v>
      </c>
      <c r="G261" s="183"/>
      <c r="H261" s="183">
        <f t="shared" si="163"/>
        <v>0</v>
      </c>
      <c r="I261" s="183"/>
      <c r="J261" s="183">
        <f t="shared" si="16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165"/>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166"/>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167"/>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168"/>
        <v>0</v>
      </c>
      <c r="AR261" s="183">
        <f t="shared" si="169"/>
        <v>0</v>
      </c>
    </row>
    <row r="262" spans="2:44">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162"/>
        <v>0</v>
      </c>
      <c r="G262" s="183"/>
      <c r="H262" s="183">
        <f t="shared" si="163"/>
        <v>0</v>
      </c>
      <c r="I262" s="183"/>
      <c r="J262" s="183">
        <f t="shared" si="16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165"/>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166"/>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167"/>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168"/>
        <v>0</v>
      </c>
      <c r="AR262" s="183">
        <f t="shared" si="169"/>
        <v>0</v>
      </c>
    </row>
    <row r="263" spans="2:44">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162"/>
        <v>0</v>
      </c>
      <c r="G263" s="183"/>
      <c r="H263" s="183">
        <f t="shared" si="163"/>
        <v>0</v>
      </c>
      <c r="I263" s="183"/>
      <c r="J263" s="183">
        <f t="shared" si="16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165"/>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166"/>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167"/>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168"/>
        <v>0</v>
      </c>
      <c r="AR263" s="183">
        <f t="shared" si="169"/>
        <v>0</v>
      </c>
    </row>
    <row r="264" spans="2:44">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si="162"/>
        <v>0</v>
      </c>
      <c r="G264" s="183"/>
      <c r="H264" s="183">
        <f t="shared" si="163"/>
        <v>0</v>
      </c>
      <c r="I264" s="183"/>
      <c r="J264" s="183">
        <f t="shared" si="164"/>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si="165"/>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si="166"/>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si="167"/>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si="168"/>
        <v>0</v>
      </c>
      <c r="AR264" s="183">
        <f t="shared" si="169"/>
        <v>0</v>
      </c>
    </row>
    <row r="265" spans="2:44">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162"/>
        <v>0</v>
      </c>
      <c r="G265" s="183"/>
      <c r="H265" s="183">
        <f t="shared" si="163"/>
        <v>0</v>
      </c>
      <c r="I265" s="183"/>
      <c r="J265" s="183">
        <f t="shared" si="164"/>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165"/>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166"/>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167"/>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168"/>
        <v>0</v>
      </c>
      <c r="AR265" s="183">
        <f t="shared" si="169"/>
        <v>0</v>
      </c>
    </row>
    <row r="266" spans="2:44">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162"/>
        <v>0</v>
      </c>
      <c r="G266" s="183"/>
      <c r="H266" s="183">
        <f t="shared" si="163"/>
        <v>0</v>
      </c>
      <c r="I266" s="183"/>
      <c r="J266" s="183">
        <f t="shared" si="164"/>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165"/>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166"/>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167"/>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168"/>
        <v>0</v>
      </c>
      <c r="AR266" s="183">
        <f t="shared" si="169"/>
        <v>0</v>
      </c>
    </row>
    <row r="267" spans="2:44">
      <c r="B267" s="190" t="s">
        <v>322</v>
      </c>
      <c r="C267" s="191" t="s">
        <v>199</v>
      </c>
      <c r="D267" s="192">
        <f>SUM(D268:D311)</f>
        <v>0</v>
      </c>
      <c r="E267" s="192">
        <f>SUM(E268:E311)</f>
        <v>0</v>
      </c>
      <c r="F267" s="192">
        <f t="shared" si="162"/>
        <v>0</v>
      </c>
      <c r="G267" s="192">
        <f>SUM(G268:G311)</f>
        <v>0</v>
      </c>
      <c r="H267" s="192">
        <f t="shared" si="163"/>
        <v>0</v>
      </c>
      <c r="I267" s="192">
        <f>SUM(I268:I311)</f>
        <v>0</v>
      </c>
      <c r="J267" s="192">
        <f t="shared" si="164"/>
        <v>0</v>
      </c>
      <c r="K267" s="192">
        <f t="shared" ref="K267:AD267" si="171">SUM(K268:K311)</f>
        <v>0</v>
      </c>
      <c r="L267" s="192">
        <f t="shared" si="171"/>
        <v>0</v>
      </c>
      <c r="M267" s="192">
        <f t="shared" si="171"/>
        <v>0</v>
      </c>
      <c r="N267" s="192">
        <f t="shared" si="171"/>
        <v>0</v>
      </c>
      <c r="O267" s="192">
        <f t="shared" si="171"/>
        <v>0</v>
      </c>
      <c r="P267" s="192">
        <f>SUM(P268:P311)</f>
        <v>0</v>
      </c>
      <c r="Q267" s="192">
        <f>SUM(Q268:Q311)</f>
        <v>0</v>
      </c>
      <c r="R267" s="192">
        <f t="shared" si="171"/>
        <v>0</v>
      </c>
      <c r="S267" s="192">
        <f t="shared" si="171"/>
        <v>0</v>
      </c>
      <c r="T267" s="192">
        <f>SUM(T268:T311)</f>
        <v>0</v>
      </c>
      <c r="U267" s="192">
        <f t="shared" si="171"/>
        <v>0</v>
      </c>
      <c r="V267" s="192">
        <f t="shared" si="171"/>
        <v>0</v>
      </c>
      <c r="W267" s="192">
        <f>SUM(W268:W311)</f>
        <v>0</v>
      </c>
      <c r="X267" s="192">
        <f t="shared" si="171"/>
        <v>0</v>
      </c>
      <c r="Y267" s="192">
        <f>SUM(Y268:Y311)</f>
        <v>0</v>
      </c>
      <c r="Z267" s="192">
        <f>SUM(Z268:Z311)</f>
        <v>0</v>
      </c>
      <c r="AA267" s="192">
        <f t="shared" si="171"/>
        <v>0</v>
      </c>
      <c r="AB267" s="192">
        <f t="shared" si="171"/>
        <v>0</v>
      </c>
      <c r="AC267" s="192">
        <f t="shared" si="171"/>
        <v>0</v>
      </c>
      <c r="AD267" s="192">
        <f t="shared" si="171"/>
        <v>0</v>
      </c>
      <c r="AE267" s="192">
        <f t="shared" si="165"/>
        <v>0</v>
      </c>
      <c r="AF267" s="192">
        <f>SUM(AF268:AF311)</f>
        <v>0</v>
      </c>
      <c r="AG267" s="192">
        <f>SUM(AG268:AG311)</f>
        <v>0</v>
      </c>
      <c r="AH267" s="192">
        <f>SUM(AH268:AH311)</f>
        <v>0</v>
      </c>
      <c r="AI267" s="192">
        <f t="shared" si="166"/>
        <v>0</v>
      </c>
      <c r="AJ267" s="192">
        <f>SUM(AJ268:AJ311)</f>
        <v>0</v>
      </c>
      <c r="AK267" s="192">
        <f>SUM(AK268:AK311)</f>
        <v>0</v>
      </c>
      <c r="AL267" s="192">
        <f>SUM(AL268:AL311)</f>
        <v>0</v>
      </c>
      <c r="AM267" s="192">
        <f t="shared" si="167"/>
        <v>0</v>
      </c>
      <c r="AN267" s="192">
        <f>SUM(AN268:AN311)</f>
        <v>0</v>
      </c>
      <c r="AO267" s="192">
        <f>SUM(AO268:AO311)</f>
        <v>0</v>
      </c>
      <c r="AP267" s="192">
        <f>SUM(AP268:AP311)</f>
        <v>0</v>
      </c>
      <c r="AQ267" s="192">
        <f t="shared" si="168"/>
        <v>0</v>
      </c>
      <c r="AR267" s="192">
        <f t="shared" si="169"/>
        <v>0</v>
      </c>
    </row>
    <row r="268" spans="2:44">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162"/>
        <v>0</v>
      </c>
      <c r="G268" s="183"/>
      <c r="H268" s="183">
        <f t="shared" si="163"/>
        <v>0</v>
      </c>
      <c r="I268" s="183"/>
      <c r="J268" s="183">
        <f t="shared" si="16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165"/>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166"/>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167"/>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168"/>
        <v>0</v>
      </c>
      <c r="AR268" s="183">
        <f t="shared" si="169"/>
        <v>0</v>
      </c>
    </row>
    <row r="269" spans="2:44">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172">D269+E269</f>
        <v>0</v>
      </c>
      <c r="G269" s="183"/>
      <c r="H269" s="183">
        <f t="shared" ref="H269:H300" si="173">F269-G269</f>
        <v>0</v>
      </c>
      <c r="I269" s="183"/>
      <c r="J269" s="183">
        <f t="shared" ref="J269:J300" si="174">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175">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176">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177">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178">AN269+AO269+AP269</f>
        <v>0</v>
      </c>
      <c r="AR269" s="183">
        <f t="shared" ref="AR269:AR300" si="179">AE269+AI269+AM269+AQ269</f>
        <v>0</v>
      </c>
    </row>
    <row r="270" spans="2:44">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172"/>
        <v>0</v>
      </c>
      <c r="G270" s="183"/>
      <c r="H270" s="183">
        <f t="shared" si="173"/>
        <v>0</v>
      </c>
      <c r="I270" s="183"/>
      <c r="J270" s="183">
        <f t="shared" si="174"/>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175"/>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176"/>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177"/>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178"/>
        <v>0</v>
      </c>
      <c r="AR270" s="183">
        <f t="shared" si="179"/>
        <v>0</v>
      </c>
    </row>
    <row r="271" spans="2:44">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172"/>
        <v>0</v>
      </c>
      <c r="G271" s="183"/>
      <c r="H271" s="183">
        <f t="shared" si="173"/>
        <v>0</v>
      </c>
      <c r="I271" s="183"/>
      <c r="J271" s="183">
        <f t="shared" si="174"/>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175"/>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176"/>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177"/>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178"/>
        <v>0</v>
      </c>
      <c r="AR271" s="183">
        <f t="shared" si="179"/>
        <v>0</v>
      </c>
    </row>
    <row r="272" spans="2:44">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172"/>
        <v>0</v>
      </c>
      <c r="G272" s="183"/>
      <c r="H272" s="183">
        <f t="shared" si="173"/>
        <v>0</v>
      </c>
      <c r="I272" s="183"/>
      <c r="J272" s="183">
        <f t="shared" si="174"/>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175"/>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176"/>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177"/>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178"/>
        <v>0</v>
      </c>
      <c r="AR272" s="183">
        <f t="shared" si="179"/>
        <v>0</v>
      </c>
    </row>
    <row r="273" spans="2:44">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172"/>
        <v>0</v>
      </c>
      <c r="G273" s="183"/>
      <c r="H273" s="183">
        <f t="shared" si="173"/>
        <v>0</v>
      </c>
      <c r="I273" s="183"/>
      <c r="J273" s="183">
        <f t="shared" si="174"/>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175"/>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176"/>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177"/>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178"/>
        <v>0</v>
      </c>
      <c r="AR273" s="183">
        <f t="shared" si="179"/>
        <v>0</v>
      </c>
    </row>
    <row r="274" spans="2:44">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172"/>
        <v>0</v>
      </c>
      <c r="G274" s="183"/>
      <c r="H274" s="183">
        <f t="shared" si="173"/>
        <v>0</v>
      </c>
      <c r="I274" s="183"/>
      <c r="J274" s="183">
        <f t="shared" si="174"/>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175"/>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176"/>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177"/>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178"/>
        <v>0</v>
      </c>
      <c r="AR274" s="183">
        <f t="shared" si="179"/>
        <v>0</v>
      </c>
    </row>
    <row r="275" spans="2:44">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172"/>
        <v>0</v>
      </c>
      <c r="G275" s="183"/>
      <c r="H275" s="183">
        <f t="shared" si="173"/>
        <v>0</v>
      </c>
      <c r="I275" s="183"/>
      <c r="J275" s="183">
        <f t="shared" si="174"/>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175"/>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176"/>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177"/>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178"/>
        <v>0</v>
      </c>
      <c r="AR275" s="183">
        <f t="shared" si="179"/>
        <v>0</v>
      </c>
    </row>
    <row r="276" spans="2:44">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172"/>
        <v>0</v>
      </c>
      <c r="G276" s="183"/>
      <c r="H276" s="183">
        <f t="shared" si="173"/>
        <v>0</v>
      </c>
      <c r="I276" s="183"/>
      <c r="J276" s="183">
        <f t="shared" si="174"/>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175"/>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176"/>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177"/>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178"/>
        <v>0</v>
      </c>
      <c r="AR276" s="183">
        <f t="shared" si="179"/>
        <v>0</v>
      </c>
    </row>
    <row r="277" spans="2:44">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172"/>
        <v>0</v>
      </c>
      <c r="G277" s="183"/>
      <c r="H277" s="183">
        <f t="shared" si="173"/>
        <v>0</v>
      </c>
      <c r="I277" s="183"/>
      <c r="J277" s="183">
        <f t="shared" si="174"/>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175"/>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176"/>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177"/>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178"/>
        <v>0</v>
      </c>
      <c r="AR277" s="183">
        <f t="shared" si="179"/>
        <v>0</v>
      </c>
    </row>
    <row r="278" spans="2:44">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172"/>
        <v>0</v>
      </c>
      <c r="G278" s="183"/>
      <c r="H278" s="183">
        <f t="shared" si="173"/>
        <v>0</v>
      </c>
      <c r="I278" s="183"/>
      <c r="J278" s="183">
        <f t="shared" si="174"/>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175"/>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176"/>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177"/>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178"/>
        <v>0</v>
      </c>
      <c r="AR278" s="183">
        <f t="shared" si="179"/>
        <v>0</v>
      </c>
    </row>
    <row r="279" spans="2:44">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172"/>
        <v>0</v>
      </c>
      <c r="G279" s="183"/>
      <c r="H279" s="183">
        <f t="shared" si="173"/>
        <v>0</v>
      </c>
      <c r="I279" s="183"/>
      <c r="J279" s="183">
        <f t="shared" si="174"/>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175"/>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176"/>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177"/>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178"/>
        <v>0</v>
      </c>
      <c r="AR279" s="183">
        <f t="shared" si="179"/>
        <v>0</v>
      </c>
    </row>
    <row r="280" spans="2:44">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172"/>
        <v>0</v>
      </c>
      <c r="G280" s="183"/>
      <c r="H280" s="183">
        <f t="shared" si="173"/>
        <v>0</v>
      </c>
      <c r="I280" s="183"/>
      <c r="J280" s="183">
        <f t="shared" si="174"/>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175"/>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176"/>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177"/>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178"/>
        <v>0</v>
      </c>
      <c r="AR280" s="183">
        <f t="shared" si="179"/>
        <v>0</v>
      </c>
    </row>
    <row r="281" spans="2:44">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172"/>
        <v>0</v>
      </c>
      <c r="G281" s="183"/>
      <c r="H281" s="183">
        <f t="shared" si="173"/>
        <v>0</v>
      </c>
      <c r="I281" s="183"/>
      <c r="J281" s="183">
        <f t="shared" si="174"/>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175"/>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176"/>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177"/>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178"/>
        <v>0</v>
      </c>
      <c r="AR281" s="183">
        <f t="shared" si="179"/>
        <v>0</v>
      </c>
    </row>
    <row r="282" spans="2:44">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172"/>
        <v>0</v>
      </c>
      <c r="G282" s="183"/>
      <c r="H282" s="183">
        <f t="shared" si="173"/>
        <v>0</v>
      </c>
      <c r="I282" s="183"/>
      <c r="J282" s="183">
        <f t="shared" si="174"/>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175"/>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176"/>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177"/>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178"/>
        <v>0</v>
      </c>
      <c r="AR282" s="183">
        <f t="shared" si="179"/>
        <v>0</v>
      </c>
    </row>
    <row r="283" spans="2:44">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172"/>
        <v>0</v>
      </c>
      <c r="G283" s="183"/>
      <c r="H283" s="183">
        <f t="shared" si="173"/>
        <v>0</v>
      </c>
      <c r="I283" s="183"/>
      <c r="J283" s="183">
        <f t="shared" si="174"/>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175"/>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176"/>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177"/>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178"/>
        <v>0</v>
      </c>
      <c r="AR283" s="183">
        <f t="shared" si="179"/>
        <v>0</v>
      </c>
    </row>
    <row r="284" spans="2:44">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172"/>
        <v>0</v>
      </c>
      <c r="G284" s="183"/>
      <c r="H284" s="183">
        <f t="shared" si="173"/>
        <v>0</v>
      </c>
      <c r="I284" s="183"/>
      <c r="J284" s="183">
        <f t="shared" si="174"/>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175"/>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176"/>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177"/>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178"/>
        <v>0</v>
      </c>
      <c r="AR284" s="183">
        <f t="shared" si="179"/>
        <v>0</v>
      </c>
    </row>
    <row r="285" spans="2:44">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172"/>
        <v>0</v>
      </c>
      <c r="G285" s="183"/>
      <c r="H285" s="183">
        <f t="shared" si="173"/>
        <v>0</v>
      </c>
      <c r="I285" s="183"/>
      <c r="J285" s="183">
        <f t="shared" si="174"/>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175"/>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176"/>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177"/>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178"/>
        <v>0</v>
      </c>
      <c r="AR285" s="183">
        <f t="shared" si="179"/>
        <v>0</v>
      </c>
    </row>
    <row r="286" spans="2:44">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172"/>
        <v>0</v>
      </c>
      <c r="G286" s="183"/>
      <c r="H286" s="183">
        <f t="shared" si="173"/>
        <v>0</v>
      </c>
      <c r="I286" s="183"/>
      <c r="J286" s="183">
        <f t="shared" si="174"/>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175"/>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176"/>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177"/>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178"/>
        <v>0</v>
      </c>
      <c r="AR286" s="183">
        <f t="shared" si="179"/>
        <v>0</v>
      </c>
    </row>
    <row r="287" spans="2:44">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172"/>
        <v>0</v>
      </c>
      <c r="G287" s="183"/>
      <c r="H287" s="183">
        <f t="shared" si="173"/>
        <v>0</v>
      </c>
      <c r="I287" s="183"/>
      <c r="J287" s="183">
        <f t="shared" si="174"/>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175"/>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176"/>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177"/>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178"/>
        <v>0</v>
      </c>
      <c r="AR287" s="183">
        <f t="shared" si="179"/>
        <v>0</v>
      </c>
    </row>
    <row r="288" spans="2:44">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172"/>
        <v>0</v>
      </c>
      <c r="G288" s="183"/>
      <c r="H288" s="183">
        <f t="shared" si="173"/>
        <v>0</v>
      </c>
      <c r="I288" s="183"/>
      <c r="J288" s="183">
        <f t="shared" si="174"/>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175"/>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176"/>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177"/>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178"/>
        <v>0</v>
      </c>
      <c r="AR288" s="183">
        <f t="shared" si="179"/>
        <v>0</v>
      </c>
    </row>
    <row r="289" spans="2:44">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172"/>
        <v>0</v>
      </c>
      <c r="G289" s="183"/>
      <c r="H289" s="183">
        <f t="shared" si="173"/>
        <v>0</v>
      </c>
      <c r="I289" s="183"/>
      <c r="J289" s="183">
        <f t="shared" si="174"/>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175"/>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176"/>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177"/>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178"/>
        <v>0</v>
      </c>
      <c r="AR289" s="183">
        <f t="shared" si="179"/>
        <v>0</v>
      </c>
    </row>
    <row r="290" spans="2:44">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172"/>
        <v>0</v>
      </c>
      <c r="G290" s="183"/>
      <c r="H290" s="183">
        <f t="shared" si="173"/>
        <v>0</v>
      </c>
      <c r="I290" s="183"/>
      <c r="J290" s="183">
        <f t="shared" si="174"/>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175"/>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176"/>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177"/>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178"/>
        <v>0</v>
      </c>
      <c r="AR290" s="183">
        <f t="shared" si="179"/>
        <v>0</v>
      </c>
    </row>
    <row r="291" spans="2:44">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172"/>
        <v>0</v>
      </c>
      <c r="G291" s="183"/>
      <c r="H291" s="183">
        <f t="shared" si="173"/>
        <v>0</v>
      </c>
      <c r="I291" s="183"/>
      <c r="J291" s="183">
        <f t="shared" si="174"/>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175"/>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176"/>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177"/>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178"/>
        <v>0</v>
      </c>
      <c r="AR291" s="183">
        <f t="shared" si="179"/>
        <v>0</v>
      </c>
    </row>
    <row r="292" spans="2:44">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172"/>
        <v>0</v>
      </c>
      <c r="G292" s="183"/>
      <c r="H292" s="183">
        <f t="shared" si="173"/>
        <v>0</v>
      </c>
      <c r="I292" s="183"/>
      <c r="J292" s="183">
        <f t="shared" si="174"/>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175"/>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176"/>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177"/>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178"/>
        <v>0</v>
      </c>
      <c r="AR292" s="183">
        <f t="shared" si="179"/>
        <v>0</v>
      </c>
    </row>
    <row r="293" spans="2:44">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172"/>
        <v>0</v>
      </c>
      <c r="G293" s="183"/>
      <c r="H293" s="183">
        <f t="shared" si="173"/>
        <v>0</v>
      </c>
      <c r="I293" s="183"/>
      <c r="J293" s="183">
        <f t="shared" si="174"/>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175"/>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176"/>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177"/>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178"/>
        <v>0</v>
      </c>
      <c r="AR293" s="183">
        <f t="shared" si="179"/>
        <v>0</v>
      </c>
    </row>
    <row r="294" spans="2:44">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172"/>
        <v>0</v>
      </c>
      <c r="G294" s="183"/>
      <c r="H294" s="183">
        <f t="shared" si="173"/>
        <v>0</v>
      </c>
      <c r="I294" s="183"/>
      <c r="J294" s="183">
        <f t="shared" si="174"/>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175"/>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176"/>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177"/>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178"/>
        <v>0</v>
      </c>
      <c r="AR294" s="183">
        <f t="shared" si="179"/>
        <v>0</v>
      </c>
    </row>
    <row r="295" spans="2:44">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172"/>
        <v>0</v>
      </c>
      <c r="G295" s="183"/>
      <c r="H295" s="183">
        <f t="shared" si="173"/>
        <v>0</v>
      </c>
      <c r="I295" s="183"/>
      <c r="J295" s="183">
        <f t="shared" si="174"/>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175"/>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176"/>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177"/>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178"/>
        <v>0</v>
      </c>
      <c r="AR295" s="183">
        <f t="shared" si="179"/>
        <v>0</v>
      </c>
    </row>
    <row r="296" spans="2:44">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172"/>
        <v>0</v>
      </c>
      <c r="G296" s="183"/>
      <c r="H296" s="183">
        <f t="shared" si="173"/>
        <v>0</v>
      </c>
      <c r="I296" s="183"/>
      <c r="J296" s="183">
        <f t="shared" si="174"/>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175"/>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176"/>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177"/>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178"/>
        <v>0</v>
      </c>
      <c r="AR296" s="183">
        <f t="shared" si="179"/>
        <v>0</v>
      </c>
    </row>
    <row r="297" spans="2:44">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172"/>
        <v>0</v>
      </c>
      <c r="G297" s="183"/>
      <c r="H297" s="183">
        <f t="shared" si="173"/>
        <v>0</v>
      </c>
      <c r="I297" s="183"/>
      <c r="J297" s="183">
        <f t="shared" si="174"/>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175"/>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176"/>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177"/>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178"/>
        <v>0</v>
      </c>
      <c r="AR297" s="183">
        <f t="shared" si="179"/>
        <v>0</v>
      </c>
    </row>
    <row r="298" spans="2:44">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172"/>
        <v>0</v>
      </c>
      <c r="G298" s="183"/>
      <c r="H298" s="183">
        <f t="shared" si="173"/>
        <v>0</v>
      </c>
      <c r="I298" s="183"/>
      <c r="J298" s="183">
        <f t="shared" si="174"/>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175"/>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176"/>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177"/>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178"/>
        <v>0</v>
      </c>
      <c r="AR298" s="183">
        <f t="shared" si="179"/>
        <v>0</v>
      </c>
    </row>
    <row r="299" spans="2:44">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172"/>
        <v>0</v>
      </c>
      <c r="G299" s="183"/>
      <c r="H299" s="183">
        <f t="shared" si="173"/>
        <v>0</v>
      </c>
      <c r="I299" s="183"/>
      <c r="J299" s="183">
        <f t="shared" si="174"/>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175"/>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176"/>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177"/>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178"/>
        <v>0</v>
      </c>
      <c r="AR299" s="183">
        <f t="shared" si="179"/>
        <v>0</v>
      </c>
    </row>
    <row r="300" spans="2:44">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172"/>
        <v>0</v>
      </c>
      <c r="G300" s="183"/>
      <c r="H300" s="183">
        <f t="shared" si="173"/>
        <v>0</v>
      </c>
      <c r="I300" s="183"/>
      <c r="J300" s="183">
        <f t="shared" si="174"/>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175"/>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176"/>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177"/>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178"/>
        <v>0</v>
      </c>
      <c r="AR300" s="183">
        <f t="shared" si="179"/>
        <v>0</v>
      </c>
    </row>
    <row r="301" spans="2:44">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ref="F301:F332" si="180">D301+E301</f>
        <v>0</v>
      </c>
      <c r="G301" s="183"/>
      <c r="H301" s="183">
        <f t="shared" ref="H301:H332" si="181">F301-G301</f>
        <v>0</v>
      </c>
      <c r="I301" s="183"/>
      <c r="J301" s="183">
        <f t="shared" ref="J301:J332" si="182">F301-I301</f>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ref="AE301:AE332" si="183">AB301+AC301+AD301</f>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ref="AI301:AI332" si="184">AF301+AG301+AH301</f>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ref="AM301:AM332" si="185">AJ301+AK301+AL301</f>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ref="AQ301:AQ332" si="186">AN301+AO301+AP301</f>
        <v>0</v>
      </c>
      <c r="AR301" s="183">
        <f t="shared" ref="AR301:AR332" si="187">AE301+AI301+AM301+AQ301</f>
        <v>0</v>
      </c>
    </row>
    <row r="302" spans="2:44">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180"/>
        <v>0</v>
      </c>
      <c r="G302" s="183"/>
      <c r="H302" s="183">
        <f t="shared" si="181"/>
        <v>0</v>
      </c>
      <c r="I302" s="183"/>
      <c r="J302" s="183">
        <f t="shared" si="182"/>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183"/>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184"/>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185"/>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186"/>
        <v>0</v>
      </c>
      <c r="AR302" s="183">
        <f t="shared" si="187"/>
        <v>0</v>
      </c>
    </row>
    <row r="303" spans="2:44">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180"/>
        <v>0</v>
      </c>
      <c r="G303" s="183"/>
      <c r="H303" s="183">
        <f t="shared" si="181"/>
        <v>0</v>
      </c>
      <c r="I303" s="183"/>
      <c r="J303" s="183">
        <f t="shared" si="182"/>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183"/>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184"/>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185"/>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186"/>
        <v>0</v>
      </c>
      <c r="AR303" s="183">
        <f t="shared" si="187"/>
        <v>0</v>
      </c>
    </row>
    <row r="304" spans="2:44">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180"/>
        <v>0</v>
      </c>
      <c r="G304" s="183"/>
      <c r="H304" s="183">
        <f t="shared" si="181"/>
        <v>0</v>
      </c>
      <c r="I304" s="183"/>
      <c r="J304" s="183">
        <f t="shared" si="182"/>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183"/>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184"/>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185"/>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186"/>
        <v>0</v>
      </c>
      <c r="AR304" s="183">
        <f t="shared" si="187"/>
        <v>0</v>
      </c>
    </row>
    <row r="305" spans="2:44">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180"/>
        <v>0</v>
      </c>
      <c r="G305" s="183"/>
      <c r="H305" s="183">
        <f t="shared" si="181"/>
        <v>0</v>
      </c>
      <c r="I305" s="183"/>
      <c r="J305" s="183">
        <f t="shared" si="182"/>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183"/>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184"/>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185"/>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186"/>
        <v>0</v>
      </c>
      <c r="AR305" s="183">
        <f t="shared" si="187"/>
        <v>0</v>
      </c>
    </row>
    <row r="306" spans="2:44">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180"/>
        <v>0</v>
      </c>
      <c r="G306" s="183"/>
      <c r="H306" s="183">
        <f t="shared" si="181"/>
        <v>0</v>
      </c>
      <c r="I306" s="183"/>
      <c r="J306" s="183">
        <f t="shared" si="182"/>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183"/>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184"/>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185"/>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186"/>
        <v>0</v>
      </c>
      <c r="AR306" s="183">
        <f t="shared" si="187"/>
        <v>0</v>
      </c>
    </row>
    <row r="307" spans="2:44">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180"/>
        <v>0</v>
      </c>
      <c r="G307" s="183"/>
      <c r="H307" s="183">
        <f t="shared" si="181"/>
        <v>0</v>
      </c>
      <c r="I307" s="183"/>
      <c r="J307" s="183">
        <f t="shared" si="182"/>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183"/>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184"/>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185"/>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186"/>
        <v>0</v>
      </c>
      <c r="AR307" s="183">
        <f t="shared" si="187"/>
        <v>0</v>
      </c>
    </row>
    <row r="308" spans="2:44">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180"/>
        <v>0</v>
      </c>
      <c r="G308" s="183"/>
      <c r="H308" s="183">
        <f t="shared" si="181"/>
        <v>0</v>
      </c>
      <c r="I308" s="183"/>
      <c r="J308" s="183">
        <f t="shared" si="182"/>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183"/>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184"/>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185"/>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186"/>
        <v>0</v>
      </c>
      <c r="AR308" s="183">
        <f t="shared" si="187"/>
        <v>0</v>
      </c>
    </row>
    <row r="309" spans="2:44">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si="180"/>
        <v>0</v>
      </c>
      <c r="G309" s="183"/>
      <c r="H309" s="183">
        <f t="shared" si="181"/>
        <v>0</v>
      </c>
      <c r="I309" s="183"/>
      <c r="J309" s="183">
        <f t="shared" si="182"/>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si="183"/>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si="184"/>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si="185"/>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si="186"/>
        <v>0</v>
      </c>
      <c r="AR309" s="183">
        <f t="shared" si="187"/>
        <v>0</v>
      </c>
    </row>
    <row r="310" spans="2:44">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180"/>
        <v>0</v>
      </c>
      <c r="G310" s="183"/>
      <c r="H310" s="183">
        <f t="shared" si="181"/>
        <v>0</v>
      </c>
      <c r="I310" s="183"/>
      <c r="J310" s="183">
        <f t="shared" si="182"/>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183"/>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184"/>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185"/>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186"/>
        <v>0</v>
      </c>
      <c r="AR310" s="183">
        <f t="shared" si="187"/>
        <v>0</v>
      </c>
    </row>
    <row r="311" spans="2:44">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180"/>
        <v>0</v>
      </c>
      <c r="G311" s="183"/>
      <c r="H311" s="183">
        <f t="shared" si="181"/>
        <v>0</v>
      </c>
      <c r="I311" s="183"/>
      <c r="J311" s="183">
        <f t="shared" si="182"/>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183"/>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184"/>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185"/>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186"/>
        <v>0</v>
      </c>
      <c r="AR311" s="183">
        <f t="shared" si="187"/>
        <v>0</v>
      </c>
    </row>
    <row r="312" spans="2:44">
      <c r="B312" s="190" t="s">
        <v>326</v>
      </c>
      <c r="C312" s="191" t="s">
        <v>200</v>
      </c>
      <c r="D312" s="192">
        <f>SUM(D313:D326)</f>
        <v>15</v>
      </c>
      <c r="E312" s="192">
        <f>SUM(E313:E326)</f>
        <v>0</v>
      </c>
      <c r="F312" s="192">
        <f t="shared" si="180"/>
        <v>15</v>
      </c>
      <c r="G312" s="192">
        <f>SUM(G313:G326)</f>
        <v>0</v>
      </c>
      <c r="H312" s="192">
        <f t="shared" si="181"/>
        <v>15</v>
      </c>
      <c r="I312" s="192">
        <f>SUM(I313:I326)</f>
        <v>0</v>
      </c>
      <c r="J312" s="192">
        <f t="shared" si="182"/>
        <v>15</v>
      </c>
      <c r="K312" s="192">
        <f t="shared" ref="K312:AD312" si="188">SUM(K313:K326)</f>
        <v>0</v>
      </c>
      <c r="L312" s="192">
        <f t="shared" si="188"/>
        <v>0</v>
      </c>
      <c r="M312" s="192">
        <f t="shared" si="188"/>
        <v>0</v>
      </c>
      <c r="N312" s="192">
        <f t="shared" si="188"/>
        <v>0</v>
      </c>
      <c r="O312" s="192">
        <f t="shared" si="188"/>
        <v>0</v>
      </c>
      <c r="P312" s="192">
        <f>SUM(P313:P326)</f>
        <v>0</v>
      </c>
      <c r="Q312" s="192">
        <f>SUM(Q313:Q326)</f>
        <v>0</v>
      </c>
      <c r="R312" s="192">
        <f t="shared" si="188"/>
        <v>0</v>
      </c>
      <c r="S312" s="192">
        <f t="shared" si="188"/>
        <v>0</v>
      </c>
      <c r="T312" s="192">
        <f>SUM(T313:T326)</f>
        <v>0</v>
      </c>
      <c r="U312" s="192">
        <f t="shared" si="188"/>
        <v>0</v>
      </c>
      <c r="V312" s="192">
        <f t="shared" si="188"/>
        <v>0</v>
      </c>
      <c r="W312" s="192">
        <f>SUM(W313:W326)</f>
        <v>0</v>
      </c>
      <c r="X312" s="192">
        <f t="shared" si="188"/>
        <v>0</v>
      </c>
      <c r="Y312" s="192">
        <f>SUM(Y313:Y326)</f>
        <v>0</v>
      </c>
      <c r="Z312" s="192">
        <f>SUM(Z313:Z326)</f>
        <v>0</v>
      </c>
      <c r="AA312" s="192">
        <f t="shared" si="188"/>
        <v>15</v>
      </c>
      <c r="AB312" s="192">
        <f t="shared" si="188"/>
        <v>0</v>
      </c>
      <c r="AC312" s="192">
        <f t="shared" si="188"/>
        <v>15</v>
      </c>
      <c r="AD312" s="192">
        <f t="shared" si="188"/>
        <v>0</v>
      </c>
      <c r="AE312" s="192">
        <f t="shared" si="183"/>
        <v>15</v>
      </c>
      <c r="AF312" s="192">
        <f>SUM(AF313:AF326)</f>
        <v>0</v>
      </c>
      <c r="AG312" s="192">
        <f>SUM(AG313:AG326)</f>
        <v>0</v>
      </c>
      <c r="AH312" s="192">
        <f>SUM(AH313:AH326)</f>
        <v>0</v>
      </c>
      <c r="AI312" s="192">
        <f t="shared" si="184"/>
        <v>0</v>
      </c>
      <c r="AJ312" s="192">
        <f>SUM(AJ313:AJ326)</f>
        <v>0</v>
      </c>
      <c r="AK312" s="192">
        <f>SUM(AK313:AK326)</f>
        <v>0</v>
      </c>
      <c r="AL312" s="192">
        <f>SUM(AL313:AL326)</f>
        <v>0</v>
      </c>
      <c r="AM312" s="192">
        <f t="shared" si="185"/>
        <v>0</v>
      </c>
      <c r="AN312" s="192">
        <f>SUM(AN313:AN326)</f>
        <v>0</v>
      </c>
      <c r="AO312" s="192">
        <f>SUM(AO313:AO326)</f>
        <v>0</v>
      </c>
      <c r="AP312" s="192">
        <f>SUM(AP313:AP326)</f>
        <v>0</v>
      </c>
      <c r="AQ312" s="192">
        <f t="shared" si="186"/>
        <v>0</v>
      </c>
      <c r="AR312" s="192">
        <f t="shared" si="187"/>
        <v>15</v>
      </c>
    </row>
    <row r="313" spans="2:44">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180"/>
        <v>0</v>
      </c>
      <c r="G313" s="183"/>
      <c r="H313" s="183">
        <f t="shared" si="181"/>
        <v>0</v>
      </c>
      <c r="I313" s="183"/>
      <c r="J313" s="183">
        <f t="shared" si="182"/>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183"/>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184"/>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185"/>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186"/>
        <v>0</v>
      </c>
      <c r="AR313" s="183">
        <f t="shared" si="187"/>
        <v>0</v>
      </c>
    </row>
    <row r="314" spans="2:44">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180"/>
        <v>0</v>
      </c>
      <c r="G314" s="183"/>
      <c r="H314" s="183">
        <f t="shared" si="181"/>
        <v>0</v>
      </c>
      <c r="I314" s="183"/>
      <c r="J314" s="183">
        <f t="shared" si="182"/>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183"/>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184"/>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185"/>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186"/>
        <v>0</v>
      </c>
      <c r="AR314" s="183">
        <f t="shared" si="187"/>
        <v>0</v>
      </c>
    </row>
    <row r="315" spans="2:44">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180"/>
        <v>15</v>
      </c>
      <c r="G315" s="183"/>
      <c r="H315" s="183">
        <f t="shared" si="181"/>
        <v>15</v>
      </c>
      <c r="I315" s="183"/>
      <c r="J315" s="183">
        <f t="shared" si="182"/>
        <v>15</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183"/>
        <v>15</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184"/>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185"/>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186"/>
        <v>0</v>
      </c>
      <c r="AR315" s="183">
        <f t="shared" si="187"/>
        <v>15</v>
      </c>
    </row>
    <row r="316" spans="2:44">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180"/>
        <v>0</v>
      </c>
      <c r="G316" s="183"/>
      <c r="H316" s="183">
        <f t="shared" si="181"/>
        <v>0</v>
      </c>
      <c r="I316" s="183"/>
      <c r="J316" s="183">
        <f t="shared" si="182"/>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183"/>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184"/>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185"/>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186"/>
        <v>0</v>
      </c>
      <c r="AR316" s="183">
        <f t="shared" si="187"/>
        <v>0</v>
      </c>
    </row>
    <row r="317" spans="2:44">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180"/>
        <v>0</v>
      </c>
      <c r="G317" s="183"/>
      <c r="H317" s="183">
        <f t="shared" si="181"/>
        <v>0</v>
      </c>
      <c r="I317" s="183"/>
      <c r="J317" s="183">
        <f t="shared" si="182"/>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183"/>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184"/>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185"/>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186"/>
        <v>0</v>
      </c>
      <c r="AR317" s="183">
        <f t="shared" si="187"/>
        <v>0</v>
      </c>
    </row>
    <row r="318" spans="2:44">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si="180"/>
        <v>0</v>
      </c>
      <c r="G318" s="183"/>
      <c r="H318" s="183">
        <f t="shared" si="181"/>
        <v>0</v>
      </c>
      <c r="I318" s="183"/>
      <c r="J318" s="183">
        <f t="shared" si="182"/>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si="183"/>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si="184"/>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si="185"/>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si="186"/>
        <v>0</v>
      </c>
      <c r="AR318" s="183">
        <f t="shared" si="187"/>
        <v>0</v>
      </c>
    </row>
    <row r="319" spans="2:44">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180"/>
        <v>0</v>
      </c>
      <c r="G319" s="183"/>
      <c r="H319" s="183">
        <f t="shared" si="181"/>
        <v>0</v>
      </c>
      <c r="I319" s="183"/>
      <c r="J319" s="183">
        <f t="shared" si="182"/>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183"/>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184"/>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185"/>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186"/>
        <v>0</v>
      </c>
      <c r="AR319" s="183">
        <f t="shared" si="187"/>
        <v>0</v>
      </c>
    </row>
    <row r="320" spans="2:44">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si="180"/>
        <v>0</v>
      </c>
      <c r="G320" s="183"/>
      <c r="H320" s="183">
        <f t="shared" si="181"/>
        <v>0</v>
      </c>
      <c r="I320" s="183"/>
      <c r="J320" s="183">
        <f t="shared" si="182"/>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si="183"/>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si="184"/>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si="185"/>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si="186"/>
        <v>0</v>
      </c>
      <c r="AR320" s="183">
        <f t="shared" si="187"/>
        <v>0</v>
      </c>
    </row>
    <row r="321" spans="2:44">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180"/>
        <v>0</v>
      </c>
      <c r="G321" s="183"/>
      <c r="H321" s="183">
        <f t="shared" si="181"/>
        <v>0</v>
      </c>
      <c r="I321" s="183"/>
      <c r="J321" s="183">
        <f t="shared" si="182"/>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183"/>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184"/>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185"/>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186"/>
        <v>0</v>
      </c>
      <c r="AR321" s="183">
        <f t="shared" si="187"/>
        <v>0</v>
      </c>
    </row>
    <row r="322" spans="2:44">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180"/>
        <v>0</v>
      </c>
      <c r="G322" s="183"/>
      <c r="H322" s="183">
        <f t="shared" si="181"/>
        <v>0</v>
      </c>
      <c r="I322" s="183"/>
      <c r="J322" s="183">
        <f t="shared" si="182"/>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183"/>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184"/>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185"/>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186"/>
        <v>0</v>
      </c>
      <c r="AR322" s="183">
        <f t="shared" si="187"/>
        <v>0</v>
      </c>
    </row>
    <row r="323" spans="2:44">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180"/>
        <v>0</v>
      </c>
      <c r="G323" s="183"/>
      <c r="H323" s="183">
        <f t="shared" si="181"/>
        <v>0</v>
      </c>
      <c r="I323" s="183"/>
      <c r="J323" s="183">
        <f t="shared" si="182"/>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183"/>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184"/>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185"/>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186"/>
        <v>0</v>
      </c>
      <c r="AR323" s="183">
        <f t="shared" si="187"/>
        <v>0</v>
      </c>
    </row>
    <row r="324" spans="2:44">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180"/>
        <v>0</v>
      </c>
      <c r="G324" s="183"/>
      <c r="H324" s="183">
        <f t="shared" si="181"/>
        <v>0</v>
      </c>
      <c r="I324" s="183"/>
      <c r="J324" s="183">
        <f t="shared" si="182"/>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183"/>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184"/>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185"/>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186"/>
        <v>0</v>
      </c>
      <c r="AR324" s="183">
        <f t="shared" si="187"/>
        <v>0</v>
      </c>
    </row>
    <row r="325" spans="2:44">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si="180"/>
        <v>0</v>
      </c>
      <c r="G325" s="183"/>
      <c r="H325" s="183">
        <f t="shared" si="181"/>
        <v>0</v>
      </c>
      <c r="I325" s="183"/>
      <c r="J325" s="183">
        <f t="shared" si="182"/>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si="183"/>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si="184"/>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si="185"/>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si="186"/>
        <v>0</v>
      </c>
      <c r="AR325" s="183">
        <f t="shared" si="187"/>
        <v>0</v>
      </c>
    </row>
    <row r="326" spans="2:44">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si="180"/>
        <v>0</v>
      </c>
      <c r="G326" s="183"/>
      <c r="H326" s="183">
        <f t="shared" si="181"/>
        <v>0</v>
      </c>
      <c r="I326" s="183"/>
      <c r="J326" s="183">
        <f t="shared" si="182"/>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si="183"/>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si="184"/>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si="185"/>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si="186"/>
        <v>0</v>
      </c>
      <c r="AR326" s="183">
        <f t="shared" si="187"/>
        <v>0</v>
      </c>
    </row>
    <row r="327" spans="2:44">
      <c r="B327" s="178" t="s">
        <v>330</v>
      </c>
      <c r="C327" s="179" t="s">
        <v>202</v>
      </c>
      <c r="D327" s="180">
        <f>D328+D345+D383+D389</f>
        <v>28500</v>
      </c>
      <c r="E327" s="180">
        <f>E328+E345+E383+E389</f>
        <v>0</v>
      </c>
      <c r="F327" s="180">
        <f t="shared" si="180"/>
        <v>28500</v>
      </c>
      <c r="G327" s="180">
        <f>G328+G345+G383+G389</f>
        <v>0</v>
      </c>
      <c r="H327" s="180">
        <f t="shared" si="181"/>
        <v>28500</v>
      </c>
      <c r="I327" s="180">
        <f>I328+I345+I383+I389</f>
        <v>0</v>
      </c>
      <c r="J327" s="180">
        <f t="shared" si="182"/>
        <v>28500</v>
      </c>
      <c r="K327" s="180">
        <f t="shared" ref="K327:AD327" si="189">K328+K345+K383+K389</f>
        <v>28500</v>
      </c>
      <c r="L327" s="180">
        <f t="shared" si="189"/>
        <v>0</v>
      </c>
      <c r="M327" s="180">
        <f t="shared" si="189"/>
        <v>0</v>
      </c>
      <c r="N327" s="180">
        <f t="shared" si="189"/>
        <v>0</v>
      </c>
      <c r="O327" s="180">
        <f t="shared" si="189"/>
        <v>0</v>
      </c>
      <c r="P327" s="180">
        <f t="shared" si="189"/>
        <v>0</v>
      </c>
      <c r="Q327" s="180">
        <f t="shared" si="189"/>
        <v>0</v>
      </c>
      <c r="R327" s="180">
        <f t="shared" si="189"/>
        <v>0</v>
      </c>
      <c r="S327" s="180">
        <f t="shared" si="189"/>
        <v>0</v>
      </c>
      <c r="T327" s="180">
        <f>T328+T345+T383+T389</f>
        <v>70000</v>
      </c>
      <c r="U327" s="180">
        <f t="shared" si="189"/>
        <v>0</v>
      </c>
      <c r="V327" s="180">
        <f t="shared" si="189"/>
        <v>0</v>
      </c>
      <c r="W327" s="180">
        <f t="shared" si="189"/>
        <v>0</v>
      </c>
      <c r="X327" s="180">
        <f t="shared" si="189"/>
        <v>0</v>
      </c>
      <c r="Y327" s="180">
        <f>Y328+Y345+Y383+Y389</f>
        <v>0</v>
      </c>
      <c r="Z327" s="180">
        <f>Z328+Z345+Z383+Z389</f>
        <v>0</v>
      </c>
      <c r="AA327" s="180">
        <f t="shared" si="189"/>
        <v>0</v>
      </c>
      <c r="AB327" s="180">
        <f t="shared" si="189"/>
        <v>0</v>
      </c>
      <c r="AC327" s="180">
        <f t="shared" si="189"/>
        <v>70000</v>
      </c>
      <c r="AD327" s="180">
        <f t="shared" si="189"/>
        <v>17300</v>
      </c>
      <c r="AE327" s="180">
        <f t="shared" si="183"/>
        <v>87300</v>
      </c>
      <c r="AF327" s="180">
        <f>AF328+AF345+AF383+AF389</f>
        <v>0</v>
      </c>
      <c r="AG327" s="180">
        <f>AG328+AG345+AG383+AG389</f>
        <v>0</v>
      </c>
      <c r="AH327" s="180">
        <f>AH328+AH345+AH383+AH389</f>
        <v>0</v>
      </c>
      <c r="AI327" s="180">
        <f t="shared" si="184"/>
        <v>0</v>
      </c>
      <c r="AJ327" s="180">
        <f>AJ328+AJ345+AJ383+AJ389</f>
        <v>0</v>
      </c>
      <c r="AK327" s="180">
        <f>AK328+AK345+AK383+AK389</f>
        <v>0</v>
      </c>
      <c r="AL327" s="180">
        <f>AL328+AL345+AL383+AL389</f>
        <v>0</v>
      </c>
      <c r="AM327" s="180">
        <f t="shared" si="185"/>
        <v>0</v>
      </c>
      <c r="AN327" s="180">
        <f>AN328+AN345+AN383+AN389</f>
        <v>0</v>
      </c>
      <c r="AO327" s="180">
        <f>AO328+AO345+AO383+AO389</f>
        <v>0</v>
      </c>
      <c r="AP327" s="180">
        <f>AP328+AP345+AP383+AP389</f>
        <v>11200</v>
      </c>
      <c r="AQ327" s="180">
        <f t="shared" si="186"/>
        <v>11200</v>
      </c>
      <c r="AR327" s="180">
        <f t="shared" si="187"/>
        <v>98500</v>
      </c>
    </row>
    <row r="328" spans="2:44">
      <c r="B328" s="190" t="s">
        <v>331</v>
      </c>
      <c r="C328" s="191" t="s">
        <v>203</v>
      </c>
      <c r="D328" s="192">
        <f>SUM(D329:D344)</f>
        <v>0</v>
      </c>
      <c r="E328" s="192">
        <f>SUM(E329:E344)</f>
        <v>0</v>
      </c>
      <c r="F328" s="192">
        <f t="shared" si="180"/>
        <v>0</v>
      </c>
      <c r="G328" s="192">
        <f>SUM(G329:G344)</f>
        <v>0</v>
      </c>
      <c r="H328" s="192">
        <f t="shared" si="181"/>
        <v>0</v>
      </c>
      <c r="I328" s="192">
        <f>SUM(I329:I344)</f>
        <v>0</v>
      </c>
      <c r="J328" s="192">
        <f t="shared" si="182"/>
        <v>0</v>
      </c>
      <c r="K328" s="192">
        <f t="shared" ref="K328:AD328" si="190">SUM(K329:K344)</f>
        <v>0</v>
      </c>
      <c r="L328" s="192">
        <f t="shared" si="190"/>
        <v>0</v>
      </c>
      <c r="M328" s="192">
        <f t="shared" si="190"/>
        <v>0</v>
      </c>
      <c r="N328" s="192">
        <f t="shared" si="190"/>
        <v>0</v>
      </c>
      <c r="O328" s="192">
        <f t="shared" si="190"/>
        <v>0</v>
      </c>
      <c r="P328" s="192">
        <f t="shared" si="190"/>
        <v>0</v>
      </c>
      <c r="Q328" s="192">
        <f t="shared" si="190"/>
        <v>0</v>
      </c>
      <c r="R328" s="192">
        <f t="shared" si="190"/>
        <v>0</v>
      </c>
      <c r="S328" s="192">
        <f t="shared" si="190"/>
        <v>0</v>
      </c>
      <c r="T328" s="192">
        <f>SUM(T329:T344)</f>
        <v>0</v>
      </c>
      <c r="U328" s="192">
        <f t="shared" si="190"/>
        <v>0</v>
      </c>
      <c r="V328" s="192">
        <f t="shared" si="190"/>
        <v>0</v>
      </c>
      <c r="W328" s="192">
        <f t="shared" si="190"/>
        <v>0</v>
      </c>
      <c r="X328" s="192">
        <f t="shared" si="190"/>
        <v>0</v>
      </c>
      <c r="Y328" s="192">
        <f>SUM(Y329:Y344)</f>
        <v>0</v>
      </c>
      <c r="Z328" s="192">
        <f>SUM(Z329:Z344)</f>
        <v>0</v>
      </c>
      <c r="AA328" s="192">
        <f t="shared" si="190"/>
        <v>0</v>
      </c>
      <c r="AB328" s="192">
        <f t="shared" si="190"/>
        <v>0</v>
      </c>
      <c r="AC328" s="192">
        <f t="shared" si="190"/>
        <v>0</v>
      </c>
      <c r="AD328" s="192">
        <f t="shared" si="190"/>
        <v>0</v>
      </c>
      <c r="AE328" s="192">
        <f t="shared" si="183"/>
        <v>0</v>
      </c>
      <c r="AF328" s="192">
        <f>SUM(AF329:AF344)</f>
        <v>0</v>
      </c>
      <c r="AG328" s="192">
        <f>SUM(AG329:AG344)</f>
        <v>0</v>
      </c>
      <c r="AH328" s="192">
        <f>SUM(AH329:AH344)</f>
        <v>0</v>
      </c>
      <c r="AI328" s="192">
        <f t="shared" si="184"/>
        <v>0</v>
      </c>
      <c r="AJ328" s="192">
        <f>SUM(AJ329:AJ344)</f>
        <v>0</v>
      </c>
      <c r="AK328" s="192">
        <f>SUM(AK329:AK344)</f>
        <v>0</v>
      </c>
      <c r="AL328" s="192">
        <f>SUM(AL329:AL344)</f>
        <v>0</v>
      </c>
      <c r="AM328" s="192">
        <f t="shared" si="185"/>
        <v>0</v>
      </c>
      <c r="AN328" s="192">
        <f>SUM(AN329:AN344)</f>
        <v>0</v>
      </c>
      <c r="AO328" s="192">
        <f>SUM(AO329:AO344)</f>
        <v>0</v>
      </c>
      <c r="AP328" s="192">
        <f>SUM(AP329:AP344)</f>
        <v>0</v>
      </c>
      <c r="AQ328" s="192">
        <f t="shared" si="186"/>
        <v>0</v>
      </c>
      <c r="AR328" s="192">
        <f t="shared" si="187"/>
        <v>0</v>
      </c>
    </row>
    <row r="329" spans="2:44">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180"/>
        <v>0</v>
      </c>
      <c r="G329" s="183"/>
      <c r="H329" s="183">
        <f t="shared" si="181"/>
        <v>0</v>
      </c>
      <c r="I329" s="183"/>
      <c r="J329" s="183">
        <f t="shared" si="182"/>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183"/>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184"/>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185"/>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186"/>
        <v>0</v>
      </c>
      <c r="AR329" s="183">
        <f t="shared" si="187"/>
        <v>0</v>
      </c>
    </row>
    <row r="330" spans="2:44">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 t="shared" si="180"/>
        <v>0</v>
      </c>
      <c r="G330" s="183"/>
      <c r="H330" s="183">
        <f t="shared" si="181"/>
        <v>0</v>
      </c>
      <c r="I330" s="183"/>
      <c r="J330" s="183">
        <f t="shared" si="182"/>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 t="shared" si="183"/>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 t="shared" si="184"/>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 t="shared" si="185"/>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 t="shared" si="186"/>
        <v>0</v>
      </c>
      <c r="AR330" s="183">
        <f t="shared" si="187"/>
        <v>0</v>
      </c>
    </row>
    <row r="331" spans="2:44">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 t="shared" si="180"/>
        <v>0</v>
      </c>
      <c r="G331" s="183"/>
      <c r="H331" s="183">
        <f t="shared" si="181"/>
        <v>0</v>
      </c>
      <c r="I331" s="183"/>
      <c r="J331" s="183">
        <f t="shared" si="182"/>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 t="shared" si="183"/>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 t="shared" si="184"/>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 t="shared" si="185"/>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 t="shared" si="186"/>
        <v>0</v>
      </c>
      <c r="AR331" s="183">
        <f t="shared" si="187"/>
        <v>0</v>
      </c>
    </row>
    <row r="332" spans="2:44">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si="180"/>
        <v>0</v>
      </c>
      <c r="G332" s="183"/>
      <c r="H332" s="183">
        <f t="shared" si="181"/>
        <v>0</v>
      </c>
      <c r="I332" s="183"/>
      <c r="J332" s="183">
        <f t="shared" si="182"/>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si="183"/>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si="184"/>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si="185"/>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si="186"/>
        <v>0</v>
      </c>
      <c r="AR332" s="183">
        <f t="shared" si="187"/>
        <v>0</v>
      </c>
    </row>
    <row r="333" spans="2:44">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ref="F333:F362" si="191">D333+E333</f>
        <v>0</v>
      </c>
      <c r="G333" s="183"/>
      <c r="H333" s="183">
        <f t="shared" ref="H333:H362" si="192">F333-G333</f>
        <v>0</v>
      </c>
      <c r="I333" s="183"/>
      <c r="J333" s="183">
        <f t="shared" ref="J333:J362" si="193">F333-I333</f>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ref="AE333:AE362" si="194">AB333+AC333+AD333</f>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ref="AI333:AI362" si="195">AF333+AG333+AH333</f>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ref="AM333:AM362" si="196">AJ333+AK333+AL333</f>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ref="AQ333:AQ362" si="197">AN333+AO333+AP333</f>
        <v>0</v>
      </c>
      <c r="AR333" s="183">
        <f t="shared" ref="AR333:AR362" si="198">AE333+AI333+AM333+AQ333</f>
        <v>0</v>
      </c>
    </row>
    <row r="334" spans="2:44">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191"/>
        <v>0</v>
      </c>
      <c r="G334" s="183"/>
      <c r="H334" s="183">
        <f t="shared" si="192"/>
        <v>0</v>
      </c>
      <c r="I334" s="183"/>
      <c r="J334" s="183">
        <f t="shared" si="193"/>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194"/>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195"/>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196"/>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197"/>
        <v>0</v>
      </c>
      <c r="AR334" s="183">
        <f t="shared" si="198"/>
        <v>0</v>
      </c>
    </row>
    <row r="335" spans="2:44">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 t="shared" si="191"/>
        <v>0</v>
      </c>
      <c r="G335" s="183"/>
      <c r="H335" s="183">
        <f t="shared" si="192"/>
        <v>0</v>
      </c>
      <c r="I335" s="183"/>
      <c r="J335" s="183">
        <f t="shared" si="193"/>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 t="shared" si="194"/>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 t="shared" si="195"/>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 t="shared" si="196"/>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 t="shared" si="197"/>
        <v>0</v>
      </c>
      <c r="AR335" s="183">
        <f t="shared" si="198"/>
        <v>0</v>
      </c>
    </row>
    <row r="336" spans="2:44">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si="191"/>
        <v>0</v>
      </c>
      <c r="G336" s="183"/>
      <c r="H336" s="183">
        <f t="shared" si="192"/>
        <v>0</v>
      </c>
      <c r="I336" s="183"/>
      <c r="J336" s="183">
        <f t="shared" si="193"/>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si="194"/>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si="195"/>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si="196"/>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si="197"/>
        <v>0</v>
      </c>
      <c r="AR336" s="183">
        <f t="shared" si="198"/>
        <v>0</v>
      </c>
    </row>
    <row r="337" spans="2:44">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191"/>
        <v>0</v>
      </c>
      <c r="G337" s="183"/>
      <c r="H337" s="183">
        <f t="shared" si="192"/>
        <v>0</v>
      </c>
      <c r="I337" s="183"/>
      <c r="J337" s="183">
        <f t="shared" si="193"/>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194"/>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195"/>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196"/>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197"/>
        <v>0</v>
      </c>
      <c r="AR337" s="183">
        <f t="shared" si="198"/>
        <v>0</v>
      </c>
    </row>
    <row r="338" spans="2:44">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 t="shared" si="191"/>
        <v>0</v>
      </c>
      <c r="G338" s="183"/>
      <c r="H338" s="183">
        <f t="shared" si="192"/>
        <v>0</v>
      </c>
      <c r="I338" s="183"/>
      <c r="J338" s="183">
        <f t="shared" si="193"/>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 t="shared" si="194"/>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 t="shared" si="195"/>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 t="shared" si="196"/>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 t="shared" si="197"/>
        <v>0</v>
      </c>
      <c r="AR338" s="183">
        <f t="shared" si="198"/>
        <v>0</v>
      </c>
    </row>
    <row r="339" spans="2:44">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 t="shared" si="191"/>
        <v>0</v>
      </c>
      <c r="G339" s="183"/>
      <c r="H339" s="183">
        <f t="shared" si="192"/>
        <v>0</v>
      </c>
      <c r="I339" s="183"/>
      <c r="J339" s="183">
        <f t="shared" si="193"/>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 t="shared" si="194"/>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 t="shared" si="195"/>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 t="shared" si="196"/>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 t="shared" si="197"/>
        <v>0</v>
      </c>
      <c r="AR339" s="183">
        <f t="shared" si="198"/>
        <v>0</v>
      </c>
    </row>
    <row r="340" spans="2:44">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si="191"/>
        <v>0</v>
      </c>
      <c r="G340" s="183"/>
      <c r="H340" s="183">
        <f t="shared" si="192"/>
        <v>0</v>
      </c>
      <c r="I340" s="183"/>
      <c r="J340" s="183">
        <f t="shared" si="193"/>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si="194"/>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si="195"/>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si="196"/>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si="197"/>
        <v>0</v>
      </c>
      <c r="AR340" s="183">
        <f t="shared" si="198"/>
        <v>0</v>
      </c>
    </row>
    <row r="341" spans="2:44">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 t="shared" si="191"/>
        <v>0</v>
      </c>
      <c r="G341" s="183"/>
      <c r="H341" s="183">
        <f t="shared" si="192"/>
        <v>0</v>
      </c>
      <c r="I341" s="183"/>
      <c r="J341" s="183">
        <f t="shared" si="193"/>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 t="shared" si="194"/>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 t="shared" si="195"/>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 t="shared" si="196"/>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 t="shared" si="197"/>
        <v>0</v>
      </c>
      <c r="AR341" s="183">
        <f t="shared" si="198"/>
        <v>0</v>
      </c>
    </row>
    <row r="342" spans="2:44">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 t="shared" si="191"/>
        <v>0</v>
      </c>
      <c r="G342" s="183"/>
      <c r="H342" s="183">
        <f t="shared" si="192"/>
        <v>0</v>
      </c>
      <c r="I342" s="183"/>
      <c r="J342" s="183">
        <f t="shared" si="193"/>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 t="shared" si="194"/>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 t="shared" si="195"/>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 t="shared" si="196"/>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 t="shared" si="197"/>
        <v>0</v>
      </c>
      <c r="AR342" s="183">
        <f t="shared" si="198"/>
        <v>0</v>
      </c>
    </row>
    <row r="343" spans="2:44">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si="191"/>
        <v>0</v>
      </c>
      <c r="G343" s="183"/>
      <c r="H343" s="183">
        <f t="shared" si="192"/>
        <v>0</v>
      </c>
      <c r="I343" s="183"/>
      <c r="J343" s="183">
        <f t="shared" si="193"/>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si="194"/>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si="195"/>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si="196"/>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si="197"/>
        <v>0</v>
      </c>
      <c r="AR343" s="183">
        <f t="shared" si="198"/>
        <v>0</v>
      </c>
    </row>
    <row r="344" spans="2:44">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 t="shared" si="191"/>
        <v>0</v>
      </c>
      <c r="G344" s="183"/>
      <c r="H344" s="183">
        <f t="shared" si="192"/>
        <v>0</v>
      </c>
      <c r="I344" s="183"/>
      <c r="J344" s="183">
        <f t="shared" si="193"/>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 t="shared" si="194"/>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 t="shared" si="195"/>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 t="shared" si="196"/>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 t="shared" si="197"/>
        <v>0</v>
      </c>
      <c r="AR344" s="183">
        <f t="shared" si="198"/>
        <v>0</v>
      </c>
    </row>
    <row r="345" spans="2:44">
      <c r="B345" s="190" t="s">
        <v>334</v>
      </c>
      <c r="C345" s="191" t="s">
        <v>206</v>
      </c>
      <c r="D345" s="192">
        <f>SUM(D346:D382)</f>
        <v>28500</v>
      </c>
      <c r="E345" s="192">
        <f>SUM(E346:E382)</f>
        <v>0</v>
      </c>
      <c r="F345" s="192">
        <f t="shared" si="191"/>
        <v>28500</v>
      </c>
      <c r="G345" s="192">
        <f>SUM(G346:G382)</f>
        <v>0</v>
      </c>
      <c r="H345" s="192">
        <f t="shared" si="192"/>
        <v>28500</v>
      </c>
      <c r="I345" s="192">
        <f>SUM(I346:I382)</f>
        <v>0</v>
      </c>
      <c r="J345" s="192">
        <f t="shared" si="193"/>
        <v>28500</v>
      </c>
      <c r="K345" s="192">
        <f t="shared" ref="K345:AD345" si="199">SUM(K346:K382)</f>
        <v>28500</v>
      </c>
      <c r="L345" s="192">
        <f t="shared" si="199"/>
        <v>0</v>
      </c>
      <c r="M345" s="192">
        <f t="shared" si="199"/>
        <v>0</v>
      </c>
      <c r="N345" s="192">
        <f t="shared" si="199"/>
        <v>0</v>
      </c>
      <c r="O345" s="192">
        <f t="shared" si="199"/>
        <v>0</v>
      </c>
      <c r="P345" s="192">
        <f t="shared" si="199"/>
        <v>0</v>
      </c>
      <c r="Q345" s="192">
        <f t="shared" si="199"/>
        <v>0</v>
      </c>
      <c r="R345" s="192">
        <f t="shared" si="199"/>
        <v>0</v>
      </c>
      <c r="S345" s="192">
        <f t="shared" si="199"/>
        <v>0</v>
      </c>
      <c r="T345" s="192">
        <f>SUM(T346:T382)</f>
        <v>70000</v>
      </c>
      <c r="U345" s="192">
        <f t="shared" si="199"/>
        <v>0</v>
      </c>
      <c r="V345" s="192">
        <f t="shared" si="199"/>
        <v>0</v>
      </c>
      <c r="W345" s="192">
        <f t="shared" si="199"/>
        <v>0</v>
      </c>
      <c r="X345" s="192">
        <f t="shared" si="199"/>
        <v>0</v>
      </c>
      <c r="Y345" s="192">
        <f>SUM(Y346:Y382)</f>
        <v>0</v>
      </c>
      <c r="Z345" s="192">
        <f>SUM(Z346:Z382)</f>
        <v>0</v>
      </c>
      <c r="AA345" s="192">
        <f t="shared" si="199"/>
        <v>0</v>
      </c>
      <c r="AB345" s="192">
        <f t="shared" si="199"/>
        <v>0</v>
      </c>
      <c r="AC345" s="192">
        <f t="shared" si="199"/>
        <v>70000</v>
      </c>
      <c r="AD345" s="192">
        <f t="shared" si="199"/>
        <v>17300</v>
      </c>
      <c r="AE345" s="192">
        <f t="shared" si="194"/>
        <v>87300</v>
      </c>
      <c r="AF345" s="192">
        <f>SUM(AF346:AF382)</f>
        <v>0</v>
      </c>
      <c r="AG345" s="192">
        <f>SUM(AG346:AG382)</f>
        <v>0</v>
      </c>
      <c r="AH345" s="192">
        <f>SUM(AH346:AH382)</f>
        <v>0</v>
      </c>
      <c r="AI345" s="192">
        <f t="shared" si="195"/>
        <v>0</v>
      </c>
      <c r="AJ345" s="192">
        <f>SUM(AJ346:AJ382)</f>
        <v>0</v>
      </c>
      <c r="AK345" s="192">
        <f>SUM(AK346:AK382)</f>
        <v>0</v>
      </c>
      <c r="AL345" s="192">
        <f>SUM(AL346:AL382)</f>
        <v>0</v>
      </c>
      <c r="AM345" s="192">
        <f t="shared" si="196"/>
        <v>0</v>
      </c>
      <c r="AN345" s="192">
        <f>SUM(AN346:AN382)</f>
        <v>0</v>
      </c>
      <c r="AO345" s="192">
        <f>SUM(AO346:AO382)</f>
        <v>0</v>
      </c>
      <c r="AP345" s="192">
        <f>SUM(AP346:AP382)</f>
        <v>11200</v>
      </c>
      <c r="AQ345" s="192">
        <f t="shared" si="197"/>
        <v>11200</v>
      </c>
      <c r="AR345" s="192">
        <f t="shared" si="198"/>
        <v>98500</v>
      </c>
    </row>
    <row r="346" spans="2:44">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191"/>
        <v>0</v>
      </c>
      <c r="G346" s="183"/>
      <c r="H346" s="183">
        <f t="shared" si="192"/>
        <v>0</v>
      </c>
      <c r="I346" s="183"/>
      <c r="J346" s="183">
        <f t="shared" si="193"/>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194"/>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195"/>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196"/>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197"/>
        <v>0</v>
      </c>
      <c r="AR346" s="183">
        <f t="shared" si="198"/>
        <v>0</v>
      </c>
    </row>
    <row r="347" spans="2:44">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191"/>
        <v>0</v>
      </c>
      <c r="G347" s="183"/>
      <c r="H347" s="183">
        <f t="shared" si="192"/>
        <v>0</v>
      </c>
      <c r="I347" s="183"/>
      <c r="J347" s="183">
        <f t="shared" si="193"/>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194"/>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195"/>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196"/>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197"/>
        <v>0</v>
      </c>
      <c r="AR347" s="183">
        <f t="shared" si="198"/>
        <v>0</v>
      </c>
    </row>
    <row r="348" spans="2:44">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28500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191"/>
        <v>28500</v>
      </c>
      <c r="G348" s="183"/>
      <c r="H348" s="183">
        <f t="shared" si="192"/>
        <v>28500</v>
      </c>
      <c r="I348" s="183"/>
      <c r="J348" s="183">
        <f t="shared" si="193"/>
        <v>28500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28500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17300</v>
      </c>
      <c r="AE348" s="183">
        <f t="shared" si="194"/>
        <v>17300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195"/>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196"/>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11200</v>
      </c>
      <c r="AQ348" s="183">
        <f t="shared" si="197"/>
        <v>11200</v>
      </c>
      <c r="AR348" s="183">
        <f t="shared" si="198"/>
        <v>28500</v>
      </c>
    </row>
    <row r="349" spans="2:44">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191"/>
        <v>0</v>
      </c>
      <c r="G349" s="183"/>
      <c r="H349" s="183">
        <f t="shared" si="192"/>
        <v>0</v>
      </c>
      <c r="I349" s="183"/>
      <c r="J349" s="183">
        <f t="shared" si="193"/>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194"/>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195"/>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196"/>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197"/>
        <v>0</v>
      </c>
      <c r="AR349" s="183">
        <f t="shared" si="198"/>
        <v>0</v>
      </c>
    </row>
    <row r="350" spans="2:44">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191"/>
        <v>0</v>
      </c>
      <c r="G350" s="183"/>
      <c r="H350" s="183">
        <f t="shared" si="192"/>
        <v>0</v>
      </c>
      <c r="I350" s="183"/>
      <c r="J350" s="183">
        <f t="shared" si="193"/>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194"/>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195"/>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196"/>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197"/>
        <v>0</v>
      </c>
      <c r="AR350" s="183">
        <f t="shared" si="198"/>
        <v>0</v>
      </c>
    </row>
    <row r="351" spans="2:44">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191"/>
        <v>0</v>
      </c>
      <c r="G351" s="183"/>
      <c r="H351" s="183">
        <f t="shared" si="192"/>
        <v>0</v>
      </c>
      <c r="I351" s="183"/>
      <c r="J351" s="183">
        <f t="shared" si="193"/>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194"/>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195"/>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196"/>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197"/>
        <v>0</v>
      </c>
      <c r="AR351" s="183">
        <f t="shared" si="198"/>
        <v>0</v>
      </c>
    </row>
    <row r="352" spans="2:44">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191"/>
        <v>0</v>
      </c>
      <c r="G352" s="183"/>
      <c r="H352" s="183">
        <f t="shared" si="192"/>
        <v>0</v>
      </c>
      <c r="I352" s="183"/>
      <c r="J352" s="183">
        <f t="shared" si="193"/>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194"/>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195"/>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196"/>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197"/>
        <v>0</v>
      </c>
      <c r="AR352" s="183">
        <f t="shared" si="198"/>
        <v>0</v>
      </c>
    </row>
    <row r="353" spans="2:44">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191"/>
        <v>0</v>
      </c>
      <c r="G353" s="183"/>
      <c r="H353" s="183">
        <f t="shared" si="192"/>
        <v>0</v>
      </c>
      <c r="I353" s="183"/>
      <c r="J353" s="183">
        <f t="shared" si="193"/>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194"/>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195"/>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196"/>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197"/>
        <v>0</v>
      </c>
      <c r="AR353" s="183">
        <f t="shared" si="198"/>
        <v>0</v>
      </c>
    </row>
    <row r="354" spans="2:44">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191"/>
        <v>0</v>
      </c>
      <c r="G354" s="183"/>
      <c r="H354" s="183">
        <f t="shared" si="192"/>
        <v>0</v>
      </c>
      <c r="I354" s="183"/>
      <c r="J354" s="183">
        <f t="shared" si="193"/>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194"/>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195"/>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196"/>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197"/>
        <v>0</v>
      </c>
      <c r="AR354" s="183">
        <f t="shared" si="198"/>
        <v>0</v>
      </c>
    </row>
    <row r="355" spans="2:44">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191"/>
        <v>0</v>
      </c>
      <c r="G355" s="183"/>
      <c r="H355" s="183">
        <f t="shared" si="192"/>
        <v>0</v>
      </c>
      <c r="I355" s="183"/>
      <c r="J355" s="183">
        <f t="shared" si="193"/>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194"/>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195"/>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196"/>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197"/>
        <v>0</v>
      </c>
      <c r="AR355" s="183">
        <f t="shared" si="198"/>
        <v>0</v>
      </c>
    </row>
    <row r="356" spans="2:44">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191"/>
        <v>0</v>
      </c>
      <c r="G356" s="183"/>
      <c r="H356" s="183">
        <f t="shared" si="192"/>
        <v>0</v>
      </c>
      <c r="I356" s="183"/>
      <c r="J356" s="183">
        <f t="shared" si="193"/>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194"/>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195"/>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196"/>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197"/>
        <v>0</v>
      </c>
      <c r="AR356" s="183">
        <f t="shared" si="198"/>
        <v>0</v>
      </c>
    </row>
    <row r="357" spans="2:44">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191"/>
        <v>0</v>
      </c>
      <c r="G357" s="183"/>
      <c r="H357" s="183">
        <f t="shared" si="192"/>
        <v>0</v>
      </c>
      <c r="I357" s="183"/>
      <c r="J357" s="183">
        <f t="shared" si="193"/>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194"/>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195"/>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196"/>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197"/>
        <v>0</v>
      </c>
      <c r="AR357" s="183">
        <f t="shared" si="198"/>
        <v>0</v>
      </c>
    </row>
    <row r="358" spans="2:44">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191"/>
        <v>0</v>
      </c>
      <c r="G358" s="183"/>
      <c r="H358" s="183">
        <f t="shared" si="192"/>
        <v>0</v>
      </c>
      <c r="I358" s="183"/>
      <c r="J358" s="183">
        <f t="shared" si="193"/>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194"/>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195"/>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196"/>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197"/>
        <v>0</v>
      </c>
      <c r="AR358" s="183">
        <f t="shared" si="198"/>
        <v>0</v>
      </c>
    </row>
    <row r="359" spans="2:44">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191"/>
        <v>0</v>
      </c>
      <c r="G359" s="183"/>
      <c r="H359" s="183">
        <f t="shared" si="192"/>
        <v>0</v>
      </c>
      <c r="I359" s="183"/>
      <c r="J359" s="183">
        <f t="shared" si="193"/>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194"/>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195"/>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196"/>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197"/>
        <v>0</v>
      </c>
      <c r="AR359" s="183">
        <f t="shared" si="198"/>
        <v>0</v>
      </c>
    </row>
    <row r="360" spans="2:44">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191"/>
        <v>0</v>
      </c>
      <c r="G360" s="183"/>
      <c r="H360" s="183">
        <f t="shared" si="192"/>
        <v>0</v>
      </c>
      <c r="I360" s="183"/>
      <c r="J360" s="183">
        <f t="shared" si="193"/>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194"/>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195"/>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196"/>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197"/>
        <v>0</v>
      </c>
      <c r="AR360" s="183">
        <f t="shared" si="198"/>
        <v>0</v>
      </c>
    </row>
    <row r="361" spans="2:44">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191"/>
        <v>0</v>
      </c>
      <c r="G361" s="183"/>
      <c r="H361" s="183">
        <f t="shared" si="192"/>
        <v>0</v>
      </c>
      <c r="I361" s="183"/>
      <c r="J361" s="183">
        <f t="shared" si="193"/>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194"/>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195"/>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196"/>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197"/>
        <v>0</v>
      </c>
      <c r="AR361" s="183">
        <f t="shared" si="198"/>
        <v>0</v>
      </c>
    </row>
    <row r="362" spans="2:44">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191"/>
        <v>0</v>
      </c>
      <c r="G362" s="183"/>
      <c r="H362" s="183">
        <f t="shared" si="192"/>
        <v>0</v>
      </c>
      <c r="I362" s="183"/>
      <c r="J362" s="183">
        <f t="shared" si="193"/>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194"/>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195"/>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196"/>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197"/>
        <v>0</v>
      </c>
      <c r="AR362" s="183">
        <f t="shared" si="198"/>
        <v>0</v>
      </c>
    </row>
    <row r="363" spans="2:44">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200">D363+E363</f>
        <v>0</v>
      </c>
      <c r="G363" s="183"/>
      <c r="H363" s="183">
        <f t="shared" ref="H363:H378" si="201">F363-G363</f>
        <v>0</v>
      </c>
      <c r="I363" s="183"/>
      <c r="J363" s="183">
        <f t="shared" ref="J363:J378" si="202">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203">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204">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205">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206">AN363+AO363+AP363</f>
        <v>0</v>
      </c>
      <c r="AR363" s="183">
        <f t="shared" ref="AR363:AR378" si="207">AE363+AI363+AM363+AQ363</f>
        <v>0</v>
      </c>
    </row>
    <row r="364" spans="2:44">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200"/>
        <v>0</v>
      </c>
      <c r="G364" s="183"/>
      <c r="H364" s="183">
        <f t="shared" si="201"/>
        <v>0</v>
      </c>
      <c r="I364" s="183"/>
      <c r="J364" s="183">
        <f t="shared" si="202"/>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203"/>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204"/>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205"/>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206"/>
        <v>0</v>
      </c>
      <c r="AR364" s="183">
        <f t="shared" si="207"/>
        <v>0</v>
      </c>
    </row>
    <row r="365" spans="2:44">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200"/>
        <v>0</v>
      </c>
      <c r="G365" s="183"/>
      <c r="H365" s="183">
        <f t="shared" si="201"/>
        <v>0</v>
      </c>
      <c r="I365" s="183"/>
      <c r="J365" s="183">
        <f t="shared" si="202"/>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203"/>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204"/>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205"/>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206"/>
        <v>0</v>
      </c>
      <c r="AR365" s="183">
        <f t="shared" si="207"/>
        <v>0</v>
      </c>
    </row>
    <row r="366" spans="2:44">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200"/>
        <v>0</v>
      </c>
      <c r="G366" s="183"/>
      <c r="H366" s="183">
        <f t="shared" si="201"/>
        <v>0</v>
      </c>
      <c r="I366" s="183"/>
      <c r="J366" s="183">
        <f t="shared" si="202"/>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203"/>
        <v>70000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204"/>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205"/>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206"/>
        <v>0</v>
      </c>
      <c r="AR366" s="183">
        <f t="shared" si="207"/>
        <v>70000</v>
      </c>
    </row>
    <row r="367" spans="2:44">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200"/>
        <v>0</v>
      </c>
      <c r="G367" s="183"/>
      <c r="H367" s="183">
        <f t="shared" si="201"/>
        <v>0</v>
      </c>
      <c r="I367" s="183"/>
      <c r="J367" s="183">
        <f t="shared" si="202"/>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203"/>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204"/>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205"/>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206"/>
        <v>0</v>
      </c>
      <c r="AR367" s="183">
        <f t="shared" si="207"/>
        <v>0</v>
      </c>
    </row>
    <row r="368" spans="2:44">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200"/>
        <v>0</v>
      </c>
      <c r="G368" s="183"/>
      <c r="H368" s="183">
        <f t="shared" si="201"/>
        <v>0</v>
      </c>
      <c r="I368" s="183"/>
      <c r="J368" s="183">
        <f t="shared" si="202"/>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203"/>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204"/>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205"/>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206"/>
        <v>0</v>
      </c>
      <c r="AR368" s="183">
        <f t="shared" si="207"/>
        <v>0</v>
      </c>
    </row>
    <row r="369" spans="2:44">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200"/>
        <v>0</v>
      </c>
      <c r="G369" s="183"/>
      <c r="H369" s="183">
        <f t="shared" si="201"/>
        <v>0</v>
      </c>
      <c r="I369" s="183"/>
      <c r="J369" s="183">
        <f t="shared" si="202"/>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203"/>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204"/>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205"/>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206"/>
        <v>0</v>
      </c>
      <c r="AR369" s="183">
        <f t="shared" si="207"/>
        <v>0</v>
      </c>
    </row>
    <row r="370" spans="2:44">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200"/>
        <v>0</v>
      </c>
      <c r="G370" s="183"/>
      <c r="H370" s="183">
        <f t="shared" si="201"/>
        <v>0</v>
      </c>
      <c r="I370" s="183"/>
      <c r="J370" s="183">
        <f t="shared" si="202"/>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203"/>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204"/>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205"/>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206"/>
        <v>0</v>
      </c>
      <c r="AR370" s="183">
        <f t="shared" si="207"/>
        <v>0</v>
      </c>
    </row>
    <row r="371" spans="2:44">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200"/>
        <v>0</v>
      </c>
      <c r="G371" s="183"/>
      <c r="H371" s="183">
        <f t="shared" si="201"/>
        <v>0</v>
      </c>
      <c r="I371" s="183"/>
      <c r="J371" s="183">
        <f t="shared" si="202"/>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203"/>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204"/>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205"/>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206"/>
        <v>0</v>
      </c>
      <c r="AR371" s="183">
        <f t="shared" si="207"/>
        <v>0</v>
      </c>
    </row>
    <row r="372" spans="2:44">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200"/>
        <v>0</v>
      </c>
      <c r="G372" s="183"/>
      <c r="H372" s="183">
        <f t="shared" si="201"/>
        <v>0</v>
      </c>
      <c r="I372" s="183"/>
      <c r="J372" s="183">
        <f t="shared" si="202"/>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203"/>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204"/>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205"/>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206"/>
        <v>0</v>
      </c>
      <c r="AR372" s="183">
        <f t="shared" si="207"/>
        <v>0</v>
      </c>
    </row>
    <row r="373" spans="2:44">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200"/>
        <v>0</v>
      </c>
      <c r="G373" s="183"/>
      <c r="H373" s="183">
        <f t="shared" si="201"/>
        <v>0</v>
      </c>
      <c r="I373" s="183"/>
      <c r="J373" s="183">
        <f t="shared" si="202"/>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203"/>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204"/>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205"/>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206"/>
        <v>0</v>
      </c>
      <c r="AR373" s="183">
        <f t="shared" si="207"/>
        <v>0</v>
      </c>
    </row>
    <row r="374" spans="2:44">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200"/>
        <v>0</v>
      </c>
      <c r="G374" s="183"/>
      <c r="H374" s="183">
        <f t="shared" si="201"/>
        <v>0</v>
      </c>
      <c r="I374" s="183"/>
      <c r="J374" s="183">
        <f t="shared" si="202"/>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203"/>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204"/>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205"/>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206"/>
        <v>0</v>
      </c>
      <c r="AR374" s="183">
        <f t="shared" si="207"/>
        <v>0</v>
      </c>
    </row>
    <row r="375" spans="2:44">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200"/>
        <v>0</v>
      </c>
      <c r="G375" s="183"/>
      <c r="H375" s="183">
        <f t="shared" si="201"/>
        <v>0</v>
      </c>
      <c r="I375" s="183"/>
      <c r="J375" s="183">
        <f t="shared" si="202"/>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203"/>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204"/>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205"/>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206"/>
        <v>0</v>
      </c>
      <c r="AR375" s="183">
        <f t="shared" si="207"/>
        <v>0</v>
      </c>
    </row>
    <row r="376" spans="2:44">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200"/>
        <v>0</v>
      </c>
      <c r="G376" s="183"/>
      <c r="H376" s="183">
        <f t="shared" si="201"/>
        <v>0</v>
      </c>
      <c r="I376" s="183"/>
      <c r="J376" s="183">
        <f t="shared" si="202"/>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203"/>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204"/>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205"/>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206"/>
        <v>0</v>
      </c>
      <c r="AR376" s="183">
        <f t="shared" si="207"/>
        <v>0</v>
      </c>
    </row>
    <row r="377" spans="2:44">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200"/>
        <v>0</v>
      </c>
      <c r="G377" s="183"/>
      <c r="H377" s="183">
        <f t="shared" si="201"/>
        <v>0</v>
      </c>
      <c r="I377" s="183"/>
      <c r="J377" s="183">
        <f t="shared" si="202"/>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203"/>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204"/>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205"/>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206"/>
        <v>0</v>
      </c>
      <c r="AR377" s="183">
        <f t="shared" si="207"/>
        <v>0</v>
      </c>
    </row>
    <row r="378" spans="2:44">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200"/>
        <v>0</v>
      </c>
      <c r="G378" s="183"/>
      <c r="H378" s="183">
        <f t="shared" si="201"/>
        <v>0</v>
      </c>
      <c r="I378" s="183"/>
      <c r="J378" s="183">
        <f t="shared" si="202"/>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203"/>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204"/>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205"/>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206"/>
        <v>0</v>
      </c>
      <c r="AR378" s="183">
        <f t="shared" si="207"/>
        <v>0</v>
      </c>
    </row>
    <row r="379" spans="2:44">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ref="F379:F402" si="208">D379+E379</f>
        <v>0</v>
      </c>
      <c r="G379" s="183"/>
      <c r="H379" s="183">
        <f t="shared" ref="H379:H402" si="209">F379-G379</f>
        <v>0</v>
      </c>
      <c r="I379" s="183"/>
      <c r="J379" s="183">
        <f t="shared" ref="J379:J402" si="210">F379-I379</f>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ref="AE379:AE402" si="211">AB379+AC379+AD379</f>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ref="AI379:AI402" si="212">AF379+AG379+AH379</f>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ref="AM379:AM402" si="213">AJ379+AK379+AL379</f>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ref="AQ379:AQ402" si="214">AN379+AO379+AP379</f>
        <v>0</v>
      </c>
      <c r="AR379" s="183">
        <f t="shared" ref="AR379:AR402" si="215">AE379+AI379+AM379+AQ379</f>
        <v>0</v>
      </c>
    </row>
    <row r="380" spans="2:44">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208"/>
        <v>0</v>
      </c>
      <c r="G380" s="183"/>
      <c r="H380" s="183">
        <f t="shared" si="209"/>
        <v>0</v>
      </c>
      <c r="I380" s="183"/>
      <c r="J380" s="183">
        <f t="shared" si="210"/>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211"/>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212"/>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213"/>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214"/>
        <v>0</v>
      </c>
      <c r="AR380" s="183">
        <f t="shared" si="215"/>
        <v>0</v>
      </c>
    </row>
    <row r="381" spans="2:44">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208"/>
        <v>0</v>
      </c>
      <c r="G381" s="183"/>
      <c r="H381" s="183">
        <f t="shared" si="209"/>
        <v>0</v>
      </c>
      <c r="I381" s="183"/>
      <c r="J381" s="183">
        <f t="shared" si="210"/>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211"/>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212"/>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213"/>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214"/>
        <v>0</v>
      </c>
      <c r="AR381" s="183">
        <f t="shared" si="215"/>
        <v>0</v>
      </c>
    </row>
    <row r="382" spans="2:44">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208"/>
        <v>0</v>
      </c>
      <c r="G382" s="183"/>
      <c r="H382" s="183">
        <f t="shared" si="209"/>
        <v>0</v>
      </c>
      <c r="I382" s="183"/>
      <c r="J382" s="183">
        <f t="shared" si="210"/>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211"/>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212"/>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213"/>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214"/>
        <v>0</v>
      </c>
      <c r="AR382" s="183">
        <f t="shared" si="215"/>
        <v>0</v>
      </c>
    </row>
    <row r="383" spans="2:44">
      <c r="B383" s="190" t="s">
        <v>340</v>
      </c>
      <c r="C383" s="191" t="s">
        <v>208</v>
      </c>
      <c r="D383" s="192">
        <f>SUM(D384:D388)</f>
        <v>0</v>
      </c>
      <c r="E383" s="192">
        <f>SUM(E384:E388)</f>
        <v>0</v>
      </c>
      <c r="F383" s="192">
        <f t="shared" si="208"/>
        <v>0</v>
      </c>
      <c r="G383" s="192">
        <f>SUM(G384:G388)</f>
        <v>0</v>
      </c>
      <c r="H383" s="192">
        <f t="shared" si="209"/>
        <v>0</v>
      </c>
      <c r="I383" s="192">
        <f>SUM(I384:I388)</f>
        <v>0</v>
      </c>
      <c r="J383" s="192">
        <f t="shared" si="210"/>
        <v>0</v>
      </c>
      <c r="K383" s="192">
        <f t="shared" ref="K383:AD383" si="216">SUM(K384:K388)</f>
        <v>0</v>
      </c>
      <c r="L383" s="192">
        <f t="shared" si="216"/>
        <v>0</v>
      </c>
      <c r="M383" s="192">
        <f t="shared" si="216"/>
        <v>0</v>
      </c>
      <c r="N383" s="192">
        <f t="shared" si="216"/>
        <v>0</v>
      </c>
      <c r="O383" s="192">
        <f t="shared" si="216"/>
        <v>0</v>
      </c>
      <c r="P383" s="192">
        <f>SUM(P384:P388)</f>
        <v>0</v>
      </c>
      <c r="Q383" s="192">
        <f>SUM(Q384:Q388)</f>
        <v>0</v>
      </c>
      <c r="R383" s="192">
        <f t="shared" si="216"/>
        <v>0</v>
      </c>
      <c r="S383" s="192">
        <f t="shared" si="216"/>
        <v>0</v>
      </c>
      <c r="T383" s="192">
        <f>SUM(T384:T388)</f>
        <v>0</v>
      </c>
      <c r="U383" s="192">
        <f t="shared" si="216"/>
        <v>0</v>
      </c>
      <c r="V383" s="192">
        <f t="shared" si="216"/>
        <v>0</v>
      </c>
      <c r="W383" s="192">
        <f>SUM(W384:W388)</f>
        <v>0</v>
      </c>
      <c r="X383" s="192">
        <f t="shared" si="216"/>
        <v>0</v>
      </c>
      <c r="Y383" s="192">
        <f>SUM(Y384:Y388)</f>
        <v>0</v>
      </c>
      <c r="Z383" s="192">
        <f>SUM(Z384:Z388)</f>
        <v>0</v>
      </c>
      <c r="AA383" s="192">
        <f t="shared" si="216"/>
        <v>0</v>
      </c>
      <c r="AB383" s="192">
        <f t="shared" si="216"/>
        <v>0</v>
      </c>
      <c r="AC383" s="192">
        <f t="shared" si="216"/>
        <v>0</v>
      </c>
      <c r="AD383" s="192">
        <f t="shared" si="216"/>
        <v>0</v>
      </c>
      <c r="AE383" s="192">
        <f t="shared" si="211"/>
        <v>0</v>
      </c>
      <c r="AF383" s="192">
        <f>SUM(AF384:AF388)</f>
        <v>0</v>
      </c>
      <c r="AG383" s="192">
        <f>SUM(AG384:AG388)</f>
        <v>0</v>
      </c>
      <c r="AH383" s="192">
        <f>SUM(AH384:AH388)</f>
        <v>0</v>
      </c>
      <c r="AI383" s="192">
        <f t="shared" si="212"/>
        <v>0</v>
      </c>
      <c r="AJ383" s="192">
        <f>SUM(AJ384:AJ388)</f>
        <v>0</v>
      </c>
      <c r="AK383" s="192">
        <f>SUM(AK384:AK388)</f>
        <v>0</v>
      </c>
      <c r="AL383" s="192">
        <f>SUM(AL384:AL388)</f>
        <v>0</v>
      </c>
      <c r="AM383" s="192">
        <f t="shared" si="213"/>
        <v>0</v>
      </c>
      <c r="AN383" s="192">
        <f>SUM(AN384:AN388)</f>
        <v>0</v>
      </c>
      <c r="AO383" s="192">
        <f>SUM(AO384:AO388)</f>
        <v>0</v>
      </c>
      <c r="AP383" s="192">
        <f>SUM(AP384:AP388)</f>
        <v>0</v>
      </c>
      <c r="AQ383" s="192">
        <f t="shared" si="214"/>
        <v>0</v>
      </c>
      <c r="AR383" s="192">
        <f t="shared" si="215"/>
        <v>0</v>
      </c>
    </row>
    <row r="384" spans="2:44">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208"/>
        <v>0</v>
      </c>
      <c r="G384" s="183"/>
      <c r="H384" s="183">
        <f t="shared" si="209"/>
        <v>0</v>
      </c>
      <c r="I384" s="183"/>
      <c r="J384" s="183">
        <f t="shared" si="210"/>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211"/>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212"/>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213"/>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214"/>
        <v>0</v>
      </c>
      <c r="AR384" s="183">
        <f t="shared" si="215"/>
        <v>0</v>
      </c>
    </row>
    <row r="385" spans="1:44">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208"/>
        <v>0</v>
      </c>
      <c r="G385" s="183"/>
      <c r="H385" s="183">
        <f t="shared" si="209"/>
        <v>0</v>
      </c>
      <c r="I385" s="183"/>
      <c r="J385" s="183">
        <f t="shared" si="210"/>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211"/>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212"/>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213"/>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214"/>
        <v>0</v>
      </c>
      <c r="AR385" s="183">
        <f t="shared" si="215"/>
        <v>0</v>
      </c>
    </row>
    <row r="386" spans="1:44">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si="208"/>
        <v>0</v>
      </c>
      <c r="G386" s="183"/>
      <c r="H386" s="183">
        <f t="shared" si="209"/>
        <v>0</v>
      </c>
      <c r="I386" s="183"/>
      <c r="J386" s="183">
        <f t="shared" si="210"/>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si="211"/>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si="212"/>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si="213"/>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si="214"/>
        <v>0</v>
      </c>
      <c r="AR386" s="183">
        <f t="shared" si="215"/>
        <v>0</v>
      </c>
    </row>
    <row r="387" spans="1:44">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si="208"/>
        <v>0</v>
      </c>
      <c r="G387" s="183"/>
      <c r="H387" s="183">
        <f t="shared" si="209"/>
        <v>0</v>
      </c>
      <c r="I387" s="183"/>
      <c r="J387" s="183">
        <f t="shared" si="210"/>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si="211"/>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si="212"/>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si="213"/>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si="214"/>
        <v>0</v>
      </c>
      <c r="AR387" s="183">
        <f t="shared" si="215"/>
        <v>0</v>
      </c>
    </row>
    <row r="388" spans="1:44">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208"/>
        <v>0</v>
      </c>
      <c r="G388" s="183"/>
      <c r="H388" s="183">
        <f t="shared" si="209"/>
        <v>0</v>
      </c>
      <c r="I388" s="183"/>
      <c r="J388" s="183">
        <f t="shared" si="210"/>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211"/>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212"/>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213"/>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214"/>
        <v>0</v>
      </c>
      <c r="AR388" s="183">
        <f t="shared" si="215"/>
        <v>0</v>
      </c>
    </row>
    <row r="389" spans="1:44">
      <c r="B389" s="190" t="s">
        <v>342</v>
      </c>
      <c r="C389" s="191" t="s">
        <v>210</v>
      </c>
      <c r="D389" s="192">
        <f>SUM(D390:D396)</f>
        <v>0</v>
      </c>
      <c r="E389" s="192">
        <f>SUM(E390:E396)</f>
        <v>0</v>
      </c>
      <c r="F389" s="192">
        <f t="shared" si="208"/>
        <v>0</v>
      </c>
      <c r="G389" s="192">
        <f>SUM(G390:G396)</f>
        <v>0</v>
      </c>
      <c r="H389" s="192">
        <f t="shared" si="209"/>
        <v>0</v>
      </c>
      <c r="I389" s="192">
        <f>SUM(I390:I396)</f>
        <v>0</v>
      </c>
      <c r="J389" s="192">
        <f t="shared" si="210"/>
        <v>0</v>
      </c>
      <c r="K389" s="192">
        <f t="shared" ref="K389:AD389" si="217">SUM(K390:K396)</f>
        <v>0</v>
      </c>
      <c r="L389" s="192">
        <f t="shared" si="217"/>
        <v>0</v>
      </c>
      <c r="M389" s="192">
        <f t="shared" si="217"/>
        <v>0</v>
      </c>
      <c r="N389" s="192">
        <f t="shared" si="217"/>
        <v>0</v>
      </c>
      <c r="O389" s="192">
        <f t="shared" si="217"/>
        <v>0</v>
      </c>
      <c r="P389" s="192">
        <f t="shared" si="217"/>
        <v>0</v>
      </c>
      <c r="Q389" s="192">
        <f t="shared" si="217"/>
        <v>0</v>
      </c>
      <c r="R389" s="192">
        <f t="shared" si="217"/>
        <v>0</v>
      </c>
      <c r="S389" s="192">
        <f t="shared" si="217"/>
        <v>0</v>
      </c>
      <c r="T389" s="192">
        <f>SUM(T390:T396)</f>
        <v>0</v>
      </c>
      <c r="U389" s="192">
        <f t="shared" si="217"/>
        <v>0</v>
      </c>
      <c r="V389" s="192">
        <f t="shared" si="217"/>
        <v>0</v>
      </c>
      <c r="W389" s="192">
        <f t="shared" si="217"/>
        <v>0</v>
      </c>
      <c r="X389" s="192">
        <f t="shared" si="217"/>
        <v>0</v>
      </c>
      <c r="Y389" s="192">
        <f>SUM(Y390:Y396)</f>
        <v>0</v>
      </c>
      <c r="Z389" s="192">
        <f>SUM(Z390:Z396)</f>
        <v>0</v>
      </c>
      <c r="AA389" s="192">
        <f t="shared" si="217"/>
        <v>0</v>
      </c>
      <c r="AB389" s="192">
        <f t="shared" si="217"/>
        <v>0</v>
      </c>
      <c r="AC389" s="192">
        <f t="shared" si="217"/>
        <v>0</v>
      </c>
      <c r="AD389" s="192">
        <f t="shared" si="217"/>
        <v>0</v>
      </c>
      <c r="AE389" s="192">
        <f t="shared" si="211"/>
        <v>0</v>
      </c>
      <c r="AF389" s="192">
        <f>SUM(AF390:AF396)</f>
        <v>0</v>
      </c>
      <c r="AG389" s="192">
        <f>SUM(AG390:AG396)</f>
        <v>0</v>
      </c>
      <c r="AH389" s="192">
        <f>SUM(AH390:AH396)</f>
        <v>0</v>
      </c>
      <c r="AI389" s="192">
        <f t="shared" si="212"/>
        <v>0</v>
      </c>
      <c r="AJ389" s="192">
        <f>SUM(AJ390:AJ396)</f>
        <v>0</v>
      </c>
      <c r="AK389" s="192">
        <f>SUM(AK390:AK396)</f>
        <v>0</v>
      </c>
      <c r="AL389" s="192">
        <f>SUM(AL390:AL396)</f>
        <v>0</v>
      </c>
      <c r="AM389" s="192">
        <f t="shared" si="213"/>
        <v>0</v>
      </c>
      <c r="AN389" s="192">
        <f>SUM(AN390:AN396)</f>
        <v>0</v>
      </c>
      <c r="AO389" s="192">
        <f>SUM(AO390:AO396)</f>
        <v>0</v>
      </c>
      <c r="AP389" s="192">
        <f>SUM(AP390:AP396)</f>
        <v>0</v>
      </c>
      <c r="AQ389" s="192">
        <f t="shared" si="214"/>
        <v>0</v>
      </c>
      <c r="AR389" s="192">
        <f t="shared" si="215"/>
        <v>0</v>
      </c>
    </row>
    <row r="390" spans="1:44">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208"/>
        <v>0</v>
      </c>
      <c r="G390" s="183"/>
      <c r="H390" s="183">
        <f t="shared" si="209"/>
        <v>0</v>
      </c>
      <c r="I390" s="183"/>
      <c r="J390" s="183">
        <f t="shared" si="210"/>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211"/>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212"/>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213"/>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214"/>
        <v>0</v>
      </c>
      <c r="AR390" s="183">
        <f t="shared" si="215"/>
        <v>0</v>
      </c>
    </row>
    <row r="391" spans="1:44">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si="208"/>
        <v>0</v>
      </c>
      <c r="G391" s="183"/>
      <c r="H391" s="183">
        <f t="shared" si="209"/>
        <v>0</v>
      </c>
      <c r="I391" s="183"/>
      <c r="J391" s="183">
        <f t="shared" si="210"/>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si="211"/>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si="212"/>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si="213"/>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si="214"/>
        <v>0</v>
      </c>
      <c r="AR391" s="183">
        <f t="shared" si="215"/>
        <v>0</v>
      </c>
    </row>
    <row r="392" spans="1:44">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208"/>
        <v>0</v>
      </c>
      <c r="G392" s="183"/>
      <c r="H392" s="183">
        <f t="shared" si="209"/>
        <v>0</v>
      </c>
      <c r="I392" s="183"/>
      <c r="J392" s="183">
        <f t="shared" si="210"/>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211"/>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212"/>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213"/>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214"/>
        <v>0</v>
      </c>
      <c r="AR392" s="183">
        <f t="shared" si="215"/>
        <v>0</v>
      </c>
    </row>
    <row r="393" spans="1:44">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208"/>
        <v>0</v>
      </c>
      <c r="G393" s="183"/>
      <c r="H393" s="183">
        <f t="shared" si="209"/>
        <v>0</v>
      </c>
      <c r="I393" s="183"/>
      <c r="J393" s="183">
        <f t="shared" si="210"/>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211"/>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212"/>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213"/>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214"/>
        <v>0</v>
      </c>
      <c r="AR393" s="183">
        <f t="shared" si="215"/>
        <v>0</v>
      </c>
    </row>
    <row r="394" spans="1:44">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208"/>
        <v>0</v>
      </c>
      <c r="G394" s="183"/>
      <c r="H394" s="183">
        <f t="shared" si="209"/>
        <v>0</v>
      </c>
      <c r="I394" s="183"/>
      <c r="J394" s="183">
        <f t="shared" si="210"/>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211"/>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212"/>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213"/>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214"/>
        <v>0</v>
      </c>
      <c r="AR394" s="183">
        <f t="shared" si="215"/>
        <v>0</v>
      </c>
    </row>
    <row r="395" spans="1:44">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208"/>
        <v>0</v>
      </c>
      <c r="G395" s="183"/>
      <c r="H395" s="183">
        <f t="shared" si="209"/>
        <v>0</v>
      </c>
      <c r="I395" s="183"/>
      <c r="J395" s="183">
        <f t="shared" si="210"/>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211"/>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212"/>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213"/>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214"/>
        <v>0</v>
      </c>
      <c r="AR395" s="183">
        <f t="shared" si="215"/>
        <v>0</v>
      </c>
    </row>
    <row r="396" spans="1:44">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si="208"/>
        <v>0</v>
      </c>
      <c r="G396" s="183"/>
      <c r="H396" s="183">
        <f t="shared" si="209"/>
        <v>0</v>
      </c>
      <c r="I396" s="183"/>
      <c r="J396" s="183">
        <f t="shared" si="210"/>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si="211"/>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si="212"/>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si="213"/>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si="214"/>
        <v>0</v>
      </c>
      <c r="AR396" s="183">
        <f t="shared" si="215"/>
        <v>0</v>
      </c>
    </row>
    <row r="397" spans="1:44">
      <c r="B397" s="178" t="s">
        <v>351</v>
      </c>
      <c r="C397" s="179" t="s">
        <v>219</v>
      </c>
      <c r="D397" s="180">
        <f>D398+D459+D467+D485+D489</f>
        <v>0</v>
      </c>
      <c r="E397" s="180">
        <f>E398+E459+E467+E485+E489</f>
        <v>0</v>
      </c>
      <c r="F397" s="180">
        <f t="shared" si="208"/>
        <v>0</v>
      </c>
      <c r="G397" s="180">
        <f>G398+G459+G467+G485+G489</f>
        <v>0</v>
      </c>
      <c r="H397" s="180">
        <f t="shared" si="209"/>
        <v>0</v>
      </c>
      <c r="I397" s="180">
        <f>I398+I459+I467+I485+I489</f>
        <v>0</v>
      </c>
      <c r="J397" s="180">
        <f t="shared" si="210"/>
        <v>0</v>
      </c>
      <c r="K397" s="180">
        <f t="shared" ref="K397:AD397" si="218">K398+K459+K467+K485+K489</f>
        <v>0</v>
      </c>
      <c r="L397" s="180">
        <f t="shared" si="218"/>
        <v>0</v>
      </c>
      <c r="M397" s="180">
        <f t="shared" si="218"/>
        <v>0</v>
      </c>
      <c r="N397" s="180">
        <f t="shared" si="218"/>
        <v>0</v>
      </c>
      <c r="O397" s="180">
        <f t="shared" si="218"/>
        <v>0</v>
      </c>
      <c r="P397" s="180">
        <f t="shared" si="218"/>
        <v>0</v>
      </c>
      <c r="Q397" s="180">
        <f t="shared" si="218"/>
        <v>0</v>
      </c>
      <c r="R397" s="180">
        <f t="shared" si="218"/>
        <v>0</v>
      </c>
      <c r="S397" s="180">
        <f t="shared" si="218"/>
        <v>0</v>
      </c>
      <c r="T397" s="180">
        <f>T398+T459+T467+T485+T489</f>
        <v>0</v>
      </c>
      <c r="U397" s="180">
        <f t="shared" si="218"/>
        <v>0</v>
      </c>
      <c r="V397" s="180">
        <f t="shared" si="218"/>
        <v>0</v>
      </c>
      <c r="W397" s="180">
        <f t="shared" si="218"/>
        <v>0</v>
      </c>
      <c r="X397" s="180">
        <f t="shared" si="218"/>
        <v>0</v>
      </c>
      <c r="Y397" s="180">
        <f>Y398+Y459+Y467+Y485+Y489</f>
        <v>0</v>
      </c>
      <c r="Z397" s="180">
        <f>Z398+Z459+Z467+Z485+Z489</f>
        <v>0</v>
      </c>
      <c r="AA397" s="180">
        <f t="shared" si="218"/>
        <v>0</v>
      </c>
      <c r="AB397" s="180">
        <f t="shared" si="218"/>
        <v>0</v>
      </c>
      <c r="AC397" s="180">
        <f t="shared" si="218"/>
        <v>0</v>
      </c>
      <c r="AD397" s="180">
        <f t="shared" si="218"/>
        <v>0</v>
      </c>
      <c r="AE397" s="180">
        <f t="shared" si="211"/>
        <v>0</v>
      </c>
      <c r="AF397" s="180">
        <f>AF398+AF459+AF467+AF485+AF489</f>
        <v>0</v>
      </c>
      <c r="AG397" s="180">
        <f>AG398+AG459+AG467+AG485+AG489</f>
        <v>0</v>
      </c>
      <c r="AH397" s="180">
        <f>AH398+AH459+AH467+AH485+AH489</f>
        <v>0</v>
      </c>
      <c r="AI397" s="180">
        <f t="shared" si="212"/>
        <v>0</v>
      </c>
      <c r="AJ397" s="180">
        <f>AJ398+AJ459+AJ467+AJ485+AJ489</f>
        <v>0</v>
      </c>
      <c r="AK397" s="180">
        <f>AK398+AK459+AK467+AK485+AK489</f>
        <v>0</v>
      </c>
      <c r="AL397" s="180">
        <f>AL398+AL459+AL467+AL485+AL489</f>
        <v>0</v>
      </c>
      <c r="AM397" s="180">
        <f t="shared" si="213"/>
        <v>0</v>
      </c>
      <c r="AN397" s="180">
        <f>AN398+AN459+AN467+AN485+AN489</f>
        <v>0</v>
      </c>
      <c r="AO397" s="180">
        <f>AO398+AO459+AO467+AO485+AO489</f>
        <v>0</v>
      </c>
      <c r="AP397" s="180">
        <f>AP398+AP459+AP467+AP485+AP489</f>
        <v>0</v>
      </c>
      <c r="AQ397" s="180">
        <f t="shared" si="214"/>
        <v>0</v>
      </c>
      <c r="AR397" s="180">
        <f t="shared" si="215"/>
        <v>0</v>
      </c>
    </row>
    <row r="398" spans="1:44">
      <c r="B398" s="190" t="s">
        <v>352</v>
      </c>
      <c r="C398" s="191" t="s">
        <v>220</v>
      </c>
      <c r="D398" s="192">
        <f>SUM(D399:D458)</f>
        <v>0</v>
      </c>
      <c r="E398" s="192">
        <f>SUM(E399:E458)</f>
        <v>0</v>
      </c>
      <c r="F398" s="192">
        <f t="shared" si="208"/>
        <v>0</v>
      </c>
      <c r="G398" s="192">
        <f>SUM(G399:G458)</f>
        <v>0</v>
      </c>
      <c r="H398" s="192">
        <f t="shared" si="209"/>
        <v>0</v>
      </c>
      <c r="I398" s="192">
        <f>SUM(I399:I458)</f>
        <v>0</v>
      </c>
      <c r="J398" s="192">
        <f t="shared" si="210"/>
        <v>0</v>
      </c>
      <c r="K398" s="192">
        <f t="shared" ref="K398:AP398" si="219">SUM(K399:K458)</f>
        <v>0</v>
      </c>
      <c r="L398" s="192">
        <f t="shared" si="219"/>
        <v>0</v>
      </c>
      <c r="M398" s="192">
        <f t="shared" si="219"/>
        <v>0</v>
      </c>
      <c r="N398" s="192">
        <f t="shared" si="219"/>
        <v>0</v>
      </c>
      <c r="O398" s="192">
        <f t="shared" si="219"/>
        <v>0</v>
      </c>
      <c r="P398" s="192">
        <f>SUM(P399:P458)</f>
        <v>0</v>
      </c>
      <c r="Q398" s="192">
        <f>SUM(Q399:Q458)</f>
        <v>0</v>
      </c>
      <c r="R398" s="192">
        <f t="shared" si="219"/>
        <v>0</v>
      </c>
      <c r="S398" s="192">
        <f t="shared" si="219"/>
        <v>0</v>
      </c>
      <c r="T398" s="192">
        <f>SUM(T399:T458)</f>
        <v>0</v>
      </c>
      <c r="U398" s="192">
        <f t="shared" si="219"/>
        <v>0</v>
      </c>
      <c r="V398" s="192">
        <f t="shared" si="219"/>
        <v>0</v>
      </c>
      <c r="W398" s="192">
        <f>SUM(W399:W458)</f>
        <v>0</v>
      </c>
      <c r="X398" s="192">
        <f t="shared" si="219"/>
        <v>0</v>
      </c>
      <c r="Y398" s="192">
        <f>SUM(Y399:Y458)</f>
        <v>0</v>
      </c>
      <c r="Z398" s="192">
        <f>SUM(Z399:Z458)</f>
        <v>0</v>
      </c>
      <c r="AA398" s="192">
        <f t="shared" si="219"/>
        <v>0</v>
      </c>
      <c r="AB398" s="192">
        <f t="shared" si="219"/>
        <v>0</v>
      </c>
      <c r="AC398" s="192">
        <f t="shared" si="219"/>
        <v>0</v>
      </c>
      <c r="AD398" s="192">
        <f t="shared" si="219"/>
        <v>0</v>
      </c>
      <c r="AE398" s="192">
        <f t="shared" si="211"/>
        <v>0</v>
      </c>
      <c r="AF398" s="192">
        <f t="shared" si="219"/>
        <v>0</v>
      </c>
      <c r="AG398" s="192">
        <f t="shared" si="219"/>
        <v>0</v>
      </c>
      <c r="AH398" s="192">
        <f t="shared" si="219"/>
        <v>0</v>
      </c>
      <c r="AI398" s="192">
        <f t="shared" si="212"/>
        <v>0</v>
      </c>
      <c r="AJ398" s="192">
        <f t="shared" si="219"/>
        <v>0</v>
      </c>
      <c r="AK398" s="192">
        <f t="shared" si="219"/>
        <v>0</v>
      </c>
      <c r="AL398" s="192">
        <f t="shared" si="219"/>
        <v>0</v>
      </c>
      <c r="AM398" s="192">
        <f t="shared" si="213"/>
        <v>0</v>
      </c>
      <c r="AN398" s="192">
        <f t="shared" si="219"/>
        <v>0</v>
      </c>
      <c r="AO398" s="192">
        <f t="shared" si="219"/>
        <v>0</v>
      </c>
      <c r="AP398" s="192">
        <f t="shared" si="219"/>
        <v>0</v>
      </c>
      <c r="AQ398" s="192">
        <f t="shared" si="214"/>
        <v>0</v>
      </c>
      <c r="AR398" s="192">
        <f t="shared" si="215"/>
        <v>0</v>
      </c>
    </row>
    <row r="399" spans="1:44">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208"/>
        <v>0</v>
      </c>
      <c r="G399" s="183"/>
      <c r="H399" s="183">
        <f t="shared" si="209"/>
        <v>0</v>
      </c>
      <c r="I399" s="183"/>
      <c r="J399" s="183">
        <f t="shared" si="210"/>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211"/>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212"/>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213"/>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214"/>
        <v>0</v>
      </c>
      <c r="AR399" s="183">
        <f t="shared" si="215"/>
        <v>0</v>
      </c>
    </row>
    <row r="400" spans="1:44">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208"/>
        <v>0</v>
      </c>
      <c r="G400" s="183"/>
      <c r="H400" s="183">
        <f t="shared" si="209"/>
        <v>0</v>
      </c>
      <c r="I400" s="183"/>
      <c r="J400" s="183">
        <f t="shared" si="210"/>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211"/>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212"/>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213"/>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214"/>
        <v>0</v>
      </c>
      <c r="AR400" s="183">
        <f t="shared" si="215"/>
        <v>0</v>
      </c>
    </row>
    <row r="401" spans="2:44">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208"/>
        <v>0</v>
      </c>
      <c r="G401" s="183"/>
      <c r="H401" s="183">
        <f t="shared" si="209"/>
        <v>0</v>
      </c>
      <c r="I401" s="183"/>
      <c r="J401" s="183">
        <f t="shared" si="210"/>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211"/>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212"/>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213"/>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214"/>
        <v>0</v>
      </c>
      <c r="AR401" s="183">
        <f t="shared" si="215"/>
        <v>0</v>
      </c>
    </row>
    <row r="402" spans="2:44">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si="208"/>
        <v>0</v>
      </c>
      <c r="G402" s="183"/>
      <c r="H402" s="183">
        <f t="shared" si="209"/>
        <v>0</v>
      </c>
      <c r="I402" s="183"/>
      <c r="J402" s="183">
        <f t="shared" si="210"/>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si="211"/>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si="212"/>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si="213"/>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si="214"/>
        <v>0</v>
      </c>
      <c r="AR402" s="183">
        <f t="shared" si="215"/>
        <v>0</v>
      </c>
    </row>
    <row r="403" spans="2:44">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220">D403+E403</f>
        <v>0</v>
      </c>
      <c r="G403" s="183"/>
      <c r="H403" s="183">
        <f t="shared" ref="H403:H419" si="221">F403-G403</f>
        <v>0</v>
      </c>
      <c r="I403" s="183"/>
      <c r="J403" s="183">
        <f t="shared" ref="J403:J419" si="222">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223">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224">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225">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226">AN403+AO403+AP403</f>
        <v>0</v>
      </c>
      <c r="AR403" s="183">
        <f t="shared" ref="AR403:AR419" si="227">AE403+AI403+AM403+AQ403</f>
        <v>0</v>
      </c>
    </row>
    <row r="404" spans="2:44">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220"/>
        <v>0</v>
      </c>
      <c r="G404" s="183"/>
      <c r="H404" s="183">
        <f t="shared" si="221"/>
        <v>0</v>
      </c>
      <c r="I404" s="183"/>
      <c r="J404" s="183">
        <f t="shared" si="222"/>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223"/>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224"/>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225"/>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226"/>
        <v>0</v>
      </c>
      <c r="AR404" s="183">
        <f t="shared" si="227"/>
        <v>0</v>
      </c>
    </row>
    <row r="405" spans="2:44">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220"/>
        <v>0</v>
      </c>
      <c r="G405" s="183"/>
      <c r="H405" s="183">
        <f t="shared" si="221"/>
        <v>0</v>
      </c>
      <c r="I405" s="183"/>
      <c r="J405" s="183">
        <f t="shared" si="222"/>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223"/>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224"/>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225"/>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226"/>
        <v>0</v>
      </c>
      <c r="AR405" s="183">
        <f t="shared" si="227"/>
        <v>0</v>
      </c>
    </row>
    <row r="406" spans="2:44">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220"/>
        <v>0</v>
      </c>
      <c r="G406" s="183"/>
      <c r="H406" s="183">
        <f t="shared" si="221"/>
        <v>0</v>
      </c>
      <c r="I406" s="183"/>
      <c r="J406" s="183">
        <f t="shared" si="222"/>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223"/>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224"/>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225"/>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226"/>
        <v>0</v>
      </c>
      <c r="AR406" s="183">
        <f t="shared" si="227"/>
        <v>0</v>
      </c>
    </row>
    <row r="407" spans="2:44">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220"/>
        <v>0</v>
      </c>
      <c r="G407" s="183"/>
      <c r="H407" s="183">
        <f t="shared" si="221"/>
        <v>0</v>
      </c>
      <c r="I407" s="183"/>
      <c r="J407" s="183">
        <f t="shared" si="222"/>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223"/>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224"/>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225"/>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226"/>
        <v>0</v>
      </c>
      <c r="AR407" s="183">
        <f t="shared" si="227"/>
        <v>0</v>
      </c>
    </row>
    <row r="408" spans="2:44">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220"/>
        <v>0</v>
      </c>
      <c r="G408" s="183"/>
      <c r="H408" s="183">
        <f t="shared" si="221"/>
        <v>0</v>
      </c>
      <c r="I408" s="183"/>
      <c r="J408" s="183">
        <f t="shared" si="222"/>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223"/>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224"/>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225"/>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226"/>
        <v>0</v>
      </c>
      <c r="AR408" s="183">
        <f t="shared" si="227"/>
        <v>0</v>
      </c>
    </row>
    <row r="409" spans="2:44">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220"/>
        <v>0</v>
      </c>
      <c r="G409" s="183"/>
      <c r="H409" s="183">
        <f t="shared" si="221"/>
        <v>0</v>
      </c>
      <c r="I409" s="183"/>
      <c r="J409" s="183">
        <f t="shared" si="222"/>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223"/>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224"/>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225"/>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226"/>
        <v>0</v>
      </c>
      <c r="AR409" s="183">
        <f t="shared" si="227"/>
        <v>0</v>
      </c>
    </row>
    <row r="410" spans="2:44">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220"/>
        <v>0</v>
      </c>
      <c r="G410" s="183"/>
      <c r="H410" s="183">
        <f t="shared" si="221"/>
        <v>0</v>
      </c>
      <c r="I410" s="183"/>
      <c r="J410" s="183">
        <f t="shared" si="222"/>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223"/>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224"/>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225"/>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226"/>
        <v>0</v>
      </c>
      <c r="AR410" s="183">
        <f t="shared" si="227"/>
        <v>0</v>
      </c>
    </row>
    <row r="411" spans="2:44">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220"/>
        <v>0</v>
      </c>
      <c r="G411" s="183"/>
      <c r="H411" s="183">
        <f t="shared" si="221"/>
        <v>0</v>
      </c>
      <c r="I411" s="183"/>
      <c r="J411" s="183">
        <f t="shared" si="222"/>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223"/>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224"/>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225"/>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226"/>
        <v>0</v>
      </c>
      <c r="AR411" s="183">
        <f t="shared" si="227"/>
        <v>0</v>
      </c>
    </row>
    <row r="412" spans="2:44">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220"/>
        <v>0</v>
      </c>
      <c r="G412" s="183"/>
      <c r="H412" s="183">
        <f t="shared" si="221"/>
        <v>0</v>
      </c>
      <c r="I412" s="183"/>
      <c r="J412" s="183">
        <f t="shared" si="222"/>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223"/>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224"/>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225"/>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226"/>
        <v>0</v>
      </c>
      <c r="AR412" s="183">
        <f t="shared" si="227"/>
        <v>0</v>
      </c>
    </row>
    <row r="413" spans="2:44">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220"/>
        <v>0</v>
      </c>
      <c r="G413" s="183"/>
      <c r="H413" s="183">
        <f t="shared" si="221"/>
        <v>0</v>
      </c>
      <c r="I413" s="183"/>
      <c r="J413" s="183">
        <f t="shared" si="222"/>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223"/>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224"/>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225"/>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226"/>
        <v>0</v>
      </c>
      <c r="AR413" s="183">
        <f t="shared" si="227"/>
        <v>0</v>
      </c>
    </row>
    <row r="414" spans="2:44">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220"/>
        <v>0</v>
      </c>
      <c r="G414" s="183"/>
      <c r="H414" s="183">
        <f t="shared" si="221"/>
        <v>0</v>
      </c>
      <c r="I414" s="183"/>
      <c r="J414" s="183">
        <f t="shared" si="222"/>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223"/>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224"/>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225"/>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226"/>
        <v>0</v>
      </c>
      <c r="AR414" s="183">
        <f t="shared" si="227"/>
        <v>0</v>
      </c>
    </row>
    <row r="415" spans="2:44">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220"/>
        <v>0</v>
      </c>
      <c r="G415" s="183"/>
      <c r="H415" s="183">
        <f t="shared" si="221"/>
        <v>0</v>
      </c>
      <c r="I415" s="183"/>
      <c r="J415" s="183">
        <f t="shared" si="222"/>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223"/>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224"/>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225"/>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226"/>
        <v>0</v>
      </c>
      <c r="AR415" s="183">
        <f t="shared" si="227"/>
        <v>0</v>
      </c>
    </row>
    <row r="416" spans="2:44">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220"/>
        <v>0</v>
      </c>
      <c r="G416" s="183"/>
      <c r="H416" s="183">
        <f t="shared" si="221"/>
        <v>0</v>
      </c>
      <c r="I416" s="183"/>
      <c r="J416" s="183">
        <f t="shared" si="222"/>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223"/>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224"/>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225"/>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226"/>
        <v>0</v>
      </c>
      <c r="AR416" s="183">
        <f t="shared" si="227"/>
        <v>0</v>
      </c>
    </row>
    <row r="417" spans="2:44">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220"/>
        <v>0</v>
      </c>
      <c r="G417" s="183"/>
      <c r="H417" s="183">
        <f t="shared" si="221"/>
        <v>0</v>
      </c>
      <c r="I417" s="183"/>
      <c r="J417" s="183">
        <f t="shared" si="222"/>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223"/>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224"/>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225"/>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226"/>
        <v>0</v>
      </c>
      <c r="AR417" s="183">
        <f t="shared" si="227"/>
        <v>0</v>
      </c>
    </row>
    <row r="418" spans="2:44">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220"/>
        <v>0</v>
      </c>
      <c r="G418" s="183"/>
      <c r="H418" s="183">
        <f t="shared" si="221"/>
        <v>0</v>
      </c>
      <c r="I418" s="183"/>
      <c r="J418" s="183">
        <f t="shared" si="222"/>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223"/>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224"/>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225"/>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226"/>
        <v>0</v>
      </c>
      <c r="AR418" s="183">
        <f t="shared" si="227"/>
        <v>0</v>
      </c>
    </row>
    <row r="419" spans="2:44">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220"/>
        <v>0</v>
      </c>
      <c r="G419" s="183"/>
      <c r="H419" s="183">
        <f t="shared" si="221"/>
        <v>0</v>
      </c>
      <c r="I419" s="183"/>
      <c r="J419" s="183">
        <f t="shared" si="222"/>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223"/>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224"/>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225"/>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226"/>
        <v>0</v>
      </c>
      <c r="AR419" s="183">
        <f t="shared" si="227"/>
        <v>0</v>
      </c>
    </row>
    <row r="420" spans="2:44">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228">D420+E420</f>
        <v>0</v>
      </c>
      <c r="G420" s="183"/>
      <c r="H420" s="183">
        <f t="shared" ref="H420:H428" si="229">F420-G420</f>
        <v>0</v>
      </c>
      <c r="I420" s="183"/>
      <c r="J420" s="183">
        <f t="shared" ref="J420:J428" si="230">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231">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232">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233">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234">AN420+AO420+AP420</f>
        <v>0</v>
      </c>
      <c r="AR420" s="183">
        <f t="shared" ref="AR420:AR428" si="235">AE420+AI420+AM420+AQ420</f>
        <v>0</v>
      </c>
    </row>
    <row r="421" spans="2:44">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228"/>
        <v>0</v>
      </c>
      <c r="G421" s="183"/>
      <c r="H421" s="183">
        <f t="shared" si="229"/>
        <v>0</v>
      </c>
      <c r="I421" s="183"/>
      <c r="J421" s="183">
        <f t="shared" si="230"/>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231"/>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232"/>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233"/>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234"/>
        <v>0</v>
      </c>
      <c r="AR421" s="183">
        <f t="shared" si="235"/>
        <v>0</v>
      </c>
    </row>
    <row r="422" spans="2:44">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228"/>
        <v>0</v>
      </c>
      <c r="G422" s="183"/>
      <c r="H422" s="183">
        <f t="shared" si="229"/>
        <v>0</v>
      </c>
      <c r="I422" s="183"/>
      <c r="J422" s="183">
        <f t="shared" si="230"/>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231"/>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232"/>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233"/>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234"/>
        <v>0</v>
      </c>
      <c r="AR422" s="183">
        <f t="shared" si="235"/>
        <v>0</v>
      </c>
    </row>
    <row r="423" spans="2:44">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228"/>
        <v>0</v>
      </c>
      <c r="G423" s="183"/>
      <c r="H423" s="183">
        <f t="shared" si="229"/>
        <v>0</v>
      </c>
      <c r="I423" s="183"/>
      <c r="J423" s="183">
        <f t="shared" si="230"/>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231"/>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232"/>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233"/>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234"/>
        <v>0</v>
      </c>
      <c r="AR423" s="183">
        <f t="shared" si="235"/>
        <v>0</v>
      </c>
    </row>
    <row r="424" spans="2:44">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228"/>
        <v>0</v>
      </c>
      <c r="G424" s="183"/>
      <c r="H424" s="183">
        <f t="shared" si="229"/>
        <v>0</v>
      </c>
      <c r="I424" s="183"/>
      <c r="J424" s="183">
        <f t="shared" si="230"/>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231"/>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232"/>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233"/>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234"/>
        <v>0</v>
      </c>
      <c r="AR424" s="183">
        <f t="shared" si="235"/>
        <v>0</v>
      </c>
    </row>
    <row r="425" spans="2:44">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228"/>
        <v>0</v>
      </c>
      <c r="G425" s="183"/>
      <c r="H425" s="183">
        <f t="shared" si="229"/>
        <v>0</v>
      </c>
      <c r="I425" s="183"/>
      <c r="J425" s="183">
        <f t="shared" si="230"/>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231"/>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232"/>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233"/>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234"/>
        <v>0</v>
      </c>
      <c r="AR425" s="183">
        <f t="shared" si="235"/>
        <v>0</v>
      </c>
    </row>
    <row r="426" spans="2:44">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228"/>
        <v>0</v>
      </c>
      <c r="G426" s="183"/>
      <c r="H426" s="183">
        <f t="shared" si="229"/>
        <v>0</v>
      </c>
      <c r="I426" s="183"/>
      <c r="J426" s="183">
        <f t="shared" si="230"/>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231"/>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232"/>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233"/>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234"/>
        <v>0</v>
      </c>
      <c r="AR426" s="183">
        <f t="shared" si="235"/>
        <v>0</v>
      </c>
    </row>
    <row r="427" spans="2:44">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228"/>
        <v>0</v>
      </c>
      <c r="G427" s="183"/>
      <c r="H427" s="183">
        <f t="shared" si="229"/>
        <v>0</v>
      </c>
      <c r="I427" s="183"/>
      <c r="J427" s="183">
        <f t="shared" si="230"/>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231"/>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232"/>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233"/>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234"/>
        <v>0</v>
      </c>
      <c r="AR427" s="183">
        <f t="shared" si="235"/>
        <v>0</v>
      </c>
    </row>
    <row r="428" spans="2:44">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228"/>
        <v>0</v>
      </c>
      <c r="G428" s="183"/>
      <c r="H428" s="183">
        <f t="shared" si="229"/>
        <v>0</v>
      </c>
      <c r="I428" s="183"/>
      <c r="J428" s="183">
        <f t="shared" si="230"/>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231"/>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232"/>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233"/>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234"/>
        <v>0</v>
      </c>
      <c r="AR428" s="183">
        <f t="shared" si="235"/>
        <v>0</v>
      </c>
    </row>
    <row r="429" spans="2:44">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236">D429+E429</f>
        <v>0</v>
      </c>
      <c r="G429" s="183"/>
      <c r="H429" s="183">
        <f t="shared" ref="H429:H444" si="237">F429-G429</f>
        <v>0</v>
      </c>
      <c r="I429" s="183"/>
      <c r="J429" s="183">
        <f t="shared" ref="J429:J444" si="238">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239">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240">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241">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242">AN429+AO429+AP429</f>
        <v>0</v>
      </c>
      <c r="AR429" s="183">
        <f t="shared" ref="AR429:AR444" si="243">AE429+AI429+AM429+AQ429</f>
        <v>0</v>
      </c>
    </row>
    <row r="430" spans="2:44">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236"/>
        <v>0</v>
      </c>
      <c r="G430" s="183"/>
      <c r="H430" s="183">
        <f t="shared" si="237"/>
        <v>0</v>
      </c>
      <c r="I430" s="183"/>
      <c r="J430" s="183">
        <f t="shared" si="238"/>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239"/>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240"/>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241"/>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242"/>
        <v>0</v>
      </c>
      <c r="AR430" s="183">
        <f t="shared" si="243"/>
        <v>0</v>
      </c>
    </row>
    <row r="431" spans="2:44">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236"/>
        <v>0</v>
      </c>
      <c r="G431" s="183"/>
      <c r="H431" s="183">
        <f t="shared" si="237"/>
        <v>0</v>
      </c>
      <c r="I431" s="183"/>
      <c r="J431" s="183">
        <f t="shared" si="238"/>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239"/>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240"/>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241"/>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242"/>
        <v>0</v>
      </c>
      <c r="AR431" s="183">
        <f t="shared" si="243"/>
        <v>0</v>
      </c>
    </row>
    <row r="432" spans="2:44">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236"/>
        <v>0</v>
      </c>
      <c r="G432" s="183"/>
      <c r="H432" s="183">
        <f t="shared" si="237"/>
        <v>0</v>
      </c>
      <c r="I432" s="183"/>
      <c r="J432" s="183">
        <f t="shared" si="238"/>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239"/>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240"/>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241"/>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242"/>
        <v>0</v>
      </c>
      <c r="AR432" s="183">
        <f t="shared" si="243"/>
        <v>0</v>
      </c>
    </row>
    <row r="433" spans="2:44">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236"/>
        <v>0</v>
      </c>
      <c r="G433" s="183"/>
      <c r="H433" s="183">
        <f t="shared" si="237"/>
        <v>0</v>
      </c>
      <c r="I433" s="183"/>
      <c r="J433" s="183">
        <f t="shared" si="238"/>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239"/>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240"/>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241"/>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242"/>
        <v>0</v>
      </c>
      <c r="AR433" s="183">
        <f t="shared" si="243"/>
        <v>0</v>
      </c>
    </row>
    <row r="434" spans="2:44">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236"/>
        <v>0</v>
      </c>
      <c r="G434" s="183"/>
      <c r="H434" s="183">
        <f t="shared" si="237"/>
        <v>0</v>
      </c>
      <c r="I434" s="183"/>
      <c r="J434" s="183">
        <f t="shared" si="238"/>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239"/>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240"/>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241"/>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242"/>
        <v>0</v>
      </c>
      <c r="AR434" s="183">
        <f t="shared" si="243"/>
        <v>0</v>
      </c>
    </row>
    <row r="435" spans="2:44">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236"/>
        <v>0</v>
      </c>
      <c r="G435" s="183"/>
      <c r="H435" s="183">
        <f t="shared" si="237"/>
        <v>0</v>
      </c>
      <c r="I435" s="183"/>
      <c r="J435" s="183">
        <f t="shared" si="238"/>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239"/>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240"/>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241"/>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242"/>
        <v>0</v>
      </c>
      <c r="AR435" s="183">
        <f t="shared" si="243"/>
        <v>0</v>
      </c>
    </row>
    <row r="436" spans="2:44">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236"/>
        <v>0</v>
      </c>
      <c r="G436" s="183"/>
      <c r="H436" s="183">
        <f t="shared" si="237"/>
        <v>0</v>
      </c>
      <c r="I436" s="183"/>
      <c r="J436" s="183">
        <f t="shared" si="238"/>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239"/>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240"/>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241"/>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242"/>
        <v>0</v>
      </c>
      <c r="AR436" s="183">
        <f t="shared" si="243"/>
        <v>0</v>
      </c>
    </row>
    <row r="437" spans="2:44">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236"/>
        <v>0</v>
      </c>
      <c r="G437" s="183"/>
      <c r="H437" s="183">
        <f t="shared" si="237"/>
        <v>0</v>
      </c>
      <c r="I437" s="183"/>
      <c r="J437" s="183">
        <f t="shared" si="238"/>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239"/>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240"/>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241"/>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242"/>
        <v>0</v>
      </c>
      <c r="AR437" s="183">
        <f t="shared" si="243"/>
        <v>0</v>
      </c>
    </row>
    <row r="438" spans="2:44">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236"/>
        <v>0</v>
      </c>
      <c r="G438" s="183"/>
      <c r="H438" s="183">
        <f t="shared" si="237"/>
        <v>0</v>
      </c>
      <c r="I438" s="183"/>
      <c r="J438" s="183">
        <f t="shared" si="238"/>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239"/>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240"/>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241"/>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242"/>
        <v>0</v>
      </c>
      <c r="AR438" s="183">
        <f t="shared" si="243"/>
        <v>0</v>
      </c>
    </row>
    <row r="439" spans="2:44">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236"/>
        <v>0</v>
      </c>
      <c r="G439" s="183"/>
      <c r="H439" s="183">
        <f t="shared" si="237"/>
        <v>0</v>
      </c>
      <c r="I439" s="183"/>
      <c r="J439" s="183">
        <f t="shared" si="238"/>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239"/>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240"/>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241"/>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242"/>
        <v>0</v>
      </c>
      <c r="AR439" s="183">
        <f t="shared" si="243"/>
        <v>0</v>
      </c>
    </row>
    <row r="440" spans="2:44">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236"/>
        <v>0</v>
      </c>
      <c r="G440" s="183"/>
      <c r="H440" s="183">
        <f t="shared" si="237"/>
        <v>0</v>
      </c>
      <c r="I440" s="183"/>
      <c r="J440" s="183">
        <f t="shared" si="238"/>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239"/>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240"/>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241"/>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242"/>
        <v>0</v>
      </c>
      <c r="AR440" s="183">
        <f t="shared" si="243"/>
        <v>0</v>
      </c>
    </row>
    <row r="441" spans="2:44">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236"/>
        <v>0</v>
      </c>
      <c r="G441" s="183"/>
      <c r="H441" s="183">
        <f t="shared" si="237"/>
        <v>0</v>
      </c>
      <c r="I441" s="183"/>
      <c r="J441" s="183">
        <f t="shared" si="238"/>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239"/>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240"/>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241"/>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242"/>
        <v>0</v>
      </c>
      <c r="AR441" s="183">
        <f t="shared" si="243"/>
        <v>0</v>
      </c>
    </row>
    <row r="442" spans="2:44">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236"/>
        <v>0</v>
      </c>
      <c r="G442" s="183"/>
      <c r="H442" s="183">
        <f t="shared" si="237"/>
        <v>0</v>
      </c>
      <c r="I442" s="183"/>
      <c r="J442" s="183">
        <f t="shared" si="238"/>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239"/>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240"/>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241"/>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242"/>
        <v>0</v>
      </c>
      <c r="AR442" s="183">
        <f t="shared" si="243"/>
        <v>0</v>
      </c>
    </row>
    <row r="443" spans="2:44">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236"/>
        <v>0</v>
      </c>
      <c r="G443" s="183"/>
      <c r="H443" s="183">
        <f t="shared" si="237"/>
        <v>0</v>
      </c>
      <c r="I443" s="183"/>
      <c r="J443" s="183">
        <f t="shared" si="238"/>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239"/>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240"/>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241"/>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242"/>
        <v>0</v>
      </c>
      <c r="AR443" s="183">
        <f t="shared" si="243"/>
        <v>0</v>
      </c>
    </row>
    <row r="444" spans="2:44">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236"/>
        <v>0</v>
      </c>
      <c r="G444" s="183"/>
      <c r="H444" s="183">
        <f t="shared" si="237"/>
        <v>0</v>
      </c>
      <c r="I444" s="183"/>
      <c r="J444" s="183">
        <f t="shared" si="238"/>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239"/>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240"/>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241"/>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242"/>
        <v>0</v>
      </c>
      <c r="AR444" s="183">
        <f t="shared" si="243"/>
        <v>0</v>
      </c>
    </row>
    <row r="445" spans="2:44">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 t="shared" ref="F445:F476" si="244">D445+E445</f>
        <v>0</v>
      </c>
      <c r="G445" s="183"/>
      <c r="H445" s="183">
        <f t="shared" ref="H445:H476" si="245">F445-G445</f>
        <v>0</v>
      </c>
      <c r="I445" s="183"/>
      <c r="J445" s="183">
        <f t="shared" ref="J445:J476" si="246">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 t="shared" ref="AE445:AE476" si="247">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 t="shared" ref="AI445:AI476" si="248">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 t="shared" ref="AM445:AM476" si="249">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 t="shared" ref="AQ445:AQ476" si="250">AN445+AO445+AP445</f>
        <v>0</v>
      </c>
      <c r="AR445" s="183">
        <f t="shared" ref="AR445:AR476" si="251">AE445+AI445+AM445+AQ445</f>
        <v>0</v>
      </c>
    </row>
    <row r="446" spans="2:44">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 t="shared" si="244"/>
        <v>0</v>
      </c>
      <c r="G446" s="183"/>
      <c r="H446" s="183">
        <f t="shared" si="245"/>
        <v>0</v>
      </c>
      <c r="I446" s="183"/>
      <c r="J446" s="183">
        <f t="shared" si="246"/>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 t="shared" si="247"/>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 t="shared" si="248"/>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 t="shared" si="249"/>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 t="shared" si="250"/>
        <v>0</v>
      </c>
      <c r="AR446" s="183">
        <f t="shared" si="251"/>
        <v>0</v>
      </c>
    </row>
    <row r="447" spans="2:44">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 t="shared" si="244"/>
        <v>0</v>
      </c>
      <c r="G447" s="183"/>
      <c r="H447" s="183">
        <f t="shared" si="245"/>
        <v>0</v>
      </c>
      <c r="I447" s="183"/>
      <c r="J447" s="183">
        <f t="shared" si="246"/>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 t="shared" si="247"/>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 t="shared" si="248"/>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 t="shared" si="249"/>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 t="shared" si="250"/>
        <v>0</v>
      </c>
      <c r="AR447" s="183">
        <f t="shared" si="251"/>
        <v>0</v>
      </c>
    </row>
    <row r="448" spans="2:44">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 t="shared" si="244"/>
        <v>0</v>
      </c>
      <c r="G448" s="183"/>
      <c r="H448" s="183">
        <f t="shared" si="245"/>
        <v>0</v>
      </c>
      <c r="I448" s="183"/>
      <c r="J448" s="183">
        <f t="shared" si="246"/>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 t="shared" si="247"/>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 t="shared" si="248"/>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 t="shared" si="249"/>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 t="shared" si="250"/>
        <v>0</v>
      </c>
      <c r="AR448" s="183">
        <f t="shared" si="251"/>
        <v>0</v>
      </c>
    </row>
    <row r="449" spans="2:44">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si="244"/>
        <v>0</v>
      </c>
      <c r="G449" s="183"/>
      <c r="H449" s="183">
        <f t="shared" si="245"/>
        <v>0</v>
      </c>
      <c r="I449" s="183"/>
      <c r="J449" s="183">
        <f t="shared" si="246"/>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si="247"/>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si="248"/>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si="249"/>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si="250"/>
        <v>0</v>
      </c>
      <c r="AR449" s="183">
        <f t="shared" si="251"/>
        <v>0</v>
      </c>
    </row>
    <row r="450" spans="2:44">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244"/>
        <v>0</v>
      </c>
      <c r="G450" s="183"/>
      <c r="H450" s="183">
        <f t="shared" si="245"/>
        <v>0</v>
      </c>
      <c r="I450" s="183"/>
      <c r="J450" s="183">
        <f t="shared" si="246"/>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247"/>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248"/>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249"/>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250"/>
        <v>0</v>
      </c>
      <c r="AR450" s="183">
        <f t="shared" si="251"/>
        <v>0</v>
      </c>
    </row>
    <row r="451" spans="2:44">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244"/>
        <v>0</v>
      </c>
      <c r="G451" s="183"/>
      <c r="H451" s="183">
        <f t="shared" si="245"/>
        <v>0</v>
      </c>
      <c r="I451" s="183"/>
      <c r="J451" s="183">
        <f t="shared" si="246"/>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247"/>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248"/>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249"/>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250"/>
        <v>0</v>
      </c>
      <c r="AR451" s="183">
        <f t="shared" si="251"/>
        <v>0</v>
      </c>
    </row>
    <row r="452" spans="2:44">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244"/>
        <v>0</v>
      </c>
      <c r="G452" s="183"/>
      <c r="H452" s="183">
        <f t="shared" si="245"/>
        <v>0</v>
      </c>
      <c r="I452" s="183"/>
      <c r="J452" s="183">
        <f t="shared" si="246"/>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247"/>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248"/>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249"/>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250"/>
        <v>0</v>
      </c>
      <c r="AR452" s="183">
        <f t="shared" si="251"/>
        <v>0</v>
      </c>
    </row>
    <row r="453" spans="2:44">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244"/>
        <v>0</v>
      </c>
      <c r="G453" s="183"/>
      <c r="H453" s="183">
        <f t="shared" si="245"/>
        <v>0</v>
      </c>
      <c r="I453" s="183"/>
      <c r="J453" s="183">
        <f t="shared" si="246"/>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247"/>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248"/>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249"/>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250"/>
        <v>0</v>
      </c>
      <c r="AR453" s="183">
        <f t="shared" si="251"/>
        <v>0</v>
      </c>
    </row>
    <row r="454" spans="2:44">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si="244"/>
        <v>0</v>
      </c>
      <c r="G454" s="183"/>
      <c r="H454" s="183">
        <f t="shared" si="245"/>
        <v>0</v>
      </c>
      <c r="I454" s="183"/>
      <c r="J454" s="183">
        <f t="shared" si="246"/>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si="247"/>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si="248"/>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si="249"/>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si="250"/>
        <v>0</v>
      </c>
      <c r="AR454" s="183">
        <f t="shared" si="251"/>
        <v>0</v>
      </c>
    </row>
    <row r="455" spans="2:44">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244"/>
        <v>0</v>
      </c>
      <c r="G455" s="183"/>
      <c r="H455" s="183">
        <f t="shared" si="245"/>
        <v>0</v>
      </c>
      <c r="I455" s="183"/>
      <c r="J455" s="183">
        <f t="shared" si="246"/>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247"/>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248"/>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249"/>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250"/>
        <v>0</v>
      </c>
      <c r="AR455" s="183">
        <f t="shared" si="251"/>
        <v>0</v>
      </c>
    </row>
    <row r="456" spans="2:44">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244"/>
        <v>0</v>
      </c>
      <c r="G456" s="183"/>
      <c r="H456" s="183">
        <f t="shared" si="245"/>
        <v>0</v>
      </c>
      <c r="I456" s="183"/>
      <c r="J456" s="183">
        <f t="shared" si="246"/>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247"/>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248"/>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249"/>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250"/>
        <v>0</v>
      </c>
      <c r="AR456" s="183">
        <f t="shared" si="251"/>
        <v>0</v>
      </c>
    </row>
    <row r="457" spans="2:44">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244"/>
        <v>0</v>
      </c>
      <c r="G457" s="183"/>
      <c r="H457" s="183">
        <f t="shared" si="245"/>
        <v>0</v>
      </c>
      <c r="I457" s="183"/>
      <c r="J457" s="183">
        <f t="shared" si="246"/>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247"/>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248"/>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249"/>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250"/>
        <v>0</v>
      </c>
      <c r="AR457" s="183">
        <f t="shared" si="251"/>
        <v>0</v>
      </c>
    </row>
    <row r="458" spans="2:44">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244"/>
        <v>0</v>
      </c>
      <c r="G458" s="183"/>
      <c r="H458" s="183">
        <f t="shared" si="245"/>
        <v>0</v>
      </c>
      <c r="I458" s="183"/>
      <c r="J458" s="183">
        <f t="shared" si="246"/>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247"/>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248"/>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249"/>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250"/>
        <v>0</v>
      </c>
      <c r="AR458" s="183">
        <f t="shared" si="251"/>
        <v>0</v>
      </c>
    </row>
    <row r="459" spans="2:44">
      <c r="B459" s="190" t="s">
        <v>356</v>
      </c>
      <c r="C459" s="191" t="s">
        <v>224</v>
      </c>
      <c r="D459" s="192">
        <f>SUM(D460:D466)</f>
        <v>0</v>
      </c>
      <c r="E459" s="192">
        <f>SUM(E460:E466)</f>
        <v>0</v>
      </c>
      <c r="F459" s="192">
        <f t="shared" si="244"/>
        <v>0</v>
      </c>
      <c r="G459" s="192">
        <f>SUM(G460:G466)</f>
        <v>0</v>
      </c>
      <c r="H459" s="192">
        <f t="shared" si="245"/>
        <v>0</v>
      </c>
      <c r="I459" s="192">
        <f>SUM(I460:I466)</f>
        <v>0</v>
      </c>
      <c r="J459" s="192">
        <f t="shared" si="246"/>
        <v>0</v>
      </c>
      <c r="K459" s="192">
        <f t="shared" ref="K459:AD459" si="252">SUM(K460:K466)</f>
        <v>0</v>
      </c>
      <c r="L459" s="192">
        <f t="shared" si="252"/>
        <v>0</v>
      </c>
      <c r="M459" s="192">
        <f t="shared" si="252"/>
        <v>0</v>
      </c>
      <c r="N459" s="192">
        <f t="shared" si="252"/>
        <v>0</v>
      </c>
      <c r="O459" s="192">
        <f t="shared" si="252"/>
        <v>0</v>
      </c>
      <c r="P459" s="192">
        <f>SUM(P460:P466)</f>
        <v>0</v>
      </c>
      <c r="Q459" s="192">
        <f>SUM(Q460:Q466)</f>
        <v>0</v>
      </c>
      <c r="R459" s="192">
        <f t="shared" si="252"/>
        <v>0</v>
      </c>
      <c r="S459" s="192">
        <f t="shared" si="252"/>
        <v>0</v>
      </c>
      <c r="T459" s="192">
        <f>SUM(T460:T466)</f>
        <v>0</v>
      </c>
      <c r="U459" s="192">
        <f t="shared" si="252"/>
        <v>0</v>
      </c>
      <c r="V459" s="192">
        <f t="shared" si="252"/>
        <v>0</v>
      </c>
      <c r="W459" s="192">
        <f>SUM(W460:W466)</f>
        <v>0</v>
      </c>
      <c r="X459" s="192">
        <f t="shared" si="252"/>
        <v>0</v>
      </c>
      <c r="Y459" s="192">
        <f>SUM(Y460:Y466)</f>
        <v>0</v>
      </c>
      <c r="Z459" s="192">
        <f>SUM(Z460:Z466)</f>
        <v>0</v>
      </c>
      <c r="AA459" s="192">
        <f t="shared" si="252"/>
        <v>0</v>
      </c>
      <c r="AB459" s="192">
        <f t="shared" si="252"/>
        <v>0</v>
      </c>
      <c r="AC459" s="192">
        <f t="shared" si="252"/>
        <v>0</v>
      </c>
      <c r="AD459" s="192">
        <f t="shared" si="252"/>
        <v>0</v>
      </c>
      <c r="AE459" s="192">
        <f t="shared" si="247"/>
        <v>0</v>
      </c>
      <c r="AF459" s="192">
        <f>SUM(AF460:AF466)</f>
        <v>0</v>
      </c>
      <c r="AG459" s="192">
        <f>SUM(AG460:AG466)</f>
        <v>0</v>
      </c>
      <c r="AH459" s="192">
        <f>SUM(AH460:AH466)</f>
        <v>0</v>
      </c>
      <c r="AI459" s="192">
        <f t="shared" si="248"/>
        <v>0</v>
      </c>
      <c r="AJ459" s="192">
        <f>SUM(AJ460:AJ466)</f>
        <v>0</v>
      </c>
      <c r="AK459" s="192">
        <f>SUM(AK460:AK466)</f>
        <v>0</v>
      </c>
      <c r="AL459" s="192">
        <f>SUM(AL460:AL466)</f>
        <v>0</v>
      </c>
      <c r="AM459" s="192">
        <f t="shared" si="249"/>
        <v>0</v>
      </c>
      <c r="AN459" s="192">
        <f>SUM(AN460:AN466)</f>
        <v>0</v>
      </c>
      <c r="AO459" s="192">
        <f>SUM(AO460:AO466)</f>
        <v>0</v>
      </c>
      <c r="AP459" s="192">
        <f>SUM(AP460:AP466)</f>
        <v>0</v>
      </c>
      <c r="AQ459" s="192">
        <f t="shared" si="250"/>
        <v>0</v>
      </c>
      <c r="AR459" s="192">
        <f t="shared" si="251"/>
        <v>0</v>
      </c>
    </row>
    <row r="460" spans="2:44">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si="244"/>
        <v>0</v>
      </c>
      <c r="G460" s="183"/>
      <c r="H460" s="183">
        <f t="shared" si="245"/>
        <v>0</v>
      </c>
      <c r="I460" s="183"/>
      <c r="J460" s="183">
        <f t="shared" si="246"/>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si="247"/>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si="248"/>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si="249"/>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si="250"/>
        <v>0</v>
      </c>
      <c r="AR460" s="183">
        <f t="shared" si="251"/>
        <v>0</v>
      </c>
    </row>
    <row r="461" spans="2:44">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244"/>
        <v>0</v>
      </c>
      <c r="G461" s="183"/>
      <c r="H461" s="183">
        <f t="shared" si="245"/>
        <v>0</v>
      </c>
      <c r="I461" s="183"/>
      <c r="J461" s="183">
        <f t="shared" si="246"/>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247"/>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248"/>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249"/>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250"/>
        <v>0</v>
      </c>
      <c r="AR461" s="183">
        <f t="shared" si="251"/>
        <v>0</v>
      </c>
    </row>
    <row r="462" spans="2:44">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244"/>
        <v>0</v>
      </c>
      <c r="G462" s="183"/>
      <c r="H462" s="183">
        <f t="shared" si="245"/>
        <v>0</v>
      </c>
      <c r="I462" s="183"/>
      <c r="J462" s="183">
        <f t="shared" si="246"/>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247"/>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248"/>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249"/>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250"/>
        <v>0</v>
      </c>
      <c r="AR462" s="183">
        <f t="shared" si="251"/>
        <v>0</v>
      </c>
    </row>
    <row r="463" spans="2:44">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244"/>
        <v>0</v>
      </c>
      <c r="G463" s="183"/>
      <c r="H463" s="183">
        <f t="shared" si="245"/>
        <v>0</v>
      </c>
      <c r="I463" s="183"/>
      <c r="J463" s="183">
        <f t="shared" si="246"/>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247"/>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248"/>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249"/>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250"/>
        <v>0</v>
      </c>
      <c r="AR463" s="183">
        <f t="shared" si="251"/>
        <v>0</v>
      </c>
    </row>
    <row r="464" spans="2:44">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si="244"/>
        <v>0</v>
      </c>
      <c r="G464" s="183"/>
      <c r="H464" s="183">
        <f t="shared" si="245"/>
        <v>0</v>
      </c>
      <c r="I464" s="183"/>
      <c r="J464" s="183">
        <f t="shared" si="246"/>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si="247"/>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si="248"/>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si="249"/>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si="250"/>
        <v>0</v>
      </c>
      <c r="AR464" s="183">
        <f t="shared" si="251"/>
        <v>0</v>
      </c>
    </row>
    <row r="465" spans="2:44">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si="244"/>
        <v>0</v>
      </c>
      <c r="G465" s="183"/>
      <c r="H465" s="183">
        <f t="shared" si="245"/>
        <v>0</v>
      </c>
      <c r="I465" s="183"/>
      <c r="J465" s="183">
        <f t="shared" si="246"/>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si="247"/>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si="248"/>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si="249"/>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si="250"/>
        <v>0</v>
      </c>
      <c r="AR465" s="183">
        <f t="shared" si="251"/>
        <v>0</v>
      </c>
    </row>
    <row r="466" spans="2:44">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244"/>
        <v>0</v>
      </c>
      <c r="G466" s="183"/>
      <c r="H466" s="183">
        <f t="shared" si="245"/>
        <v>0</v>
      </c>
      <c r="I466" s="183"/>
      <c r="J466" s="183">
        <f t="shared" si="246"/>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247"/>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248"/>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249"/>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250"/>
        <v>0</v>
      </c>
      <c r="AR466" s="183">
        <f t="shared" si="251"/>
        <v>0</v>
      </c>
    </row>
    <row r="467" spans="2:44">
      <c r="B467" s="190" t="s">
        <v>358</v>
      </c>
      <c r="C467" s="191" t="s">
        <v>226</v>
      </c>
      <c r="D467" s="192">
        <f>SUM(D468:D484)</f>
        <v>0</v>
      </c>
      <c r="E467" s="192">
        <f>SUM(E468:E484)</f>
        <v>0</v>
      </c>
      <c r="F467" s="192">
        <f t="shared" si="244"/>
        <v>0</v>
      </c>
      <c r="G467" s="192">
        <f>SUM(G468:G484)</f>
        <v>0</v>
      </c>
      <c r="H467" s="192">
        <f t="shared" si="245"/>
        <v>0</v>
      </c>
      <c r="I467" s="192">
        <f>SUM(I468:I484)</f>
        <v>0</v>
      </c>
      <c r="J467" s="192">
        <f t="shared" si="246"/>
        <v>0</v>
      </c>
      <c r="K467" s="192">
        <f t="shared" ref="K467:AD467" si="253">SUM(K468:K484)</f>
        <v>0</v>
      </c>
      <c r="L467" s="192">
        <f t="shared" si="253"/>
        <v>0</v>
      </c>
      <c r="M467" s="192">
        <f t="shared" si="253"/>
        <v>0</v>
      </c>
      <c r="N467" s="192">
        <f t="shared" si="253"/>
        <v>0</v>
      </c>
      <c r="O467" s="192">
        <f t="shared" si="253"/>
        <v>0</v>
      </c>
      <c r="P467" s="192">
        <f t="shared" si="253"/>
        <v>0</v>
      </c>
      <c r="Q467" s="192">
        <f t="shared" si="253"/>
        <v>0</v>
      </c>
      <c r="R467" s="192">
        <f t="shared" si="253"/>
        <v>0</v>
      </c>
      <c r="S467" s="192">
        <f t="shared" si="253"/>
        <v>0</v>
      </c>
      <c r="T467" s="192">
        <f>SUM(T468:T484)</f>
        <v>0</v>
      </c>
      <c r="U467" s="192">
        <f t="shared" si="253"/>
        <v>0</v>
      </c>
      <c r="V467" s="192">
        <f t="shared" si="253"/>
        <v>0</v>
      </c>
      <c r="W467" s="192">
        <f t="shared" si="253"/>
        <v>0</v>
      </c>
      <c r="X467" s="192">
        <f t="shared" si="253"/>
        <v>0</v>
      </c>
      <c r="Y467" s="192">
        <f>SUM(Y468:Y484)</f>
        <v>0</v>
      </c>
      <c r="Z467" s="192">
        <f>SUM(Z468:Z484)</f>
        <v>0</v>
      </c>
      <c r="AA467" s="192">
        <f t="shared" si="253"/>
        <v>0</v>
      </c>
      <c r="AB467" s="192">
        <f t="shared" si="253"/>
        <v>0</v>
      </c>
      <c r="AC467" s="192">
        <f t="shared" si="253"/>
        <v>0</v>
      </c>
      <c r="AD467" s="192">
        <f t="shared" si="253"/>
        <v>0</v>
      </c>
      <c r="AE467" s="192">
        <f t="shared" si="247"/>
        <v>0</v>
      </c>
      <c r="AF467" s="192">
        <f>SUM(AF468:AF484)</f>
        <v>0</v>
      </c>
      <c r="AG467" s="192">
        <f>SUM(AG468:AG484)</f>
        <v>0</v>
      </c>
      <c r="AH467" s="192">
        <f>SUM(AH468:AH484)</f>
        <v>0</v>
      </c>
      <c r="AI467" s="192">
        <f t="shared" si="248"/>
        <v>0</v>
      </c>
      <c r="AJ467" s="192">
        <f>SUM(AJ468:AJ484)</f>
        <v>0</v>
      </c>
      <c r="AK467" s="192">
        <f>SUM(AK468:AK484)</f>
        <v>0</v>
      </c>
      <c r="AL467" s="192">
        <f>SUM(AL468:AL484)</f>
        <v>0</v>
      </c>
      <c r="AM467" s="192">
        <f t="shared" si="249"/>
        <v>0</v>
      </c>
      <c r="AN467" s="192">
        <f>SUM(AN468:AN484)</f>
        <v>0</v>
      </c>
      <c r="AO467" s="192">
        <f>SUM(AO468:AO484)</f>
        <v>0</v>
      </c>
      <c r="AP467" s="192">
        <f>SUM(AP468:AP484)</f>
        <v>0</v>
      </c>
      <c r="AQ467" s="192">
        <f t="shared" si="250"/>
        <v>0</v>
      </c>
      <c r="AR467" s="192">
        <f t="shared" si="251"/>
        <v>0</v>
      </c>
    </row>
    <row r="468" spans="2:44">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si="244"/>
        <v>0</v>
      </c>
      <c r="G468" s="183"/>
      <c r="H468" s="183">
        <f t="shared" si="245"/>
        <v>0</v>
      </c>
      <c r="I468" s="183"/>
      <c r="J468" s="183">
        <f t="shared" si="246"/>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si="247"/>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si="248"/>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si="249"/>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si="250"/>
        <v>0</v>
      </c>
      <c r="AR468" s="183">
        <f t="shared" si="251"/>
        <v>0</v>
      </c>
    </row>
    <row r="469" spans="2:44">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 t="shared" si="244"/>
        <v>0</v>
      </c>
      <c r="G469" s="183"/>
      <c r="H469" s="183">
        <f t="shared" si="245"/>
        <v>0</v>
      </c>
      <c r="I469" s="183"/>
      <c r="J469" s="183">
        <f t="shared" si="246"/>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 t="shared" si="247"/>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 t="shared" si="248"/>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 t="shared" si="249"/>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 t="shared" si="250"/>
        <v>0</v>
      </c>
      <c r="AR469" s="183">
        <f t="shared" si="251"/>
        <v>0</v>
      </c>
    </row>
    <row r="470" spans="2:44">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 t="shared" si="244"/>
        <v>0</v>
      </c>
      <c r="G470" s="183"/>
      <c r="H470" s="183">
        <f t="shared" si="245"/>
        <v>0</v>
      </c>
      <c r="I470" s="183"/>
      <c r="J470" s="183">
        <f t="shared" si="246"/>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 t="shared" si="247"/>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 t="shared" si="248"/>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 t="shared" si="249"/>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 t="shared" si="250"/>
        <v>0</v>
      </c>
      <c r="AR470" s="183">
        <f t="shared" si="251"/>
        <v>0</v>
      </c>
    </row>
    <row r="471" spans="2:44">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 t="shared" si="244"/>
        <v>0</v>
      </c>
      <c r="G471" s="183"/>
      <c r="H471" s="183">
        <f t="shared" si="245"/>
        <v>0</v>
      </c>
      <c r="I471" s="183"/>
      <c r="J471" s="183">
        <f t="shared" si="246"/>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 t="shared" si="247"/>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 t="shared" si="248"/>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 t="shared" si="249"/>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 t="shared" si="250"/>
        <v>0</v>
      </c>
      <c r="AR471" s="183">
        <f t="shared" si="251"/>
        <v>0</v>
      </c>
    </row>
    <row r="472" spans="2:44">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 t="shared" si="244"/>
        <v>0</v>
      </c>
      <c r="G472" s="183"/>
      <c r="H472" s="183">
        <f t="shared" si="245"/>
        <v>0</v>
      </c>
      <c r="I472" s="183"/>
      <c r="J472" s="183">
        <f t="shared" si="246"/>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 t="shared" si="247"/>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 t="shared" si="248"/>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 t="shared" si="249"/>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 t="shared" si="250"/>
        <v>0</v>
      </c>
      <c r="AR472" s="183">
        <f t="shared" si="251"/>
        <v>0</v>
      </c>
    </row>
    <row r="473" spans="2:44">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 t="shared" si="244"/>
        <v>0</v>
      </c>
      <c r="G473" s="183"/>
      <c r="H473" s="183">
        <f t="shared" si="245"/>
        <v>0</v>
      </c>
      <c r="I473" s="183"/>
      <c r="J473" s="183">
        <f t="shared" si="246"/>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 t="shared" si="247"/>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 t="shared" si="248"/>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 t="shared" si="249"/>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 t="shared" si="250"/>
        <v>0</v>
      </c>
      <c r="AR473" s="183">
        <f t="shared" si="251"/>
        <v>0</v>
      </c>
    </row>
    <row r="474" spans="2:44">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si="244"/>
        <v>0</v>
      </c>
      <c r="G474" s="183"/>
      <c r="H474" s="183">
        <f t="shared" si="245"/>
        <v>0</v>
      </c>
      <c r="I474" s="183"/>
      <c r="J474" s="183">
        <f t="shared" si="246"/>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si="247"/>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si="248"/>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si="249"/>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si="250"/>
        <v>0</v>
      </c>
      <c r="AR474" s="183">
        <f t="shared" si="251"/>
        <v>0</v>
      </c>
    </row>
    <row r="475" spans="2:44">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244"/>
        <v>0</v>
      </c>
      <c r="G475" s="183"/>
      <c r="H475" s="183">
        <f t="shared" si="245"/>
        <v>0</v>
      </c>
      <c r="I475" s="183"/>
      <c r="J475" s="183">
        <f t="shared" si="246"/>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247"/>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248"/>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249"/>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250"/>
        <v>0</v>
      </c>
      <c r="AR475" s="183">
        <f t="shared" si="251"/>
        <v>0</v>
      </c>
    </row>
    <row r="476" spans="2:44">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244"/>
        <v>0</v>
      </c>
      <c r="G476" s="183"/>
      <c r="H476" s="183">
        <f t="shared" si="245"/>
        <v>0</v>
      </c>
      <c r="I476" s="183"/>
      <c r="J476" s="183">
        <f t="shared" si="246"/>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247"/>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248"/>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249"/>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250"/>
        <v>0</v>
      </c>
      <c r="AR476" s="183">
        <f t="shared" si="251"/>
        <v>0</v>
      </c>
    </row>
    <row r="477" spans="2:44">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ref="F477:F508" si="254">D477+E477</f>
        <v>0</v>
      </c>
      <c r="G477" s="183"/>
      <c r="H477" s="183">
        <f t="shared" ref="H477:H508" si="255">F477-G477</f>
        <v>0</v>
      </c>
      <c r="I477" s="183"/>
      <c r="J477" s="183">
        <f t="shared" ref="J477:J508" si="256">F477-I477</f>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ref="AE477:AE508" si="257">AB477+AC477+AD477</f>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ref="AI477:AI508" si="258">AF477+AG477+AH477</f>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ref="AM477:AM508" si="259">AJ477+AK477+AL477</f>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ref="AQ477:AQ508" si="260">AN477+AO477+AP477</f>
        <v>0</v>
      </c>
      <c r="AR477" s="183">
        <f t="shared" ref="AR477:AR508" si="261">AE477+AI477+AM477+AQ477</f>
        <v>0</v>
      </c>
    </row>
    <row r="478" spans="2:44">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si="254"/>
        <v>0</v>
      </c>
      <c r="G478" s="183"/>
      <c r="H478" s="183">
        <f t="shared" si="255"/>
        <v>0</v>
      </c>
      <c r="I478" s="183"/>
      <c r="J478" s="183">
        <f t="shared" si="256"/>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si="257"/>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si="258"/>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si="259"/>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si="260"/>
        <v>0</v>
      </c>
      <c r="AR478" s="183">
        <f t="shared" si="261"/>
        <v>0</v>
      </c>
    </row>
    <row r="479" spans="2:44">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254"/>
        <v>0</v>
      </c>
      <c r="G479" s="183"/>
      <c r="H479" s="183">
        <f t="shared" si="255"/>
        <v>0</v>
      </c>
      <c r="I479" s="183"/>
      <c r="J479" s="183">
        <f t="shared" si="256"/>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257"/>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258"/>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259"/>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260"/>
        <v>0</v>
      </c>
      <c r="AR479" s="183">
        <f t="shared" si="261"/>
        <v>0</v>
      </c>
    </row>
    <row r="480" spans="2:44">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254"/>
        <v>0</v>
      </c>
      <c r="G480" s="183"/>
      <c r="H480" s="183">
        <f t="shared" si="255"/>
        <v>0</v>
      </c>
      <c r="I480" s="183"/>
      <c r="J480" s="183">
        <f t="shared" si="256"/>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257"/>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258"/>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259"/>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260"/>
        <v>0</v>
      </c>
      <c r="AR480" s="183">
        <f t="shared" si="261"/>
        <v>0</v>
      </c>
    </row>
    <row r="481" spans="2:44">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254"/>
        <v>0</v>
      </c>
      <c r="G481" s="183"/>
      <c r="H481" s="183">
        <f t="shared" si="255"/>
        <v>0</v>
      </c>
      <c r="I481" s="183"/>
      <c r="J481" s="183">
        <f t="shared" si="256"/>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257"/>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258"/>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259"/>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260"/>
        <v>0</v>
      </c>
      <c r="AR481" s="183">
        <f t="shared" si="261"/>
        <v>0</v>
      </c>
    </row>
    <row r="482" spans="2:44">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 t="shared" si="254"/>
        <v>0</v>
      </c>
      <c r="G482" s="183"/>
      <c r="H482" s="183">
        <f t="shared" si="255"/>
        <v>0</v>
      </c>
      <c r="I482" s="183"/>
      <c r="J482" s="183">
        <f t="shared" si="256"/>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 t="shared" si="257"/>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 t="shared" si="258"/>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 t="shared" si="259"/>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 t="shared" si="260"/>
        <v>0</v>
      </c>
      <c r="AR482" s="183">
        <f t="shared" si="261"/>
        <v>0</v>
      </c>
    </row>
    <row r="483" spans="2:44">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si="254"/>
        <v>0</v>
      </c>
      <c r="G483" s="183"/>
      <c r="H483" s="183">
        <f t="shared" si="255"/>
        <v>0</v>
      </c>
      <c r="I483" s="183"/>
      <c r="J483" s="183">
        <f t="shared" si="256"/>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si="257"/>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si="258"/>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si="259"/>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si="260"/>
        <v>0</v>
      </c>
      <c r="AR483" s="183">
        <f t="shared" si="261"/>
        <v>0</v>
      </c>
    </row>
    <row r="484" spans="2:44">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si="254"/>
        <v>0</v>
      </c>
      <c r="G484" s="183"/>
      <c r="H484" s="183">
        <f t="shared" si="255"/>
        <v>0</v>
      </c>
      <c r="I484" s="183"/>
      <c r="J484" s="183">
        <f t="shared" si="256"/>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si="257"/>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si="258"/>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si="259"/>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si="260"/>
        <v>0</v>
      </c>
      <c r="AR484" s="183">
        <f t="shared" si="261"/>
        <v>0</v>
      </c>
    </row>
    <row r="485" spans="2:44">
      <c r="B485" s="190" t="s">
        <v>360</v>
      </c>
      <c r="C485" s="191" t="s">
        <v>228</v>
      </c>
      <c r="D485" s="192">
        <f>SUM(D486:D488)</f>
        <v>0</v>
      </c>
      <c r="E485" s="192">
        <f>SUM(E486:E488)</f>
        <v>0</v>
      </c>
      <c r="F485" s="192">
        <f t="shared" si="254"/>
        <v>0</v>
      </c>
      <c r="G485" s="192">
        <f>SUM(G486:G488)</f>
        <v>0</v>
      </c>
      <c r="H485" s="192">
        <f t="shared" si="255"/>
        <v>0</v>
      </c>
      <c r="I485" s="192">
        <f>SUM(I486:I488)</f>
        <v>0</v>
      </c>
      <c r="J485" s="192">
        <f t="shared" si="256"/>
        <v>0</v>
      </c>
      <c r="K485" s="192">
        <f t="shared" ref="K485:AD485" si="262">SUM(K486:K488)</f>
        <v>0</v>
      </c>
      <c r="L485" s="192">
        <f t="shared" si="262"/>
        <v>0</v>
      </c>
      <c r="M485" s="192">
        <f t="shared" si="262"/>
        <v>0</v>
      </c>
      <c r="N485" s="192">
        <f t="shared" si="262"/>
        <v>0</v>
      </c>
      <c r="O485" s="192">
        <f t="shared" si="262"/>
        <v>0</v>
      </c>
      <c r="P485" s="192">
        <f>SUM(P486:P488)</f>
        <v>0</v>
      </c>
      <c r="Q485" s="192">
        <f>SUM(Q486:Q488)</f>
        <v>0</v>
      </c>
      <c r="R485" s="192">
        <f t="shared" si="262"/>
        <v>0</v>
      </c>
      <c r="S485" s="192">
        <f t="shared" si="262"/>
        <v>0</v>
      </c>
      <c r="T485" s="192">
        <f>SUM(T486:T488)</f>
        <v>0</v>
      </c>
      <c r="U485" s="192">
        <f t="shared" si="262"/>
        <v>0</v>
      </c>
      <c r="V485" s="192">
        <f t="shared" si="262"/>
        <v>0</v>
      </c>
      <c r="W485" s="192">
        <f>SUM(W486:W488)</f>
        <v>0</v>
      </c>
      <c r="X485" s="192">
        <f t="shared" si="262"/>
        <v>0</v>
      </c>
      <c r="Y485" s="192">
        <f>SUM(Y486:Y488)</f>
        <v>0</v>
      </c>
      <c r="Z485" s="192">
        <f>SUM(Z486:Z488)</f>
        <v>0</v>
      </c>
      <c r="AA485" s="192">
        <f t="shared" si="262"/>
        <v>0</v>
      </c>
      <c r="AB485" s="192">
        <f t="shared" si="262"/>
        <v>0</v>
      </c>
      <c r="AC485" s="192">
        <f t="shared" si="262"/>
        <v>0</v>
      </c>
      <c r="AD485" s="192">
        <f t="shared" si="262"/>
        <v>0</v>
      </c>
      <c r="AE485" s="192">
        <f t="shared" si="257"/>
        <v>0</v>
      </c>
      <c r="AF485" s="192">
        <f>SUM(AF486:AF488)</f>
        <v>0</v>
      </c>
      <c r="AG485" s="192">
        <f>SUM(AG486:AG488)</f>
        <v>0</v>
      </c>
      <c r="AH485" s="192">
        <f>SUM(AH486:AH488)</f>
        <v>0</v>
      </c>
      <c r="AI485" s="192">
        <f t="shared" si="258"/>
        <v>0</v>
      </c>
      <c r="AJ485" s="192">
        <f>SUM(AJ486:AJ488)</f>
        <v>0</v>
      </c>
      <c r="AK485" s="192">
        <f>SUM(AK486:AK488)</f>
        <v>0</v>
      </c>
      <c r="AL485" s="192">
        <f>SUM(AL486:AL488)</f>
        <v>0</v>
      </c>
      <c r="AM485" s="192">
        <f t="shared" si="259"/>
        <v>0</v>
      </c>
      <c r="AN485" s="192">
        <f>SUM(AN486:AN488)</f>
        <v>0</v>
      </c>
      <c r="AO485" s="192">
        <f>SUM(AO486:AO488)</f>
        <v>0</v>
      </c>
      <c r="AP485" s="192">
        <f>SUM(AP486:AP488)</f>
        <v>0</v>
      </c>
      <c r="AQ485" s="192">
        <f t="shared" si="260"/>
        <v>0</v>
      </c>
      <c r="AR485" s="192">
        <f t="shared" si="261"/>
        <v>0</v>
      </c>
    </row>
    <row r="486" spans="2:44">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254"/>
        <v>0</v>
      </c>
      <c r="G486" s="183"/>
      <c r="H486" s="183">
        <f t="shared" si="255"/>
        <v>0</v>
      </c>
      <c r="I486" s="183"/>
      <c r="J486" s="183">
        <f t="shared" si="256"/>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257"/>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258"/>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259"/>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260"/>
        <v>0</v>
      </c>
      <c r="AR486" s="183">
        <f t="shared" si="261"/>
        <v>0</v>
      </c>
    </row>
    <row r="487" spans="2:44">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si="254"/>
        <v>0</v>
      </c>
      <c r="G487" s="183"/>
      <c r="H487" s="183">
        <f t="shared" si="255"/>
        <v>0</v>
      </c>
      <c r="I487" s="183"/>
      <c r="J487" s="183">
        <f t="shared" si="256"/>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si="257"/>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si="258"/>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si="259"/>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si="260"/>
        <v>0</v>
      </c>
      <c r="AR487" s="183">
        <f t="shared" si="261"/>
        <v>0</v>
      </c>
    </row>
    <row r="488" spans="2:44">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254"/>
        <v>0</v>
      </c>
      <c r="G488" s="183"/>
      <c r="H488" s="183">
        <f t="shared" si="255"/>
        <v>0</v>
      </c>
      <c r="I488" s="183"/>
      <c r="J488" s="183">
        <f t="shared" si="256"/>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257"/>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258"/>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259"/>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260"/>
        <v>0</v>
      </c>
      <c r="AR488" s="183">
        <f t="shared" si="261"/>
        <v>0</v>
      </c>
    </row>
    <row r="489" spans="2:44">
      <c r="B489" s="190" t="s">
        <v>362</v>
      </c>
      <c r="C489" s="191" t="s">
        <v>230</v>
      </c>
      <c r="D489" s="192">
        <f>SUM(D490:D498)</f>
        <v>0</v>
      </c>
      <c r="E489" s="192">
        <f>SUM(E490:E498)</f>
        <v>0</v>
      </c>
      <c r="F489" s="192">
        <f t="shared" si="254"/>
        <v>0</v>
      </c>
      <c r="G489" s="192">
        <f>SUM(G490:G498)</f>
        <v>0</v>
      </c>
      <c r="H489" s="192">
        <f t="shared" si="255"/>
        <v>0</v>
      </c>
      <c r="I489" s="192">
        <f>SUM(I490:I498)</f>
        <v>0</v>
      </c>
      <c r="J489" s="192">
        <f t="shared" si="256"/>
        <v>0</v>
      </c>
      <c r="K489" s="192">
        <f t="shared" ref="K489:AD489" si="263">SUM(K490:K498)</f>
        <v>0</v>
      </c>
      <c r="L489" s="192">
        <f t="shared" si="263"/>
        <v>0</v>
      </c>
      <c r="M489" s="192">
        <f t="shared" si="263"/>
        <v>0</v>
      </c>
      <c r="N489" s="192">
        <f t="shared" si="263"/>
        <v>0</v>
      </c>
      <c r="O489" s="192">
        <f t="shared" si="263"/>
        <v>0</v>
      </c>
      <c r="P489" s="192">
        <f>SUM(P490:P498)</f>
        <v>0</v>
      </c>
      <c r="Q489" s="192">
        <f>SUM(Q490:Q498)</f>
        <v>0</v>
      </c>
      <c r="R489" s="192">
        <f t="shared" si="263"/>
        <v>0</v>
      </c>
      <c r="S489" s="192">
        <f t="shared" si="263"/>
        <v>0</v>
      </c>
      <c r="T489" s="192">
        <f>SUM(T490:T498)</f>
        <v>0</v>
      </c>
      <c r="U489" s="192">
        <f t="shared" si="263"/>
        <v>0</v>
      </c>
      <c r="V489" s="192">
        <f t="shared" si="263"/>
        <v>0</v>
      </c>
      <c r="W489" s="192">
        <f>SUM(W490:W498)</f>
        <v>0</v>
      </c>
      <c r="X489" s="192">
        <f t="shared" si="263"/>
        <v>0</v>
      </c>
      <c r="Y489" s="192">
        <f>SUM(Y490:Y498)</f>
        <v>0</v>
      </c>
      <c r="Z489" s="192">
        <f>SUM(Z490:Z498)</f>
        <v>0</v>
      </c>
      <c r="AA489" s="192">
        <f t="shared" si="263"/>
        <v>0</v>
      </c>
      <c r="AB489" s="192">
        <f t="shared" si="263"/>
        <v>0</v>
      </c>
      <c r="AC489" s="192">
        <f t="shared" si="263"/>
        <v>0</v>
      </c>
      <c r="AD489" s="192">
        <f t="shared" si="263"/>
        <v>0</v>
      </c>
      <c r="AE489" s="192">
        <f t="shared" si="257"/>
        <v>0</v>
      </c>
      <c r="AF489" s="192">
        <f>SUM(AF490:AF498)</f>
        <v>0</v>
      </c>
      <c r="AG489" s="192">
        <f>SUM(AG490:AG498)</f>
        <v>0</v>
      </c>
      <c r="AH489" s="192">
        <f>SUM(AH490:AH498)</f>
        <v>0</v>
      </c>
      <c r="AI489" s="192">
        <f t="shared" si="258"/>
        <v>0</v>
      </c>
      <c r="AJ489" s="192">
        <f>SUM(AJ490:AJ498)</f>
        <v>0</v>
      </c>
      <c r="AK489" s="192">
        <f>SUM(AK490:AK498)</f>
        <v>0</v>
      </c>
      <c r="AL489" s="192">
        <f>SUM(AL490:AL498)</f>
        <v>0</v>
      </c>
      <c r="AM489" s="192">
        <f t="shared" si="259"/>
        <v>0</v>
      </c>
      <c r="AN489" s="192">
        <f>SUM(AN490:AN498)</f>
        <v>0</v>
      </c>
      <c r="AO489" s="192">
        <f>SUM(AO490:AO498)</f>
        <v>0</v>
      </c>
      <c r="AP489" s="192">
        <f>SUM(AP490:AP498)</f>
        <v>0</v>
      </c>
      <c r="AQ489" s="192">
        <f t="shared" si="260"/>
        <v>0</v>
      </c>
      <c r="AR489" s="192">
        <f t="shared" si="261"/>
        <v>0</v>
      </c>
    </row>
    <row r="490" spans="2:44">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si="254"/>
        <v>0</v>
      </c>
      <c r="G490" s="183"/>
      <c r="H490" s="183">
        <f t="shared" si="255"/>
        <v>0</v>
      </c>
      <c r="I490" s="183"/>
      <c r="J490" s="183">
        <f t="shared" si="256"/>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si="257"/>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si="258"/>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si="259"/>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si="260"/>
        <v>0</v>
      </c>
      <c r="AR490" s="183">
        <f t="shared" si="261"/>
        <v>0</v>
      </c>
    </row>
    <row r="491" spans="2:44">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si="254"/>
        <v>0</v>
      </c>
      <c r="G491" s="183"/>
      <c r="H491" s="183">
        <f t="shared" si="255"/>
        <v>0</v>
      </c>
      <c r="I491" s="183"/>
      <c r="J491" s="183">
        <f t="shared" si="256"/>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si="257"/>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si="258"/>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si="259"/>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si="260"/>
        <v>0</v>
      </c>
      <c r="AR491" s="183">
        <f t="shared" si="261"/>
        <v>0</v>
      </c>
    </row>
    <row r="492" spans="2:44">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254"/>
        <v>0</v>
      </c>
      <c r="G492" s="183"/>
      <c r="H492" s="183">
        <f t="shared" si="255"/>
        <v>0</v>
      </c>
      <c r="I492" s="183"/>
      <c r="J492" s="183">
        <f t="shared" si="256"/>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257"/>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258"/>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259"/>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260"/>
        <v>0</v>
      </c>
      <c r="AR492" s="183">
        <f t="shared" si="261"/>
        <v>0</v>
      </c>
    </row>
    <row r="493" spans="2:44">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254"/>
        <v>0</v>
      </c>
      <c r="G493" s="183"/>
      <c r="H493" s="183">
        <f t="shared" si="255"/>
        <v>0</v>
      </c>
      <c r="I493" s="183"/>
      <c r="J493" s="183">
        <f t="shared" si="256"/>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257"/>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258"/>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259"/>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260"/>
        <v>0</v>
      </c>
      <c r="AR493" s="183">
        <f t="shared" si="261"/>
        <v>0</v>
      </c>
    </row>
    <row r="494" spans="2:44">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254"/>
        <v>0</v>
      </c>
      <c r="G494" s="183"/>
      <c r="H494" s="183">
        <f t="shared" si="255"/>
        <v>0</v>
      </c>
      <c r="I494" s="183"/>
      <c r="J494" s="183">
        <f t="shared" si="256"/>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257"/>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258"/>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259"/>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260"/>
        <v>0</v>
      </c>
      <c r="AR494" s="183">
        <f t="shared" si="261"/>
        <v>0</v>
      </c>
    </row>
    <row r="495" spans="2:44">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254"/>
        <v>0</v>
      </c>
      <c r="G495" s="183"/>
      <c r="H495" s="183">
        <f t="shared" si="255"/>
        <v>0</v>
      </c>
      <c r="I495" s="183"/>
      <c r="J495" s="183">
        <f t="shared" si="256"/>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257"/>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258"/>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259"/>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260"/>
        <v>0</v>
      </c>
      <c r="AR495" s="183">
        <f t="shared" si="261"/>
        <v>0</v>
      </c>
    </row>
    <row r="496" spans="2:44">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si="254"/>
        <v>0</v>
      </c>
      <c r="G496" s="183"/>
      <c r="H496" s="183">
        <f t="shared" si="255"/>
        <v>0</v>
      </c>
      <c r="I496" s="183"/>
      <c r="J496" s="183">
        <f t="shared" si="256"/>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si="257"/>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si="258"/>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si="259"/>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si="260"/>
        <v>0</v>
      </c>
      <c r="AR496" s="183">
        <f t="shared" si="261"/>
        <v>0</v>
      </c>
    </row>
    <row r="497" spans="2:44">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si="254"/>
        <v>0</v>
      </c>
      <c r="G497" s="183"/>
      <c r="H497" s="183">
        <f t="shared" si="255"/>
        <v>0</v>
      </c>
      <c r="I497" s="183"/>
      <c r="J497" s="183">
        <f t="shared" si="256"/>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si="257"/>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si="258"/>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si="259"/>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si="260"/>
        <v>0</v>
      </c>
      <c r="AR497" s="183">
        <f t="shared" si="261"/>
        <v>0</v>
      </c>
    </row>
    <row r="498" spans="2:44">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254"/>
        <v>0</v>
      </c>
      <c r="G498" s="183"/>
      <c r="H498" s="183">
        <f t="shared" si="255"/>
        <v>0</v>
      </c>
      <c r="I498" s="183"/>
      <c r="J498" s="183">
        <f t="shared" si="256"/>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257"/>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258"/>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259"/>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260"/>
        <v>0</v>
      </c>
      <c r="AR498" s="183">
        <f t="shared" si="261"/>
        <v>0</v>
      </c>
    </row>
    <row r="499" spans="2:44">
      <c r="B499" s="178" t="s">
        <v>367</v>
      </c>
      <c r="C499" s="179" t="s">
        <v>233</v>
      </c>
      <c r="D499" s="180">
        <f>D500+D509</f>
        <v>0</v>
      </c>
      <c r="E499" s="180">
        <f>E500+E509</f>
        <v>0</v>
      </c>
      <c r="F499" s="180">
        <f t="shared" si="254"/>
        <v>0</v>
      </c>
      <c r="G499" s="180">
        <f>G500+G509</f>
        <v>0</v>
      </c>
      <c r="H499" s="180">
        <f t="shared" si="255"/>
        <v>0</v>
      </c>
      <c r="I499" s="180">
        <f>I500+I509</f>
        <v>0</v>
      </c>
      <c r="J499" s="180">
        <f t="shared" si="256"/>
        <v>0</v>
      </c>
      <c r="K499" s="180">
        <f t="shared" ref="K499:AP499" si="264">K500+K509</f>
        <v>0</v>
      </c>
      <c r="L499" s="180">
        <f t="shared" si="264"/>
        <v>0</v>
      </c>
      <c r="M499" s="180">
        <f t="shared" si="264"/>
        <v>0</v>
      </c>
      <c r="N499" s="180">
        <f t="shared" si="264"/>
        <v>0</v>
      </c>
      <c r="O499" s="180">
        <f t="shared" si="264"/>
        <v>0</v>
      </c>
      <c r="P499" s="180">
        <f>P500+P509</f>
        <v>0</v>
      </c>
      <c r="Q499" s="180">
        <f>Q500+Q509</f>
        <v>0</v>
      </c>
      <c r="R499" s="180">
        <f t="shared" si="264"/>
        <v>0</v>
      </c>
      <c r="S499" s="180">
        <f t="shared" si="264"/>
        <v>0</v>
      </c>
      <c r="T499" s="180">
        <f>T500+T509</f>
        <v>0</v>
      </c>
      <c r="U499" s="180">
        <f t="shared" si="264"/>
        <v>0</v>
      </c>
      <c r="V499" s="180">
        <f t="shared" si="264"/>
        <v>0</v>
      </c>
      <c r="W499" s="180">
        <f>W500+W509</f>
        <v>0</v>
      </c>
      <c r="X499" s="180">
        <f t="shared" si="264"/>
        <v>0</v>
      </c>
      <c r="Y499" s="180">
        <f>Y500+Y509</f>
        <v>0</v>
      </c>
      <c r="Z499" s="180">
        <f>Z500+Z509</f>
        <v>0</v>
      </c>
      <c r="AA499" s="180">
        <f t="shared" si="264"/>
        <v>0</v>
      </c>
      <c r="AB499" s="180">
        <f t="shared" si="264"/>
        <v>0</v>
      </c>
      <c r="AC499" s="180">
        <f t="shared" si="264"/>
        <v>0</v>
      </c>
      <c r="AD499" s="180">
        <f t="shared" si="264"/>
        <v>0</v>
      </c>
      <c r="AE499" s="180">
        <f t="shared" si="257"/>
        <v>0</v>
      </c>
      <c r="AF499" s="180">
        <f t="shared" si="264"/>
        <v>0</v>
      </c>
      <c r="AG499" s="180">
        <f t="shared" si="264"/>
        <v>0</v>
      </c>
      <c r="AH499" s="180">
        <f t="shared" si="264"/>
        <v>0</v>
      </c>
      <c r="AI499" s="180">
        <f t="shared" si="258"/>
        <v>0</v>
      </c>
      <c r="AJ499" s="180">
        <f t="shared" si="264"/>
        <v>0</v>
      </c>
      <c r="AK499" s="180">
        <f t="shared" si="264"/>
        <v>0</v>
      </c>
      <c r="AL499" s="180">
        <f t="shared" si="264"/>
        <v>0</v>
      </c>
      <c r="AM499" s="180">
        <f t="shared" si="259"/>
        <v>0</v>
      </c>
      <c r="AN499" s="180">
        <f t="shared" si="264"/>
        <v>0</v>
      </c>
      <c r="AO499" s="180">
        <f t="shared" si="264"/>
        <v>0</v>
      </c>
      <c r="AP499" s="180">
        <f t="shared" si="264"/>
        <v>0</v>
      </c>
      <c r="AQ499" s="180">
        <f t="shared" si="260"/>
        <v>0</v>
      </c>
      <c r="AR499" s="180">
        <f t="shared" si="261"/>
        <v>0</v>
      </c>
    </row>
    <row r="500" spans="2:44">
      <c r="B500" s="190" t="s">
        <v>368</v>
      </c>
      <c r="C500" s="191" t="s">
        <v>234</v>
      </c>
      <c r="D500" s="192">
        <f>SUM(D501:D508)</f>
        <v>0</v>
      </c>
      <c r="E500" s="192">
        <f>SUM(E501:E508)</f>
        <v>0</v>
      </c>
      <c r="F500" s="192">
        <f t="shared" si="254"/>
        <v>0</v>
      </c>
      <c r="G500" s="192">
        <f>SUM(G501:G508)</f>
        <v>0</v>
      </c>
      <c r="H500" s="192">
        <f t="shared" si="255"/>
        <v>0</v>
      </c>
      <c r="I500" s="192">
        <f>SUM(I501:I508)</f>
        <v>0</v>
      </c>
      <c r="J500" s="192">
        <f t="shared" si="256"/>
        <v>0</v>
      </c>
      <c r="K500" s="192">
        <f t="shared" ref="K500:AP500" si="265">SUM(K501:K508)</f>
        <v>0</v>
      </c>
      <c r="L500" s="192">
        <f t="shared" si="265"/>
        <v>0</v>
      </c>
      <c r="M500" s="192">
        <f t="shared" si="265"/>
        <v>0</v>
      </c>
      <c r="N500" s="192">
        <f t="shared" si="265"/>
        <v>0</v>
      </c>
      <c r="O500" s="192">
        <f t="shared" si="265"/>
        <v>0</v>
      </c>
      <c r="P500" s="192">
        <f>SUM(P501:P508)</f>
        <v>0</v>
      </c>
      <c r="Q500" s="192">
        <f>SUM(Q501:Q508)</f>
        <v>0</v>
      </c>
      <c r="R500" s="192">
        <f t="shared" si="265"/>
        <v>0</v>
      </c>
      <c r="S500" s="192">
        <f t="shared" si="265"/>
        <v>0</v>
      </c>
      <c r="T500" s="192">
        <f>SUM(T501:T508)</f>
        <v>0</v>
      </c>
      <c r="U500" s="192">
        <f t="shared" si="265"/>
        <v>0</v>
      </c>
      <c r="V500" s="192">
        <f t="shared" si="265"/>
        <v>0</v>
      </c>
      <c r="W500" s="192">
        <f>SUM(W501:W508)</f>
        <v>0</v>
      </c>
      <c r="X500" s="192">
        <f t="shared" si="265"/>
        <v>0</v>
      </c>
      <c r="Y500" s="192">
        <f>SUM(Y501:Y508)</f>
        <v>0</v>
      </c>
      <c r="Z500" s="192">
        <f>SUM(Z501:Z508)</f>
        <v>0</v>
      </c>
      <c r="AA500" s="192">
        <f t="shared" si="265"/>
        <v>0</v>
      </c>
      <c r="AB500" s="192">
        <f t="shared" si="265"/>
        <v>0</v>
      </c>
      <c r="AC500" s="192">
        <f t="shared" si="265"/>
        <v>0</v>
      </c>
      <c r="AD500" s="192">
        <f t="shared" si="265"/>
        <v>0</v>
      </c>
      <c r="AE500" s="192">
        <f t="shared" si="257"/>
        <v>0</v>
      </c>
      <c r="AF500" s="192">
        <f t="shared" si="265"/>
        <v>0</v>
      </c>
      <c r="AG500" s="192">
        <f t="shared" si="265"/>
        <v>0</v>
      </c>
      <c r="AH500" s="192">
        <f t="shared" si="265"/>
        <v>0</v>
      </c>
      <c r="AI500" s="192">
        <f t="shared" si="258"/>
        <v>0</v>
      </c>
      <c r="AJ500" s="192">
        <f t="shared" si="265"/>
        <v>0</v>
      </c>
      <c r="AK500" s="192">
        <f t="shared" si="265"/>
        <v>0</v>
      </c>
      <c r="AL500" s="192">
        <f t="shared" si="265"/>
        <v>0</v>
      </c>
      <c r="AM500" s="192">
        <f t="shared" si="259"/>
        <v>0</v>
      </c>
      <c r="AN500" s="192">
        <f t="shared" si="265"/>
        <v>0</v>
      </c>
      <c r="AO500" s="192">
        <f t="shared" si="265"/>
        <v>0</v>
      </c>
      <c r="AP500" s="192">
        <f t="shared" si="265"/>
        <v>0</v>
      </c>
      <c r="AQ500" s="192">
        <f t="shared" si="260"/>
        <v>0</v>
      </c>
      <c r="AR500" s="192">
        <f t="shared" si="261"/>
        <v>0</v>
      </c>
    </row>
    <row r="501" spans="2:44">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254"/>
        <v>0</v>
      </c>
      <c r="G501" s="183"/>
      <c r="H501" s="183">
        <f t="shared" si="255"/>
        <v>0</v>
      </c>
      <c r="I501" s="183"/>
      <c r="J501" s="183">
        <f t="shared" si="256"/>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257"/>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258"/>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259"/>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260"/>
        <v>0</v>
      </c>
      <c r="AR501" s="183">
        <f t="shared" si="261"/>
        <v>0</v>
      </c>
    </row>
    <row r="502" spans="2:44">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254"/>
        <v>0</v>
      </c>
      <c r="G502" s="183"/>
      <c r="H502" s="183">
        <f t="shared" si="255"/>
        <v>0</v>
      </c>
      <c r="I502" s="183"/>
      <c r="J502" s="183">
        <f t="shared" si="256"/>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257"/>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258"/>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259"/>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260"/>
        <v>0</v>
      </c>
      <c r="AR502" s="183">
        <f t="shared" si="261"/>
        <v>0</v>
      </c>
    </row>
    <row r="503" spans="2:44">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si="254"/>
        <v>0</v>
      </c>
      <c r="G503" s="183"/>
      <c r="H503" s="183">
        <f t="shared" si="255"/>
        <v>0</v>
      </c>
      <c r="I503" s="183"/>
      <c r="J503" s="183">
        <f t="shared" si="256"/>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si="257"/>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si="258"/>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si="259"/>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si="260"/>
        <v>0</v>
      </c>
      <c r="AR503" s="183">
        <f t="shared" si="261"/>
        <v>0</v>
      </c>
    </row>
    <row r="504" spans="2:44">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254"/>
        <v>0</v>
      </c>
      <c r="G504" s="183"/>
      <c r="H504" s="183">
        <f t="shared" si="255"/>
        <v>0</v>
      </c>
      <c r="I504" s="183"/>
      <c r="J504" s="183">
        <f t="shared" si="256"/>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257"/>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258"/>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259"/>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260"/>
        <v>0</v>
      </c>
      <c r="AR504" s="183">
        <f t="shared" si="261"/>
        <v>0</v>
      </c>
    </row>
    <row r="505" spans="2:44">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si="254"/>
        <v>0</v>
      </c>
      <c r="G505" s="183"/>
      <c r="H505" s="183">
        <f t="shared" si="255"/>
        <v>0</v>
      </c>
      <c r="I505" s="183"/>
      <c r="J505" s="183">
        <f t="shared" si="256"/>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si="257"/>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si="258"/>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si="259"/>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si="260"/>
        <v>0</v>
      </c>
      <c r="AR505" s="183">
        <f t="shared" si="261"/>
        <v>0</v>
      </c>
    </row>
    <row r="506" spans="2:44">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254"/>
        <v>0</v>
      </c>
      <c r="G506" s="183"/>
      <c r="H506" s="183">
        <f t="shared" si="255"/>
        <v>0</v>
      </c>
      <c r="I506" s="183"/>
      <c r="J506" s="183">
        <f t="shared" si="256"/>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257"/>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258"/>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259"/>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260"/>
        <v>0</v>
      </c>
      <c r="AR506" s="183">
        <f t="shared" si="261"/>
        <v>0</v>
      </c>
    </row>
    <row r="507" spans="2:44">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si="254"/>
        <v>0</v>
      </c>
      <c r="G507" s="183"/>
      <c r="H507" s="183">
        <f t="shared" si="255"/>
        <v>0</v>
      </c>
      <c r="I507" s="183"/>
      <c r="J507" s="183">
        <f t="shared" si="256"/>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si="257"/>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si="258"/>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si="259"/>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si="260"/>
        <v>0</v>
      </c>
      <c r="AR507" s="183">
        <f t="shared" si="261"/>
        <v>0</v>
      </c>
    </row>
    <row r="508" spans="2:44">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254"/>
        <v>0</v>
      </c>
      <c r="G508" s="183"/>
      <c r="H508" s="183">
        <f t="shared" si="255"/>
        <v>0</v>
      </c>
      <c r="I508" s="183"/>
      <c r="J508" s="183">
        <f t="shared" si="256"/>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257"/>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258"/>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259"/>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260"/>
        <v>0</v>
      </c>
      <c r="AR508" s="183">
        <f t="shared" si="261"/>
        <v>0</v>
      </c>
    </row>
    <row r="509" spans="2:44">
      <c r="B509" s="190" t="s">
        <v>371</v>
      </c>
      <c r="C509" s="191" t="s">
        <v>237</v>
      </c>
      <c r="D509" s="192">
        <f>SUM(D510:D525)</f>
        <v>0</v>
      </c>
      <c r="E509" s="192">
        <f>SUM(E510:E525)</f>
        <v>0</v>
      </c>
      <c r="F509" s="192">
        <f>D509+E509</f>
        <v>0</v>
      </c>
      <c r="G509" s="192">
        <f>SUM(G510:G525)</f>
        <v>0</v>
      </c>
      <c r="H509" s="192">
        <f>F509-G509</f>
        <v>0</v>
      </c>
      <c r="I509" s="192">
        <f>SUM(I510:I525)</f>
        <v>0</v>
      </c>
      <c r="J509" s="192">
        <f>F509-I509</f>
        <v>0</v>
      </c>
      <c r="K509" s="192">
        <f t="shared" ref="K509:AD509" si="266">SUM(K510:K525)</f>
        <v>0</v>
      </c>
      <c r="L509" s="192">
        <f t="shared" si="266"/>
        <v>0</v>
      </c>
      <c r="M509" s="192">
        <f t="shared" si="266"/>
        <v>0</v>
      </c>
      <c r="N509" s="192">
        <f t="shared" si="266"/>
        <v>0</v>
      </c>
      <c r="O509" s="192">
        <f t="shared" si="266"/>
        <v>0</v>
      </c>
      <c r="P509" s="192">
        <f>SUM(P510:P525)</f>
        <v>0</v>
      </c>
      <c r="Q509" s="192">
        <f>SUM(Q510:Q525)</f>
        <v>0</v>
      </c>
      <c r="R509" s="192">
        <f t="shared" si="266"/>
        <v>0</v>
      </c>
      <c r="S509" s="192">
        <f t="shared" si="266"/>
        <v>0</v>
      </c>
      <c r="T509" s="192">
        <f>SUM(T510:T525)</f>
        <v>0</v>
      </c>
      <c r="U509" s="192">
        <f t="shared" si="266"/>
        <v>0</v>
      </c>
      <c r="V509" s="192">
        <f t="shared" si="266"/>
        <v>0</v>
      </c>
      <c r="W509" s="192">
        <f>SUM(W510:W525)</f>
        <v>0</v>
      </c>
      <c r="X509" s="192">
        <f t="shared" si="266"/>
        <v>0</v>
      </c>
      <c r="Y509" s="192">
        <f>SUM(Y510:Y525)</f>
        <v>0</v>
      </c>
      <c r="Z509" s="192">
        <f>SUM(Z510:Z525)</f>
        <v>0</v>
      </c>
      <c r="AA509" s="192">
        <f t="shared" si="266"/>
        <v>0</v>
      </c>
      <c r="AB509" s="192">
        <f t="shared" si="266"/>
        <v>0</v>
      </c>
      <c r="AC509" s="192">
        <f t="shared" si="266"/>
        <v>0</v>
      </c>
      <c r="AD509" s="192">
        <f t="shared" si="266"/>
        <v>0</v>
      </c>
      <c r="AE509" s="192">
        <f>AB509+AC509+AD509</f>
        <v>0</v>
      </c>
      <c r="AF509" s="192">
        <f>SUM(AF510:AF525)</f>
        <v>0</v>
      </c>
      <c r="AG509" s="192">
        <f>SUM(AG510:AG525)</f>
        <v>0</v>
      </c>
      <c r="AH509" s="192">
        <f>SUM(AH510:AH525)</f>
        <v>0</v>
      </c>
      <c r="AI509" s="192">
        <f>AF509+AG509+AH509</f>
        <v>0</v>
      </c>
      <c r="AJ509" s="192">
        <f>SUM(AJ510:AJ525)</f>
        <v>0</v>
      </c>
      <c r="AK509" s="192">
        <f>SUM(AK510:AK525)</f>
        <v>0</v>
      </c>
      <c r="AL509" s="192">
        <f>SUM(AL510:AL525)</f>
        <v>0</v>
      </c>
      <c r="AM509" s="192">
        <f>AJ509+AK509+AL509</f>
        <v>0</v>
      </c>
      <c r="AN509" s="192">
        <f>SUM(AN510:AN525)</f>
        <v>0</v>
      </c>
      <c r="AO509" s="192">
        <f>SUM(AO510:AO525)</f>
        <v>0</v>
      </c>
      <c r="AP509" s="192">
        <f>SUM(AP510:AP525)</f>
        <v>0</v>
      </c>
      <c r="AQ509" s="192">
        <f>AN509+AO509+AP509</f>
        <v>0</v>
      </c>
      <c r="AR509" s="192">
        <f>AE509+AI509+AM509+AQ509</f>
        <v>0</v>
      </c>
    </row>
    <row r="510" spans="2:44">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D510+E510</f>
        <v>0</v>
      </c>
      <c r="G510" s="183"/>
      <c r="H510" s="183">
        <f>F510-G510</f>
        <v>0</v>
      </c>
      <c r="I510" s="183"/>
      <c r="J510" s="183">
        <f>F510-I510</f>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AB510+AC510+AD510</f>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AF510+AG510+AH510</f>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AJ510+AK510+AL510</f>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AN510+AO510+AP510</f>
        <v>0</v>
      </c>
      <c r="AR510" s="183">
        <f>AE510+AI510+AM510+AQ510</f>
        <v>0</v>
      </c>
    </row>
    <row r="511" spans="2:44">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267">D511+E511</f>
        <v>0</v>
      </c>
      <c r="G511" s="183"/>
      <c r="H511" s="183">
        <f t="shared" ref="H511:H518" si="268">F511-G511</f>
        <v>0</v>
      </c>
      <c r="I511" s="183"/>
      <c r="J511" s="183">
        <f t="shared" ref="J511:J518" si="269">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270">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271">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272">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273">AN511+AO511+AP511</f>
        <v>0</v>
      </c>
      <c r="AR511" s="183">
        <f t="shared" ref="AR511:AR518" si="274">AE511+AI511+AM511+AQ511</f>
        <v>0</v>
      </c>
    </row>
    <row r="512" spans="2:44">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267"/>
        <v>0</v>
      </c>
      <c r="G512" s="183"/>
      <c r="H512" s="183">
        <f t="shared" si="268"/>
        <v>0</v>
      </c>
      <c r="I512" s="183"/>
      <c r="J512" s="183">
        <f t="shared" si="269"/>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270"/>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271"/>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272"/>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273"/>
        <v>0</v>
      </c>
      <c r="AR512" s="183">
        <f t="shared" si="274"/>
        <v>0</v>
      </c>
    </row>
    <row r="513" spans="2:44">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267"/>
        <v>0</v>
      </c>
      <c r="G513" s="183"/>
      <c r="H513" s="183">
        <f t="shared" si="268"/>
        <v>0</v>
      </c>
      <c r="I513" s="183"/>
      <c r="J513" s="183">
        <f t="shared" si="269"/>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270"/>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271"/>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272"/>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273"/>
        <v>0</v>
      </c>
      <c r="AR513" s="183">
        <f t="shared" si="274"/>
        <v>0</v>
      </c>
    </row>
    <row r="514" spans="2:44">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267"/>
        <v>0</v>
      </c>
      <c r="G514" s="183"/>
      <c r="H514" s="183">
        <f t="shared" si="268"/>
        <v>0</v>
      </c>
      <c r="I514" s="183"/>
      <c r="J514" s="183">
        <f t="shared" si="269"/>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270"/>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271"/>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272"/>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273"/>
        <v>0</v>
      </c>
      <c r="AR514" s="183">
        <f t="shared" si="274"/>
        <v>0</v>
      </c>
    </row>
    <row r="515" spans="2:44">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267"/>
        <v>0</v>
      </c>
      <c r="G515" s="183"/>
      <c r="H515" s="183">
        <f t="shared" si="268"/>
        <v>0</v>
      </c>
      <c r="I515" s="183"/>
      <c r="J515" s="183">
        <f t="shared" si="269"/>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270"/>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271"/>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272"/>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273"/>
        <v>0</v>
      </c>
      <c r="AR515" s="183">
        <f t="shared" si="274"/>
        <v>0</v>
      </c>
    </row>
    <row r="516" spans="2:44">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267"/>
        <v>0</v>
      </c>
      <c r="G516" s="183"/>
      <c r="H516" s="183">
        <f t="shared" si="268"/>
        <v>0</v>
      </c>
      <c r="I516" s="183"/>
      <c r="J516" s="183">
        <f t="shared" si="269"/>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270"/>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271"/>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272"/>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273"/>
        <v>0</v>
      </c>
      <c r="AR516" s="183">
        <f t="shared" si="274"/>
        <v>0</v>
      </c>
    </row>
    <row r="517" spans="2:44">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267"/>
        <v>0</v>
      </c>
      <c r="G517" s="183"/>
      <c r="H517" s="183">
        <f t="shared" si="268"/>
        <v>0</v>
      </c>
      <c r="I517" s="183"/>
      <c r="J517" s="183">
        <f t="shared" si="269"/>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270"/>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271"/>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272"/>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273"/>
        <v>0</v>
      </c>
      <c r="AR517" s="183">
        <f t="shared" si="274"/>
        <v>0</v>
      </c>
    </row>
    <row r="518" spans="2:44">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267"/>
        <v>0</v>
      </c>
      <c r="G518" s="183"/>
      <c r="H518" s="183">
        <f t="shared" si="268"/>
        <v>0</v>
      </c>
      <c r="I518" s="183"/>
      <c r="J518" s="183">
        <f t="shared" si="269"/>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270"/>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271"/>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272"/>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273"/>
        <v>0</v>
      </c>
      <c r="AR518" s="183">
        <f t="shared" si="274"/>
        <v>0</v>
      </c>
    </row>
    <row r="519" spans="2:44">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ref="F519:F542" si="275">D519+E519</f>
        <v>0</v>
      </c>
      <c r="G519" s="183"/>
      <c r="H519" s="183">
        <f t="shared" ref="H519:H540" si="276">F519-G519</f>
        <v>0</v>
      </c>
      <c r="I519" s="183"/>
      <c r="J519" s="183">
        <f t="shared" ref="J519:J540" si="277">F519-I519</f>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ref="AE519:AE542" si="278">AB519+AC519+AD519</f>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ref="AI519:AI542" si="279">AF519+AG519+AH519</f>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ref="AM519:AM542" si="280">AJ519+AK519+AL519</f>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ref="AQ519:AQ542" si="281">AN519+AO519+AP519</f>
        <v>0</v>
      </c>
      <c r="AR519" s="183">
        <f t="shared" ref="AR519:AR542" si="282">AE519+AI519+AM519+AQ519</f>
        <v>0</v>
      </c>
    </row>
    <row r="520" spans="2:44">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275"/>
        <v>0</v>
      </c>
      <c r="G520" s="183"/>
      <c r="H520" s="183">
        <f t="shared" si="276"/>
        <v>0</v>
      </c>
      <c r="I520" s="183"/>
      <c r="J520" s="183">
        <f t="shared" si="277"/>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278"/>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279"/>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280"/>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281"/>
        <v>0</v>
      </c>
      <c r="AR520" s="183">
        <f t="shared" si="282"/>
        <v>0</v>
      </c>
    </row>
    <row r="521" spans="2:44">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si="275"/>
        <v>0</v>
      </c>
      <c r="G521" s="183"/>
      <c r="H521" s="183">
        <f t="shared" si="276"/>
        <v>0</v>
      </c>
      <c r="I521" s="183"/>
      <c r="J521" s="183">
        <f t="shared" si="277"/>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si="278"/>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si="279"/>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si="280"/>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si="281"/>
        <v>0</v>
      </c>
      <c r="AR521" s="183">
        <f t="shared" si="282"/>
        <v>0</v>
      </c>
    </row>
    <row r="522" spans="2:44">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275"/>
        <v>0</v>
      </c>
      <c r="G522" s="183"/>
      <c r="H522" s="183">
        <f t="shared" si="276"/>
        <v>0</v>
      </c>
      <c r="I522" s="183"/>
      <c r="J522" s="183">
        <f t="shared" si="277"/>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278"/>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279"/>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280"/>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281"/>
        <v>0</v>
      </c>
      <c r="AR522" s="183">
        <f t="shared" si="282"/>
        <v>0</v>
      </c>
    </row>
    <row r="523" spans="2:44">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si="275"/>
        <v>0</v>
      </c>
      <c r="G523" s="183"/>
      <c r="H523" s="183">
        <f t="shared" si="276"/>
        <v>0</v>
      </c>
      <c r="I523" s="183"/>
      <c r="J523" s="183">
        <f t="shared" si="277"/>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si="278"/>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si="279"/>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si="280"/>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si="281"/>
        <v>0</v>
      </c>
      <c r="AR523" s="183">
        <f t="shared" si="282"/>
        <v>0</v>
      </c>
    </row>
    <row r="524" spans="2:44">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275"/>
        <v>0</v>
      </c>
      <c r="G524" s="183"/>
      <c r="H524" s="183">
        <f t="shared" si="276"/>
        <v>0</v>
      </c>
      <c r="I524" s="183"/>
      <c r="J524" s="183">
        <f t="shared" si="27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27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27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28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281"/>
        <v>0</v>
      </c>
      <c r="AR524" s="183">
        <f t="shared" si="282"/>
        <v>0</v>
      </c>
    </row>
    <row r="525" spans="2:44">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275"/>
        <v>0</v>
      </c>
      <c r="G525" s="183"/>
      <c r="H525" s="183">
        <f t="shared" si="276"/>
        <v>0</v>
      </c>
      <c r="I525" s="183"/>
      <c r="J525" s="183">
        <f t="shared" si="277"/>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278"/>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279"/>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280"/>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281"/>
        <v>0</v>
      </c>
      <c r="AR525" s="183">
        <f t="shared" si="282"/>
        <v>0</v>
      </c>
    </row>
    <row r="526" spans="2:44">
      <c r="B526" s="178" t="s">
        <v>373</v>
      </c>
      <c r="C526" s="179" t="s">
        <v>239</v>
      </c>
      <c r="D526" s="180">
        <f>D527+D541</f>
        <v>0</v>
      </c>
      <c r="E526" s="180">
        <f>E527+E541</f>
        <v>0</v>
      </c>
      <c r="F526" s="180">
        <f t="shared" si="275"/>
        <v>0</v>
      </c>
      <c r="G526" s="180">
        <f>G527+G541</f>
        <v>0</v>
      </c>
      <c r="H526" s="180">
        <f t="shared" si="276"/>
        <v>0</v>
      </c>
      <c r="I526" s="180">
        <f>I527+I541</f>
        <v>0</v>
      </c>
      <c r="J526" s="180">
        <f t="shared" si="277"/>
        <v>0</v>
      </c>
      <c r="K526" s="180">
        <f t="shared" ref="K526:AP526" si="283">K527+K541</f>
        <v>0</v>
      </c>
      <c r="L526" s="180">
        <f t="shared" si="283"/>
        <v>0</v>
      </c>
      <c r="M526" s="180">
        <f t="shared" si="283"/>
        <v>0</v>
      </c>
      <c r="N526" s="180">
        <f t="shared" si="283"/>
        <v>0</v>
      </c>
      <c r="O526" s="180">
        <f t="shared" si="283"/>
        <v>0</v>
      </c>
      <c r="P526" s="180">
        <f>P527+P541</f>
        <v>0</v>
      </c>
      <c r="Q526" s="180">
        <f>Q527+Q541</f>
        <v>0</v>
      </c>
      <c r="R526" s="180">
        <f t="shared" si="283"/>
        <v>0</v>
      </c>
      <c r="S526" s="180">
        <f t="shared" si="283"/>
        <v>0</v>
      </c>
      <c r="T526" s="180">
        <f>T527+T541</f>
        <v>0</v>
      </c>
      <c r="U526" s="180">
        <f t="shared" si="283"/>
        <v>0</v>
      </c>
      <c r="V526" s="180">
        <f t="shared" si="283"/>
        <v>0</v>
      </c>
      <c r="W526" s="180">
        <f>W527+W541</f>
        <v>0</v>
      </c>
      <c r="X526" s="180">
        <f t="shared" si="283"/>
        <v>0</v>
      </c>
      <c r="Y526" s="180">
        <f>Y527+Y541</f>
        <v>0</v>
      </c>
      <c r="Z526" s="180">
        <f>Z527+Z541</f>
        <v>0</v>
      </c>
      <c r="AA526" s="180">
        <f t="shared" si="283"/>
        <v>0</v>
      </c>
      <c r="AB526" s="180">
        <f t="shared" si="283"/>
        <v>0</v>
      </c>
      <c r="AC526" s="180">
        <f t="shared" si="283"/>
        <v>0</v>
      </c>
      <c r="AD526" s="180">
        <f t="shared" si="283"/>
        <v>0</v>
      </c>
      <c r="AE526" s="180">
        <f t="shared" si="278"/>
        <v>0</v>
      </c>
      <c r="AF526" s="180">
        <f t="shared" si="283"/>
        <v>0</v>
      </c>
      <c r="AG526" s="180">
        <f t="shared" si="283"/>
        <v>0</v>
      </c>
      <c r="AH526" s="180">
        <f t="shared" si="283"/>
        <v>0</v>
      </c>
      <c r="AI526" s="180">
        <f t="shared" si="279"/>
        <v>0</v>
      </c>
      <c r="AJ526" s="180">
        <f t="shared" si="283"/>
        <v>0</v>
      </c>
      <c r="AK526" s="180">
        <f t="shared" si="283"/>
        <v>0</v>
      </c>
      <c r="AL526" s="180">
        <f t="shared" si="283"/>
        <v>0</v>
      </c>
      <c r="AM526" s="180">
        <f t="shared" si="280"/>
        <v>0</v>
      </c>
      <c r="AN526" s="180">
        <f t="shared" si="283"/>
        <v>0</v>
      </c>
      <c r="AO526" s="180">
        <f t="shared" si="283"/>
        <v>0</v>
      </c>
      <c r="AP526" s="180">
        <f t="shared" si="283"/>
        <v>0</v>
      </c>
      <c r="AQ526" s="180">
        <f t="shared" si="281"/>
        <v>0</v>
      </c>
      <c r="AR526" s="180">
        <f t="shared" si="282"/>
        <v>0</v>
      </c>
    </row>
    <row r="527" spans="2:44">
      <c r="B527" s="190" t="s">
        <v>374</v>
      </c>
      <c r="C527" s="191" t="s">
        <v>240</v>
      </c>
      <c r="D527" s="192">
        <f>SUM(D528:D540)</f>
        <v>0</v>
      </c>
      <c r="E527" s="192">
        <f>SUM(E528:E540)</f>
        <v>0</v>
      </c>
      <c r="F527" s="192">
        <f t="shared" si="275"/>
        <v>0</v>
      </c>
      <c r="G527" s="192">
        <f>SUM(G528:G540)</f>
        <v>0</v>
      </c>
      <c r="H527" s="192">
        <f t="shared" si="276"/>
        <v>0</v>
      </c>
      <c r="I527" s="192">
        <f>SUM(I528:I540)</f>
        <v>0</v>
      </c>
      <c r="J527" s="192">
        <f t="shared" si="277"/>
        <v>0</v>
      </c>
      <c r="K527" s="192">
        <f t="shared" ref="K527:AP527" si="284">SUM(K528:K540)</f>
        <v>0</v>
      </c>
      <c r="L527" s="192">
        <f t="shared" si="284"/>
        <v>0</v>
      </c>
      <c r="M527" s="192">
        <f t="shared" si="284"/>
        <v>0</v>
      </c>
      <c r="N527" s="192">
        <f t="shared" si="284"/>
        <v>0</v>
      </c>
      <c r="O527" s="192">
        <f t="shared" si="284"/>
        <v>0</v>
      </c>
      <c r="P527" s="192">
        <f>SUM(P528:P540)</f>
        <v>0</v>
      </c>
      <c r="Q527" s="192">
        <f>SUM(Q528:Q540)</f>
        <v>0</v>
      </c>
      <c r="R527" s="192">
        <f t="shared" si="284"/>
        <v>0</v>
      </c>
      <c r="S527" s="192">
        <f t="shared" si="284"/>
        <v>0</v>
      </c>
      <c r="T527" s="192">
        <f>SUM(T528:T540)</f>
        <v>0</v>
      </c>
      <c r="U527" s="192">
        <f t="shared" si="284"/>
        <v>0</v>
      </c>
      <c r="V527" s="192">
        <f t="shared" si="284"/>
        <v>0</v>
      </c>
      <c r="W527" s="192">
        <f>SUM(W528:W540)</f>
        <v>0</v>
      </c>
      <c r="X527" s="192">
        <f t="shared" si="284"/>
        <v>0</v>
      </c>
      <c r="Y527" s="192">
        <f>SUM(Y528:Y540)</f>
        <v>0</v>
      </c>
      <c r="Z527" s="192">
        <f>SUM(Z528:Z540)</f>
        <v>0</v>
      </c>
      <c r="AA527" s="192">
        <f t="shared" si="284"/>
        <v>0</v>
      </c>
      <c r="AB527" s="192">
        <f t="shared" si="284"/>
        <v>0</v>
      </c>
      <c r="AC527" s="192">
        <f t="shared" si="284"/>
        <v>0</v>
      </c>
      <c r="AD527" s="192">
        <f t="shared" si="284"/>
        <v>0</v>
      </c>
      <c r="AE527" s="192">
        <f t="shared" si="278"/>
        <v>0</v>
      </c>
      <c r="AF527" s="192">
        <f t="shared" si="284"/>
        <v>0</v>
      </c>
      <c r="AG527" s="192">
        <f t="shared" si="284"/>
        <v>0</v>
      </c>
      <c r="AH527" s="192">
        <f t="shared" si="284"/>
        <v>0</v>
      </c>
      <c r="AI527" s="192">
        <f t="shared" si="279"/>
        <v>0</v>
      </c>
      <c r="AJ527" s="192">
        <f t="shared" si="284"/>
        <v>0</v>
      </c>
      <c r="AK527" s="192">
        <f t="shared" si="284"/>
        <v>0</v>
      </c>
      <c r="AL527" s="192">
        <f t="shared" si="284"/>
        <v>0</v>
      </c>
      <c r="AM527" s="192">
        <f t="shared" si="280"/>
        <v>0</v>
      </c>
      <c r="AN527" s="192">
        <f t="shared" si="284"/>
        <v>0</v>
      </c>
      <c r="AO527" s="192">
        <f t="shared" si="284"/>
        <v>0</v>
      </c>
      <c r="AP527" s="192">
        <f t="shared" si="284"/>
        <v>0</v>
      </c>
      <c r="AQ527" s="192">
        <f t="shared" si="281"/>
        <v>0</v>
      </c>
      <c r="AR527" s="192">
        <f t="shared" si="282"/>
        <v>0</v>
      </c>
    </row>
    <row r="528" spans="2:44">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si="275"/>
        <v>0</v>
      </c>
      <c r="G528" s="183"/>
      <c r="H528" s="183">
        <f t="shared" si="276"/>
        <v>0</v>
      </c>
      <c r="I528" s="183"/>
      <c r="J528" s="183">
        <f t="shared" si="277"/>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si="278"/>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si="279"/>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si="280"/>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si="281"/>
        <v>0</v>
      </c>
      <c r="AR528" s="183">
        <f t="shared" si="282"/>
        <v>0</v>
      </c>
    </row>
    <row r="529" spans="2:44">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si="275"/>
        <v>0</v>
      </c>
      <c r="G529" s="183"/>
      <c r="H529" s="183">
        <f t="shared" si="276"/>
        <v>0</v>
      </c>
      <c r="I529" s="183"/>
      <c r="J529" s="183">
        <f t="shared" si="277"/>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si="278"/>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si="279"/>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si="280"/>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si="281"/>
        <v>0</v>
      </c>
      <c r="AR529" s="183">
        <f t="shared" si="282"/>
        <v>0</v>
      </c>
    </row>
    <row r="530" spans="2:44">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275"/>
        <v>0</v>
      </c>
      <c r="G530" s="183"/>
      <c r="H530" s="183">
        <f t="shared" si="276"/>
        <v>0</v>
      </c>
      <c r="I530" s="183"/>
      <c r="J530" s="183">
        <f t="shared" si="277"/>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278"/>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279"/>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280"/>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281"/>
        <v>0</v>
      </c>
      <c r="AR530" s="183">
        <f t="shared" si="282"/>
        <v>0</v>
      </c>
    </row>
    <row r="531" spans="2:44">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275"/>
        <v>0</v>
      </c>
      <c r="G531" s="183"/>
      <c r="H531" s="183">
        <f t="shared" si="276"/>
        <v>0</v>
      </c>
      <c r="I531" s="183"/>
      <c r="J531" s="183">
        <f t="shared" si="277"/>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278"/>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279"/>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280"/>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281"/>
        <v>0</v>
      </c>
      <c r="AR531" s="183">
        <f t="shared" si="282"/>
        <v>0</v>
      </c>
    </row>
    <row r="532" spans="2:44">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275"/>
        <v>0</v>
      </c>
      <c r="G532" s="183"/>
      <c r="H532" s="183">
        <f t="shared" si="276"/>
        <v>0</v>
      </c>
      <c r="I532" s="183"/>
      <c r="J532" s="183">
        <f t="shared" si="277"/>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278"/>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279"/>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280"/>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281"/>
        <v>0</v>
      </c>
      <c r="AR532" s="183">
        <f t="shared" si="282"/>
        <v>0</v>
      </c>
    </row>
    <row r="533" spans="2:44">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275"/>
        <v>0</v>
      </c>
      <c r="G533" s="183"/>
      <c r="H533" s="183">
        <f t="shared" si="276"/>
        <v>0</v>
      </c>
      <c r="I533" s="183"/>
      <c r="J533" s="183">
        <f t="shared" si="277"/>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278"/>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279"/>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280"/>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281"/>
        <v>0</v>
      </c>
      <c r="AR533" s="183">
        <f t="shared" si="282"/>
        <v>0</v>
      </c>
    </row>
    <row r="534" spans="2:44">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275"/>
        <v>0</v>
      </c>
      <c r="G534" s="183"/>
      <c r="H534" s="183">
        <f t="shared" si="276"/>
        <v>0</v>
      </c>
      <c r="I534" s="183"/>
      <c r="J534" s="183">
        <f t="shared" si="27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27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27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28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281"/>
        <v>0</v>
      </c>
      <c r="AR534" s="183">
        <f t="shared" si="282"/>
        <v>0</v>
      </c>
    </row>
    <row r="535" spans="2:44">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275"/>
        <v>0</v>
      </c>
      <c r="G535" s="183"/>
      <c r="H535" s="183">
        <f t="shared" si="276"/>
        <v>0</v>
      </c>
      <c r="I535" s="183"/>
      <c r="J535" s="183">
        <f t="shared" si="27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27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27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28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281"/>
        <v>0</v>
      </c>
      <c r="AR535" s="183">
        <f t="shared" si="282"/>
        <v>0</v>
      </c>
    </row>
    <row r="536" spans="2:44">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275"/>
        <v>0</v>
      </c>
      <c r="G536" s="183"/>
      <c r="H536" s="183">
        <f t="shared" si="276"/>
        <v>0</v>
      </c>
      <c r="I536" s="183"/>
      <c r="J536" s="183">
        <f t="shared" si="27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27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27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28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281"/>
        <v>0</v>
      </c>
      <c r="AR536" s="183">
        <f t="shared" si="282"/>
        <v>0</v>
      </c>
    </row>
    <row r="537" spans="2:44">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si="275"/>
        <v>0</v>
      </c>
      <c r="G537" s="183"/>
      <c r="H537" s="183">
        <f t="shared" si="276"/>
        <v>0</v>
      </c>
      <c r="I537" s="183"/>
      <c r="J537" s="183">
        <f t="shared" si="277"/>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si="278"/>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si="279"/>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si="280"/>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si="281"/>
        <v>0</v>
      </c>
      <c r="AR537" s="183">
        <f t="shared" si="282"/>
        <v>0</v>
      </c>
    </row>
    <row r="538" spans="2:44">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si="275"/>
        <v>0</v>
      </c>
      <c r="G538" s="183"/>
      <c r="H538" s="183">
        <f t="shared" si="276"/>
        <v>0</v>
      </c>
      <c r="I538" s="183"/>
      <c r="J538" s="183">
        <f t="shared" si="277"/>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si="278"/>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si="279"/>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si="280"/>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si="281"/>
        <v>0</v>
      </c>
      <c r="AR538" s="183">
        <f t="shared" si="282"/>
        <v>0</v>
      </c>
    </row>
    <row r="539" spans="2:44">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si="275"/>
        <v>0</v>
      </c>
      <c r="G539" s="183"/>
      <c r="H539" s="183">
        <f t="shared" si="276"/>
        <v>0</v>
      </c>
      <c r="I539" s="183"/>
      <c r="J539" s="183">
        <f t="shared" si="277"/>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si="278"/>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si="279"/>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si="280"/>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si="281"/>
        <v>0</v>
      </c>
      <c r="AR539" s="183">
        <f t="shared" si="282"/>
        <v>0</v>
      </c>
    </row>
    <row r="540" spans="2:44">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275"/>
        <v>0</v>
      </c>
      <c r="G540" s="183"/>
      <c r="H540" s="183">
        <f t="shared" si="276"/>
        <v>0</v>
      </c>
      <c r="I540" s="183"/>
      <c r="J540" s="183">
        <f t="shared" si="27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27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27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28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281"/>
        <v>0</v>
      </c>
      <c r="AR540" s="183">
        <f t="shared" si="282"/>
        <v>0</v>
      </c>
    </row>
    <row r="541" spans="2:44">
      <c r="B541" s="190" t="s">
        <v>377</v>
      </c>
      <c r="C541" s="191" t="s">
        <v>243</v>
      </c>
      <c r="D541" s="192">
        <f>SUM(D542:D559)</f>
        <v>0</v>
      </c>
      <c r="E541" s="192">
        <f>SUM(E542:E559)</f>
        <v>0</v>
      </c>
      <c r="F541" s="192">
        <f t="shared" si="275"/>
        <v>0</v>
      </c>
      <c r="G541" s="192">
        <f>SUM(G542:G559)</f>
        <v>0</v>
      </c>
      <c r="H541" s="192">
        <f>SUM(H542:H559)</f>
        <v>0</v>
      </c>
      <c r="I541" s="192">
        <f>SUM(I542:I559)</f>
        <v>0</v>
      </c>
      <c r="J541" s="192">
        <f>SUM(J542:J559)</f>
        <v>0</v>
      </c>
      <c r="K541" s="192">
        <f t="shared" ref="K541:AD541" si="285">SUM(K542:K559)</f>
        <v>0</v>
      </c>
      <c r="L541" s="192">
        <f t="shared" si="285"/>
        <v>0</v>
      </c>
      <c r="M541" s="192">
        <f t="shared" si="285"/>
        <v>0</v>
      </c>
      <c r="N541" s="192">
        <f t="shared" si="285"/>
        <v>0</v>
      </c>
      <c r="O541" s="192">
        <f t="shared" si="285"/>
        <v>0</v>
      </c>
      <c r="P541" s="192">
        <f t="shared" si="285"/>
        <v>0</v>
      </c>
      <c r="Q541" s="192">
        <f t="shared" si="285"/>
        <v>0</v>
      </c>
      <c r="R541" s="192">
        <f t="shared" si="285"/>
        <v>0</v>
      </c>
      <c r="S541" s="192">
        <f t="shared" si="285"/>
        <v>0</v>
      </c>
      <c r="T541" s="192">
        <f t="shared" si="285"/>
        <v>0</v>
      </c>
      <c r="U541" s="192">
        <f t="shared" si="285"/>
        <v>0</v>
      </c>
      <c r="V541" s="192">
        <f t="shared" si="285"/>
        <v>0</v>
      </c>
      <c r="W541" s="192">
        <f t="shared" si="285"/>
        <v>0</v>
      </c>
      <c r="X541" s="192">
        <f t="shared" si="285"/>
        <v>0</v>
      </c>
      <c r="Y541" s="192">
        <f t="shared" si="285"/>
        <v>0</v>
      </c>
      <c r="Z541" s="192">
        <f>SUM(Z542:Z559)</f>
        <v>0</v>
      </c>
      <c r="AA541" s="192">
        <f t="shared" si="285"/>
        <v>0</v>
      </c>
      <c r="AB541" s="192">
        <f t="shared" si="285"/>
        <v>0</v>
      </c>
      <c r="AC541" s="192">
        <f t="shared" si="285"/>
        <v>0</v>
      </c>
      <c r="AD541" s="192">
        <f t="shared" si="285"/>
        <v>0</v>
      </c>
      <c r="AE541" s="192">
        <f t="shared" si="278"/>
        <v>0</v>
      </c>
      <c r="AF541" s="192">
        <f>SUM(AF542:AF559)</f>
        <v>0</v>
      </c>
      <c r="AG541" s="192">
        <f>SUM(AG542:AG559)</f>
        <v>0</v>
      </c>
      <c r="AH541" s="192">
        <f>SUM(AH542:AH559)</f>
        <v>0</v>
      </c>
      <c r="AI541" s="192">
        <f t="shared" si="279"/>
        <v>0</v>
      </c>
      <c r="AJ541" s="192">
        <f>SUM(AJ542:AJ559)</f>
        <v>0</v>
      </c>
      <c r="AK541" s="192">
        <f>SUM(AK542:AK559)</f>
        <v>0</v>
      </c>
      <c r="AL541" s="192">
        <f>SUM(AL542:AL559)</f>
        <v>0</v>
      </c>
      <c r="AM541" s="192">
        <f t="shared" si="280"/>
        <v>0</v>
      </c>
      <c r="AN541" s="192">
        <f>SUM(AN542:AN559)</f>
        <v>0</v>
      </c>
      <c r="AO541" s="192">
        <f>SUM(AO542:AO559)</f>
        <v>0</v>
      </c>
      <c r="AP541" s="192">
        <f>SUM(AP542:AP559)</f>
        <v>0</v>
      </c>
      <c r="AQ541" s="192">
        <f t="shared" si="281"/>
        <v>0</v>
      </c>
      <c r="AR541" s="192">
        <f t="shared" si="282"/>
        <v>0</v>
      </c>
    </row>
    <row r="542" spans="2:44">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si="275"/>
        <v>0</v>
      </c>
      <c r="G542" s="183"/>
      <c r="H542" s="183">
        <f>F542-G542</f>
        <v>0</v>
      </c>
      <c r="I542" s="183"/>
      <c r="J542" s="183">
        <f>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si="278"/>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si="279"/>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si="280"/>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si="281"/>
        <v>0</v>
      </c>
      <c r="AR542" s="183">
        <f t="shared" si="282"/>
        <v>0</v>
      </c>
    </row>
    <row r="543" spans="2:44">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286">D543+E543</f>
        <v>0</v>
      </c>
      <c r="G543" s="183"/>
      <c r="H543" s="183">
        <f t="shared" ref="H543:H559" si="287">F543-G543</f>
        <v>0</v>
      </c>
      <c r="I543" s="183"/>
      <c r="J543" s="183">
        <f t="shared" ref="J543:J559" si="288">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289">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290">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291">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292">AN543+AO543+AP543</f>
        <v>0</v>
      </c>
      <c r="AR543" s="183">
        <f t="shared" ref="AR543:AR559" si="293">AE543+AI543+AM543+AQ543</f>
        <v>0</v>
      </c>
    </row>
    <row r="544" spans="2:44">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286"/>
        <v>0</v>
      </c>
      <c r="G544" s="183"/>
      <c r="H544" s="183">
        <f t="shared" si="287"/>
        <v>0</v>
      </c>
      <c r="I544" s="183"/>
      <c r="J544" s="183">
        <f t="shared" si="288"/>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289"/>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290"/>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291"/>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292"/>
        <v>0</v>
      </c>
      <c r="AR544" s="183">
        <f t="shared" si="293"/>
        <v>0</v>
      </c>
    </row>
    <row r="545" spans="2:44">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286"/>
        <v>0</v>
      </c>
      <c r="G545" s="183"/>
      <c r="H545" s="183">
        <f t="shared" si="287"/>
        <v>0</v>
      </c>
      <c r="I545" s="183"/>
      <c r="J545" s="183">
        <f t="shared" si="288"/>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289"/>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290"/>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291"/>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292"/>
        <v>0</v>
      </c>
      <c r="AR545" s="183">
        <f t="shared" si="293"/>
        <v>0</v>
      </c>
    </row>
    <row r="546" spans="2:44">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286"/>
        <v>0</v>
      </c>
      <c r="G546" s="183"/>
      <c r="H546" s="183">
        <f t="shared" si="287"/>
        <v>0</v>
      </c>
      <c r="I546" s="183"/>
      <c r="J546" s="183">
        <f t="shared" si="288"/>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289"/>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290"/>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291"/>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292"/>
        <v>0</v>
      </c>
      <c r="AR546" s="183">
        <f t="shared" si="293"/>
        <v>0</v>
      </c>
    </row>
    <row r="547" spans="2:44">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286"/>
        <v>0</v>
      </c>
      <c r="G547" s="183"/>
      <c r="H547" s="183">
        <f t="shared" si="287"/>
        <v>0</v>
      </c>
      <c r="I547" s="183"/>
      <c r="J547" s="183">
        <f t="shared" si="288"/>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289"/>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290"/>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291"/>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292"/>
        <v>0</v>
      </c>
      <c r="AR547" s="183">
        <f t="shared" si="293"/>
        <v>0</v>
      </c>
    </row>
    <row r="548" spans="2:44">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286"/>
        <v>0</v>
      </c>
      <c r="G548" s="183"/>
      <c r="H548" s="183">
        <f t="shared" si="287"/>
        <v>0</v>
      </c>
      <c r="I548" s="183"/>
      <c r="J548" s="183">
        <f t="shared" si="288"/>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289"/>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290"/>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291"/>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292"/>
        <v>0</v>
      </c>
      <c r="AR548" s="183">
        <f t="shared" si="293"/>
        <v>0</v>
      </c>
    </row>
    <row r="549" spans="2:44">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286"/>
        <v>0</v>
      </c>
      <c r="G549" s="183"/>
      <c r="H549" s="183">
        <f t="shared" si="287"/>
        <v>0</v>
      </c>
      <c r="I549" s="183"/>
      <c r="J549" s="183">
        <f t="shared" si="288"/>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289"/>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290"/>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291"/>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292"/>
        <v>0</v>
      </c>
      <c r="AR549" s="183">
        <f t="shared" si="293"/>
        <v>0</v>
      </c>
    </row>
    <row r="550" spans="2:44">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286"/>
        <v>0</v>
      </c>
      <c r="G550" s="183"/>
      <c r="H550" s="183">
        <f t="shared" si="287"/>
        <v>0</v>
      </c>
      <c r="I550" s="183"/>
      <c r="J550" s="183">
        <f t="shared" si="288"/>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289"/>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290"/>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291"/>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292"/>
        <v>0</v>
      </c>
      <c r="AR550" s="183">
        <f t="shared" si="293"/>
        <v>0</v>
      </c>
    </row>
    <row r="551" spans="2:44">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286"/>
        <v>0</v>
      </c>
      <c r="G551" s="183"/>
      <c r="H551" s="183">
        <f t="shared" si="287"/>
        <v>0</v>
      </c>
      <c r="I551" s="183"/>
      <c r="J551" s="183">
        <f t="shared" si="288"/>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289"/>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290"/>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291"/>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292"/>
        <v>0</v>
      </c>
      <c r="AR551" s="183">
        <f t="shared" si="293"/>
        <v>0</v>
      </c>
    </row>
    <row r="552" spans="2:44">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286"/>
        <v>0</v>
      </c>
      <c r="G552" s="183"/>
      <c r="H552" s="183">
        <f t="shared" si="287"/>
        <v>0</v>
      </c>
      <c r="I552" s="183"/>
      <c r="J552" s="183">
        <f t="shared" si="288"/>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289"/>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290"/>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291"/>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292"/>
        <v>0</v>
      </c>
      <c r="AR552" s="183">
        <f t="shared" si="293"/>
        <v>0</v>
      </c>
    </row>
    <row r="553" spans="2:44">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286"/>
        <v>0</v>
      </c>
      <c r="G553" s="183"/>
      <c r="H553" s="183">
        <f t="shared" si="287"/>
        <v>0</v>
      </c>
      <c r="I553" s="183"/>
      <c r="J553" s="183">
        <f t="shared" si="288"/>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289"/>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290"/>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291"/>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292"/>
        <v>0</v>
      </c>
      <c r="AR553" s="183">
        <f t="shared" si="293"/>
        <v>0</v>
      </c>
    </row>
    <row r="554" spans="2:44">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286"/>
        <v>0</v>
      </c>
      <c r="G554" s="183"/>
      <c r="H554" s="183">
        <f t="shared" si="287"/>
        <v>0</v>
      </c>
      <c r="I554" s="183"/>
      <c r="J554" s="183">
        <f t="shared" si="288"/>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289"/>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290"/>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291"/>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292"/>
        <v>0</v>
      </c>
      <c r="AR554" s="183">
        <f t="shared" si="293"/>
        <v>0</v>
      </c>
    </row>
    <row r="555" spans="2:44">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286"/>
        <v>0</v>
      </c>
      <c r="G555" s="183"/>
      <c r="H555" s="183">
        <f t="shared" si="287"/>
        <v>0</v>
      </c>
      <c r="I555" s="183"/>
      <c r="J555" s="183">
        <f t="shared" si="288"/>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289"/>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290"/>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291"/>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292"/>
        <v>0</v>
      </c>
      <c r="AR555" s="183">
        <f t="shared" si="293"/>
        <v>0</v>
      </c>
    </row>
    <row r="556" spans="2:44">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286"/>
        <v>0</v>
      </c>
      <c r="G556" s="183"/>
      <c r="H556" s="183">
        <f t="shared" si="287"/>
        <v>0</v>
      </c>
      <c r="I556" s="183"/>
      <c r="J556" s="183">
        <f t="shared" si="288"/>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289"/>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290"/>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291"/>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292"/>
        <v>0</v>
      </c>
      <c r="AR556" s="183">
        <f t="shared" si="293"/>
        <v>0</v>
      </c>
    </row>
    <row r="557" spans="2:44">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286"/>
        <v>0</v>
      </c>
      <c r="G557" s="183"/>
      <c r="H557" s="183">
        <f t="shared" si="287"/>
        <v>0</v>
      </c>
      <c r="I557" s="183"/>
      <c r="J557" s="183">
        <f t="shared" si="288"/>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289"/>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290"/>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291"/>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292"/>
        <v>0</v>
      </c>
      <c r="AR557" s="183">
        <f t="shared" si="293"/>
        <v>0</v>
      </c>
    </row>
    <row r="558" spans="2:44">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286"/>
        <v>0</v>
      </c>
      <c r="G558" s="183"/>
      <c r="H558" s="183">
        <f t="shared" si="287"/>
        <v>0</v>
      </c>
      <c r="I558" s="183"/>
      <c r="J558" s="183">
        <f t="shared" si="288"/>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289"/>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290"/>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291"/>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292"/>
        <v>0</v>
      </c>
      <c r="AR558" s="183">
        <f t="shared" si="293"/>
        <v>0</v>
      </c>
    </row>
    <row r="559" spans="2:44">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286"/>
        <v>0</v>
      </c>
      <c r="G559" s="183"/>
      <c r="H559" s="183">
        <f t="shared" si="287"/>
        <v>0</v>
      </c>
      <c r="I559" s="183"/>
      <c r="J559" s="183">
        <f t="shared" si="288"/>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289"/>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290"/>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291"/>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292"/>
        <v>0</v>
      </c>
      <c r="AR559" s="183">
        <f t="shared" si="293"/>
        <v>0</v>
      </c>
    </row>
    <row r="560" spans="2:44">
      <c r="B560" s="178" t="s">
        <v>1324</v>
      </c>
      <c r="C560" s="179" t="s">
        <v>1325</v>
      </c>
      <c r="D560" s="180">
        <f>SUM(D561:D565)</f>
        <v>0</v>
      </c>
      <c r="E560" s="180">
        <f>SUM(E561:E565)</f>
        <v>0</v>
      </c>
      <c r="F560" s="180">
        <f t="shared" ref="F560:F565" si="294">D560+E560</f>
        <v>0</v>
      </c>
      <c r="G560" s="180">
        <f>SUM(G561:G565)</f>
        <v>0</v>
      </c>
      <c r="H560" s="180">
        <f t="shared" ref="H560:H565" si="295">F560-G560</f>
        <v>0</v>
      </c>
      <c r="I560" s="180">
        <f>SUM(I561:I565)</f>
        <v>0</v>
      </c>
      <c r="J560" s="180">
        <f t="shared" ref="J560:J565" si="296">F560-I560</f>
        <v>0</v>
      </c>
      <c r="K560" s="180">
        <f t="shared" ref="K560:AD560" si="297">SUM(K561:K565)</f>
        <v>0</v>
      </c>
      <c r="L560" s="180">
        <f t="shared" si="297"/>
        <v>0</v>
      </c>
      <c r="M560" s="180">
        <f t="shared" si="297"/>
        <v>0</v>
      </c>
      <c r="N560" s="180">
        <f t="shared" si="297"/>
        <v>0</v>
      </c>
      <c r="O560" s="180">
        <f t="shared" si="297"/>
        <v>0</v>
      </c>
      <c r="P560" s="180">
        <f>SUM(P561:P565)</f>
        <v>0</v>
      </c>
      <c r="Q560" s="180">
        <f>SUM(Q561:Q565)</f>
        <v>0</v>
      </c>
      <c r="R560" s="180">
        <f t="shared" si="297"/>
        <v>0</v>
      </c>
      <c r="S560" s="180">
        <f t="shared" si="297"/>
        <v>0</v>
      </c>
      <c r="T560" s="180">
        <f>SUM(T561:T565)</f>
        <v>0</v>
      </c>
      <c r="U560" s="180">
        <f t="shared" si="297"/>
        <v>0</v>
      </c>
      <c r="V560" s="180">
        <f t="shared" si="297"/>
        <v>0</v>
      </c>
      <c r="W560" s="180">
        <f>SUM(W561:W565)</f>
        <v>0</v>
      </c>
      <c r="X560" s="180">
        <f t="shared" si="297"/>
        <v>0</v>
      </c>
      <c r="Y560" s="180">
        <f>SUM(Y561:Y565)</f>
        <v>0</v>
      </c>
      <c r="Z560" s="180">
        <f>SUM(Z561:Z565)</f>
        <v>0</v>
      </c>
      <c r="AA560" s="180">
        <f t="shared" si="297"/>
        <v>0</v>
      </c>
      <c r="AB560" s="180">
        <f t="shared" si="297"/>
        <v>0</v>
      </c>
      <c r="AC560" s="180">
        <f t="shared" si="297"/>
        <v>0</v>
      </c>
      <c r="AD560" s="180">
        <f t="shared" si="297"/>
        <v>0</v>
      </c>
      <c r="AE560" s="180">
        <f t="shared" ref="AE560:AE565" si="298">AB560+AC560+AD560</f>
        <v>0</v>
      </c>
      <c r="AF560" s="180">
        <f>SUM(AF561:AF565)</f>
        <v>0</v>
      </c>
      <c r="AG560" s="180">
        <f>SUM(AG561:AG565)</f>
        <v>0</v>
      </c>
      <c r="AH560" s="180">
        <f>SUM(AH561:AH565)</f>
        <v>0</v>
      </c>
      <c r="AI560" s="180">
        <f t="shared" ref="AI560:AI565" si="299">AF560+AG560+AH560</f>
        <v>0</v>
      </c>
      <c r="AJ560" s="180">
        <f>SUM(AJ561:AJ565)</f>
        <v>0</v>
      </c>
      <c r="AK560" s="180">
        <f>SUM(AK561:AK565)</f>
        <v>0</v>
      </c>
      <c r="AL560" s="180">
        <f>SUM(AL561:AL565)</f>
        <v>0</v>
      </c>
      <c r="AM560" s="180">
        <f t="shared" ref="AM560:AM565" si="300">AJ560+AK560+AL560</f>
        <v>0</v>
      </c>
      <c r="AN560" s="180">
        <f>SUM(AN561:AN565)</f>
        <v>0</v>
      </c>
      <c r="AO560" s="180">
        <f>SUM(AO561:AO565)</f>
        <v>0</v>
      </c>
      <c r="AP560" s="180">
        <f>SUM(AP561:AP565)</f>
        <v>0</v>
      </c>
      <c r="AQ560" s="180">
        <f t="shared" ref="AQ560:AQ565" si="301">AN560+AO560+AP560</f>
        <v>0</v>
      </c>
      <c r="AR560" s="180">
        <f t="shared" ref="AR560:AR565" si="302">AE560+AI560+AM560+AQ560</f>
        <v>0</v>
      </c>
    </row>
    <row r="561" spans="2:44">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294"/>
        <v>0</v>
      </c>
      <c r="G561" s="183"/>
      <c r="H561" s="183">
        <f t="shared" si="295"/>
        <v>0</v>
      </c>
      <c r="I561" s="183"/>
      <c r="J561" s="183">
        <f t="shared" si="296"/>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298"/>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299"/>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300"/>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301"/>
        <v>0</v>
      </c>
      <c r="AR561" s="183">
        <f t="shared" si="302"/>
        <v>0</v>
      </c>
    </row>
    <row r="562" spans="2:44">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294"/>
        <v>0</v>
      </c>
      <c r="G562" s="183"/>
      <c r="H562" s="183">
        <f t="shared" si="295"/>
        <v>0</v>
      </c>
      <c r="I562" s="183"/>
      <c r="J562" s="183">
        <f t="shared" si="296"/>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298"/>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299"/>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300"/>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301"/>
        <v>0</v>
      </c>
      <c r="AR562" s="183">
        <f t="shared" si="302"/>
        <v>0</v>
      </c>
    </row>
    <row r="563" spans="2:44">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294"/>
        <v>0</v>
      </c>
      <c r="G563" s="183"/>
      <c r="H563" s="183">
        <f t="shared" si="295"/>
        <v>0</v>
      </c>
      <c r="I563" s="183"/>
      <c r="J563" s="183">
        <f t="shared" si="296"/>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298"/>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299"/>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300"/>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301"/>
        <v>0</v>
      </c>
      <c r="AR563" s="183">
        <f t="shared" si="302"/>
        <v>0</v>
      </c>
    </row>
    <row r="564" spans="2:44">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294"/>
        <v>0</v>
      </c>
      <c r="G564" s="183"/>
      <c r="H564" s="183">
        <f t="shared" si="295"/>
        <v>0</v>
      </c>
      <c r="I564" s="183"/>
      <c r="J564" s="183">
        <f t="shared" si="296"/>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298"/>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299"/>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300"/>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301"/>
        <v>0</v>
      </c>
      <c r="AR564" s="183">
        <f t="shared" si="302"/>
        <v>0</v>
      </c>
    </row>
    <row r="565" spans="2:44">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294"/>
        <v>0</v>
      </c>
      <c r="G565" s="183"/>
      <c r="H565" s="183">
        <f t="shared" si="295"/>
        <v>0</v>
      </c>
      <c r="I565" s="183"/>
      <c r="J565" s="183">
        <f t="shared" si="296"/>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298"/>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299"/>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300"/>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301"/>
        <v>0</v>
      </c>
      <c r="AR565" s="183">
        <f t="shared" si="302"/>
        <v>0</v>
      </c>
    </row>
    <row r="566" spans="2:44" ht="26.25">
      <c r="B566" s="184"/>
      <c r="C566" s="185" t="s">
        <v>246</v>
      </c>
      <c r="D566" s="186">
        <f>D12+D106+D222+D327+D397+D499+D526+D560</f>
        <v>4782600</v>
      </c>
      <c r="E566" s="186">
        <f>E12+E106+E222+E327+E397+E499+E526+E560</f>
        <v>0</v>
      </c>
      <c r="F566" s="186">
        <f>D566+E566</f>
        <v>4782600</v>
      </c>
      <c r="G566" s="186">
        <f>G12+G106+G222+G327+G397+G499+G526+G560</f>
        <v>0</v>
      </c>
      <c r="H566" s="186">
        <f>F566-G566</f>
        <v>4782600</v>
      </c>
      <c r="I566" s="186">
        <f>I12+I106+I222+I327+I397+I499+I526+I560</f>
        <v>0</v>
      </c>
      <c r="J566" s="186">
        <f>F566-I566</f>
        <v>4782600</v>
      </c>
      <c r="K566" s="186">
        <f t="shared" ref="K566:AD566" si="303">K12+K106+K222+K327+K397+K499+K526+K560</f>
        <v>4738500</v>
      </c>
      <c r="L566" s="186">
        <f t="shared" si="303"/>
        <v>0</v>
      </c>
      <c r="M566" s="186">
        <f t="shared" si="303"/>
        <v>0</v>
      </c>
      <c r="N566" s="186">
        <f t="shared" si="303"/>
        <v>0</v>
      </c>
      <c r="O566" s="186">
        <f t="shared" si="303"/>
        <v>0</v>
      </c>
      <c r="P566" s="186">
        <f>P12+P106+P222+P327+P397+P499+P526+P560</f>
        <v>0</v>
      </c>
      <c r="Q566" s="186">
        <f>Q12+Q106+Q222+Q327+Q397+Q499+Q526+Q560</f>
        <v>0</v>
      </c>
      <c r="R566" s="186">
        <f t="shared" si="303"/>
        <v>0</v>
      </c>
      <c r="S566" s="186">
        <f t="shared" si="303"/>
        <v>0</v>
      </c>
      <c r="T566" s="186">
        <f>T12+T106+T222+T327+T397+T499+T526+T560</f>
        <v>70000</v>
      </c>
      <c r="U566" s="186">
        <f t="shared" si="303"/>
        <v>0</v>
      </c>
      <c r="V566" s="186">
        <f t="shared" si="303"/>
        <v>0</v>
      </c>
      <c r="W566" s="186">
        <f>W12+W106+W222+W327+W397+W499+W526+W560</f>
        <v>0</v>
      </c>
      <c r="X566" s="186">
        <f t="shared" si="303"/>
        <v>0</v>
      </c>
      <c r="Y566" s="186">
        <f>Y12+Y106+Y222+Y327+Y397+Y499+Y526+Y560</f>
        <v>0</v>
      </c>
      <c r="Z566" s="186">
        <f>Z12+Z106+Z222+Z327+Z397+Z499+Z526+Z560</f>
        <v>0</v>
      </c>
      <c r="AA566" s="186">
        <f t="shared" si="303"/>
        <v>14100</v>
      </c>
      <c r="AB566" s="186">
        <f t="shared" si="303"/>
        <v>4743000</v>
      </c>
      <c r="AC566" s="186">
        <f t="shared" si="303"/>
        <v>70600</v>
      </c>
      <c r="AD566" s="186">
        <f t="shared" si="303"/>
        <v>17300</v>
      </c>
      <c r="AE566" s="186">
        <f>AB566+AC566+AD566</f>
        <v>4830900</v>
      </c>
      <c r="AF566" s="186">
        <f>AF12+AF106+AF222+AF327+AF397+AF499+AF526+AF560</f>
        <v>10500</v>
      </c>
      <c r="AG566" s="186">
        <f>AG12+AG106+AG222+AG327+AG397+AG499+AG526+AG560</f>
        <v>0</v>
      </c>
      <c r="AH566" s="186">
        <f>AH12+AH106+AH222+AH327+AH397+AH499+AH526+AH560</f>
        <v>0</v>
      </c>
      <c r="AI566" s="186">
        <f>AF566+AG566+AH566</f>
        <v>10500</v>
      </c>
      <c r="AJ566" s="186">
        <f>AJ12+AJ106+AJ222+AJ327+AJ397+AJ499+AJ526+AJ560</f>
        <v>0</v>
      </c>
      <c r="AK566" s="186">
        <f>AK12+AK106+AK222+AK327+AK397+AK499+AK526+AK560</f>
        <v>0</v>
      </c>
      <c r="AL566" s="186">
        <f>AL12+AL106+AL222+AL327+AL397+AL499+AL526+AL560</f>
        <v>0</v>
      </c>
      <c r="AM566" s="186">
        <f>AJ566+AK566+AL566</f>
        <v>0</v>
      </c>
      <c r="AN566" s="186">
        <f>AN12+AN106+AN222+AN327+AN397+AN499+AN526+AN560</f>
        <v>0</v>
      </c>
      <c r="AO566" s="186">
        <f>AO12+AO106+AO222+AO327+AO397+AO499+AO526+AO560</f>
        <v>0</v>
      </c>
      <c r="AP566" s="186">
        <f>AP12+AP106+AP222+AP327+AP397+AP499+AP526+AP560</f>
        <v>11200</v>
      </c>
      <c r="AQ566" s="186">
        <f>AN566+AO566+AP566</f>
        <v>11200</v>
      </c>
      <c r="AR566" s="186">
        <f>AE566+AI566+AM566+AQ566</f>
        <v>4852600</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sheetPr filterMode="1"/>
  <dimension ref="A1:UI91"/>
  <sheetViews>
    <sheetView showGridLines="0" topLeftCell="A4" zoomScale="90" zoomScaleNormal="90" workbookViewId="0">
      <selection activeCell="G20" sqref="G20"/>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8.4257812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1479</v>
      </c>
      <c r="Q2" s="122" t="s">
        <v>1517</v>
      </c>
      <c r="S2" s="453" t="str">
        <f>+Presupuesto!D11</f>
        <v>Recurrente</v>
      </c>
      <c r="T2" s="45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09" t="s">
        <v>420</v>
      </c>
      <c r="AI2" s="209" t="s">
        <v>421</v>
      </c>
      <c r="AJ2" s="209" t="s">
        <v>422</v>
      </c>
      <c r="AK2" s="209" t="s">
        <v>423</v>
      </c>
      <c r="AL2" s="209" t="s">
        <v>424</v>
      </c>
      <c r="AM2" s="209" t="s">
        <v>427</v>
      </c>
      <c r="AN2" s="209" t="s">
        <v>425</v>
      </c>
      <c r="AO2" s="209" t="s">
        <v>426</v>
      </c>
      <c r="AP2" s="209" t="s">
        <v>428</v>
      </c>
      <c r="AQ2" s="209" t="s">
        <v>429</v>
      </c>
      <c r="AR2" s="209" t="s">
        <v>430</v>
      </c>
      <c r="AS2" s="209" t="s">
        <v>431</v>
      </c>
      <c r="AT2" s="209" t="s">
        <v>432</v>
      </c>
      <c r="AU2" s="209" t="s">
        <v>433</v>
      </c>
      <c r="AV2" s="209" t="s">
        <v>434</v>
      </c>
      <c r="AW2" s="209" t="s">
        <v>435</v>
      </c>
      <c r="AX2" s="209" t="s">
        <v>436</v>
      </c>
      <c r="AY2" s="209" t="s">
        <v>437</v>
      </c>
      <c r="AZ2" s="209" t="s">
        <v>438</v>
      </c>
      <c r="BA2" s="209" t="s">
        <v>439</v>
      </c>
      <c r="BB2" s="209" t="s">
        <v>440</v>
      </c>
      <c r="BC2" s="209" t="s">
        <v>441</v>
      </c>
      <c r="BD2" s="209" t="s">
        <v>442</v>
      </c>
      <c r="BE2" s="209" t="s">
        <v>443</v>
      </c>
      <c r="BF2" s="209" t="s">
        <v>444</v>
      </c>
      <c r="BG2" s="209" t="s">
        <v>445</v>
      </c>
      <c r="BH2" s="209" t="s">
        <v>446</v>
      </c>
      <c r="BI2" s="209" t="s">
        <v>447</v>
      </c>
      <c r="BJ2" s="209" t="s">
        <v>448</v>
      </c>
      <c r="BK2" s="209" t="s">
        <v>449</v>
      </c>
      <c r="BL2" s="209" t="s">
        <v>450</v>
      </c>
      <c r="BM2" s="209" t="s">
        <v>451</v>
      </c>
      <c r="BN2" s="209" t="s">
        <v>452</v>
      </c>
      <c r="BO2" s="209" t="s">
        <v>453</v>
      </c>
      <c r="BP2" s="209" t="s">
        <v>454</v>
      </c>
      <c r="BQ2" s="209" t="s">
        <v>455</v>
      </c>
      <c r="BR2" s="209" t="s">
        <v>456</v>
      </c>
      <c r="BS2" s="209" t="s">
        <v>457</v>
      </c>
      <c r="BT2" s="209" t="s">
        <v>458</v>
      </c>
      <c r="BU2" s="209" t="s">
        <v>459</v>
      </c>
    </row>
    <row r="3" spans="1:555" s="122" customFormat="1" hidden="1">
      <c r="A3" s="153"/>
      <c r="B3" s="153"/>
      <c r="C3" s="153"/>
      <c r="D3" s="153"/>
      <c r="E3" s="153"/>
      <c r="F3" s="153"/>
      <c r="G3" s="155"/>
      <c r="H3" s="155"/>
      <c r="I3" s="155"/>
      <c r="J3" s="155"/>
      <c r="K3" s="155"/>
      <c r="AH3" s="210">
        <v>2500</v>
      </c>
      <c r="AI3" s="210">
        <v>1900</v>
      </c>
      <c r="AJ3" s="210">
        <v>1650</v>
      </c>
      <c r="AK3" s="210">
        <v>1580</v>
      </c>
      <c r="AL3" s="210">
        <v>2250</v>
      </c>
      <c r="AM3" s="210">
        <v>1650</v>
      </c>
      <c r="AN3" s="210">
        <v>1400</v>
      </c>
      <c r="AO3" s="211">
        <v>1340</v>
      </c>
      <c r="AP3" s="211">
        <v>2000</v>
      </c>
      <c r="AQ3" s="211">
        <v>1400</v>
      </c>
      <c r="AR3" s="211">
        <v>1150</v>
      </c>
      <c r="AS3" s="211">
        <v>1100</v>
      </c>
      <c r="AT3" s="211">
        <v>1750</v>
      </c>
      <c r="AU3" s="211">
        <v>1150</v>
      </c>
      <c r="AV3" s="211">
        <v>900</v>
      </c>
      <c r="AW3" s="211">
        <v>860</v>
      </c>
      <c r="AX3" s="211">
        <v>1200</v>
      </c>
      <c r="AY3" s="122">
        <v>900</v>
      </c>
      <c r="AZ3" s="122">
        <v>650</v>
      </c>
      <c r="BA3" s="122">
        <v>620</v>
      </c>
      <c r="BB3" s="210">
        <f>+'Cuadro Resumen'!C213</f>
        <v>5605.2314999999999</v>
      </c>
      <c r="BC3" s="210">
        <f>+'Cuadro Resumen'!D213</f>
        <v>5165.6055000000006</v>
      </c>
      <c r="BD3" s="210">
        <f>+'Cuadro Resumen'!E213</f>
        <v>6594.39</v>
      </c>
      <c r="BE3" s="210">
        <f>+'Cuadro Resumen'!F213</f>
        <v>6154.7640000000001</v>
      </c>
      <c r="BF3" s="210">
        <f>+'Cuadro Resumen'!C214</f>
        <v>4945.7925000000005</v>
      </c>
      <c r="BG3" s="210">
        <f>+'Cuadro Resumen'!D214</f>
        <v>4506.1665000000003</v>
      </c>
      <c r="BH3" s="210">
        <f>+'Cuadro Resumen'!E214</f>
        <v>5934.951</v>
      </c>
      <c r="BI3" s="210">
        <f>+'Cuadro Resumen'!F214</f>
        <v>5495.3249999999998</v>
      </c>
      <c r="BJ3" s="211">
        <f>+'Cuadro Resumen'!C215</f>
        <v>4286.3535000000002</v>
      </c>
      <c r="BK3" s="211">
        <f>+'Cuadro Resumen'!D215</f>
        <v>3956.634</v>
      </c>
      <c r="BL3" s="211">
        <f>+'Cuadro Resumen'!E215</f>
        <v>5275.5120000000006</v>
      </c>
      <c r="BM3" s="211">
        <f>+'Cuadro Resumen'!F215</f>
        <v>4835.8860000000004</v>
      </c>
      <c r="BN3" s="211">
        <f>+'Cuadro Resumen'!C216</f>
        <v>3626.9145000000003</v>
      </c>
      <c r="BO3" s="211">
        <f>+'Cuadro Resumen'!D216</f>
        <v>3297.1950000000002</v>
      </c>
      <c r="BP3" s="211">
        <f>+'Cuadro Resumen'!E216</f>
        <v>4616.0730000000003</v>
      </c>
      <c r="BQ3" s="211">
        <f>+'Cuadro Resumen'!F216</f>
        <v>4286.3535000000002</v>
      </c>
      <c r="BR3" s="211">
        <f>+'Cuadro Resumen'!C217</f>
        <v>3187.2885000000001</v>
      </c>
      <c r="BS3" s="211">
        <f>+'Cuadro Resumen'!D217</f>
        <v>2967.4755</v>
      </c>
      <c r="BT3" s="211">
        <f>+'Cuadro Resumen'!E217</f>
        <v>4066.5405000000001</v>
      </c>
      <c r="BU3" s="211">
        <f>+'Cuadro Resumen'!F217</f>
        <v>3736.8210000000004</v>
      </c>
    </row>
    <row r="5" spans="1:555" ht="60" customHeight="1">
      <c r="C5" s="195" t="s">
        <v>249</v>
      </c>
      <c r="D5" s="454">
        <f>SUMIF(C:C,$C$10,D:D)</f>
        <v>208000</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SUM(G17:G26)</f>
        <v>63000</v>
      </c>
      <c r="E10" s="93"/>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392</v>
      </c>
      <c r="D13" s="361" t="s">
        <v>1571</v>
      </c>
      <c r="E13" s="93"/>
      <c r="F13" s="93"/>
      <c r="G13" s="93"/>
      <c r="H13" s="76"/>
      <c r="I13" s="76"/>
      <c r="J13" s="76"/>
      <c r="K13" s="112"/>
      <c r="N13" s="153"/>
    </row>
    <row r="14" spans="1:555" ht="18.75">
      <c r="B14" s="93"/>
      <c r="C14" s="206"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Contratación de consultores para el apoyo al desarrollo de planes de factibilidad y apoyo a las comisiones para el desarrollo de los mismo </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131</v>
      </c>
      <c r="I16" s="128" t="s">
        <v>46</v>
      </c>
      <c r="J16" s="128" t="s">
        <v>132</v>
      </c>
      <c r="K16" s="128" t="s">
        <v>410</v>
      </c>
      <c r="L16" s="128" t="s">
        <v>411</v>
      </c>
      <c r="N16" s="153"/>
    </row>
    <row r="17" spans="2:14">
      <c r="B17" s="93"/>
      <c r="C17" s="321" t="s">
        <v>47</v>
      </c>
      <c r="D17" s="591">
        <v>40</v>
      </c>
      <c r="E17" s="322">
        <v>1</v>
      </c>
      <c r="F17" s="115">
        <v>3000</v>
      </c>
      <c r="G17" s="323">
        <f t="shared" ref="G17:G25" si="0">E17*F17</f>
        <v>3000</v>
      </c>
      <c r="H17" s="324" t="s">
        <v>129</v>
      </c>
      <c r="I17" s="116" t="s">
        <v>699</v>
      </c>
      <c r="J17" s="116" t="str">
        <f>VLOOKUP(I17,Presupuesto!$B$11:$C$566,2,0)</f>
        <v>SERVICIOS DE CAPACITACION.</v>
      </c>
      <c r="K17" s="325" t="s">
        <v>1517</v>
      </c>
      <c r="L17" s="116" t="s">
        <v>394</v>
      </c>
      <c r="N17" s="153"/>
    </row>
    <row r="18" spans="2:14">
      <c r="B18" s="93"/>
      <c r="C18" s="99" t="s">
        <v>48</v>
      </c>
      <c r="D18" s="592"/>
      <c r="E18" s="200">
        <v>10</v>
      </c>
      <c r="F18" s="549">
        <v>50</v>
      </c>
      <c r="G18" s="97">
        <f t="shared" si="0"/>
        <v>500</v>
      </c>
      <c r="H18" s="161" t="s">
        <v>129</v>
      </c>
      <c r="I18" s="98" t="s">
        <v>717</v>
      </c>
      <c r="J18" s="98" t="str">
        <f>VLOOKUP(I18,Presupuesto!$B$11:$C$566,2,0)</f>
        <v>SERVICIOS DE IMPRENTA PUBLIC.Y REPRODUCCION</v>
      </c>
      <c r="K18" s="98" t="str">
        <f t="shared" ref="K18:K26" si="1">$K$17</f>
        <v>Gestión Tecnologías de Información y Comunicación</v>
      </c>
      <c r="L18" s="98" t="s">
        <v>412</v>
      </c>
      <c r="N18" s="153"/>
    </row>
    <row r="19" spans="2:14">
      <c r="B19" s="93"/>
      <c r="C19" s="99" t="s">
        <v>49</v>
      </c>
      <c r="D19" s="592"/>
      <c r="E19" s="200">
        <v>10</v>
      </c>
      <c r="F19" s="549">
        <v>150</v>
      </c>
      <c r="G19" s="97">
        <f t="shared" si="0"/>
        <v>1500</v>
      </c>
      <c r="H19" s="161" t="s">
        <v>129</v>
      </c>
      <c r="I19" s="98" t="s">
        <v>792</v>
      </c>
      <c r="J19" s="98" t="str">
        <f>VLOOKUP(I19,Presupuesto!$B$11:$C$566,2,0)</f>
        <v>ALIMENTOS B EBIDAS PARA PERSONAS</v>
      </c>
      <c r="K19" s="98" t="str">
        <f t="shared" si="1"/>
        <v>Gestión Tecnologías de Información y Comunicación</v>
      </c>
      <c r="L19" s="98" t="s">
        <v>396</v>
      </c>
      <c r="N19" s="153"/>
    </row>
    <row r="20" spans="2:14">
      <c r="B20" s="93"/>
      <c r="C20" s="99" t="s">
        <v>50</v>
      </c>
      <c r="D20" s="592"/>
      <c r="E20" s="151">
        <v>9</v>
      </c>
      <c r="F20" s="550">
        <v>2000</v>
      </c>
      <c r="G20" s="97">
        <f t="shared" si="0"/>
        <v>18000</v>
      </c>
      <c r="H20" s="161" t="s">
        <v>129</v>
      </c>
      <c r="I20" s="317" t="s">
        <v>300</v>
      </c>
      <c r="J20" s="98" t="str">
        <f>VLOOKUP(I20,Presupuesto!$B$11:$C$566,2,0)</f>
        <v>PASAJES (26100-00)</v>
      </c>
      <c r="K20" s="98" t="str">
        <f t="shared" si="1"/>
        <v>Gestión Tecnologías de Información y Comunicación</v>
      </c>
      <c r="L20" s="98" t="s">
        <v>412</v>
      </c>
      <c r="N20" s="153"/>
    </row>
    <row r="21" spans="2:14" hidden="1">
      <c r="B21" s="93"/>
      <c r="C21" s="99" t="s">
        <v>417</v>
      </c>
      <c r="D21" s="592"/>
      <c r="E21" s="151">
        <v>0</v>
      </c>
      <c r="F21" s="550"/>
      <c r="G21" s="97">
        <f t="shared" si="0"/>
        <v>0</v>
      </c>
      <c r="H21" s="161"/>
      <c r="I21" s="98" t="s">
        <v>821</v>
      </c>
      <c r="J21" s="98" t="str">
        <f>VLOOKUP(I21,Presupuesto!$B$11:$C$566,2,0)</f>
        <v>PRODUCTOS PAPEL Y CARTON</v>
      </c>
      <c r="K21" s="98" t="str">
        <f t="shared" si="1"/>
        <v>Gestión Tecnologías de Información y Comunicación</v>
      </c>
      <c r="L21" s="98" t="s">
        <v>412</v>
      </c>
      <c r="N21" s="153"/>
    </row>
    <row r="22" spans="2:14" hidden="1">
      <c r="B22" s="93"/>
      <c r="C22" s="99" t="s">
        <v>51</v>
      </c>
      <c r="D22" s="592"/>
      <c r="E22" s="200">
        <v>0</v>
      </c>
      <c r="F22" s="549">
        <v>0</v>
      </c>
      <c r="G22" s="97">
        <f t="shared" si="0"/>
        <v>0</v>
      </c>
      <c r="H22" s="161"/>
      <c r="I22" s="98" t="s">
        <v>821</v>
      </c>
      <c r="J22" s="98" t="str">
        <f>VLOOKUP(I22,Presupuesto!$B$11:$C$566,2,0)</f>
        <v>PRODUCTOS PAPEL Y CARTON</v>
      </c>
      <c r="K22" s="98" t="str">
        <f t="shared" si="1"/>
        <v>Gestión Tecnologías de Información y Comunicación</v>
      </c>
      <c r="L22" s="98" t="s">
        <v>412</v>
      </c>
      <c r="N22" s="153"/>
    </row>
    <row r="23" spans="2:14" hidden="1">
      <c r="B23" s="93"/>
      <c r="C23" s="99" t="s">
        <v>123</v>
      </c>
      <c r="D23" s="592"/>
      <c r="E23" s="200">
        <v>0</v>
      </c>
      <c r="F23" s="549">
        <v>0</v>
      </c>
      <c r="G23" s="97">
        <f t="shared" si="0"/>
        <v>0</v>
      </c>
      <c r="H23" s="161"/>
      <c r="I23" s="98" t="s">
        <v>942</v>
      </c>
      <c r="J23" s="98" t="str">
        <f>VLOOKUP(I23,Presupuesto!$B$11:$C$566,2,0)</f>
        <v>UTILES DE ESCRITORIO, OFICINA Y ENSE¥ANZA</v>
      </c>
      <c r="K23" s="98" t="str">
        <f t="shared" si="1"/>
        <v>Gestión Tecnologías de Información y Comunicación</v>
      </c>
      <c r="L23" s="98" t="s">
        <v>412</v>
      </c>
      <c r="N23" s="153"/>
    </row>
    <row r="24" spans="2:14" hidden="1">
      <c r="B24" s="93"/>
      <c r="C24" s="99" t="s">
        <v>34</v>
      </c>
      <c r="D24" s="592"/>
      <c r="E24" s="200">
        <v>0</v>
      </c>
      <c r="F24" s="549">
        <v>0</v>
      </c>
      <c r="G24" s="97">
        <f t="shared" si="0"/>
        <v>0</v>
      </c>
      <c r="H24" s="161"/>
      <c r="I24" s="98" t="s">
        <v>942</v>
      </c>
      <c r="J24" s="98" t="str">
        <f>VLOOKUP(I24,Presupuesto!$B$11:$C$566,2,0)</f>
        <v>UTILES DE ESCRITORIO, OFICINA Y ENSE¥ANZA</v>
      </c>
      <c r="K24" s="98" t="str">
        <f t="shared" si="1"/>
        <v>Gestión Tecnologías de Información y Comunicación</v>
      </c>
      <c r="L24" s="98" t="s">
        <v>412</v>
      </c>
      <c r="N24" s="153"/>
    </row>
    <row r="25" spans="2:14" hidden="1">
      <c r="B25" s="93"/>
      <c r="C25" s="109" t="s">
        <v>52</v>
      </c>
      <c r="D25" s="592"/>
      <c r="E25" s="208">
        <v>0</v>
      </c>
      <c r="F25" s="551">
        <v>0</v>
      </c>
      <c r="G25" s="97">
        <f t="shared" si="0"/>
        <v>0</v>
      </c>
      <c r="H25" s="161"/>
      <c r="I25" s="98" t="s">
        <v>942</v>
      </c>
      <c r="J25" s="98" t="str">
        <f>VLOOKUP(I25,Presupuesto!$B$11:$C$566,2,0)</f>
        <v>UTILES DE ESCRITORIO, OFICINA Y ENSE¥ANZA</v>
      </c>
      <c r="K25" s="98" t="str">
        <f t="shared" si="1"/>
        <v>Gestión Tecnologías de Información y Comunicación</v>
      </c>
      <c r="L25" s="98" t="s">
        <v>412</v>
      </c>
      <c r="N25" s="153"/>
    </row>
    <row r="26" spans="2:14" ht="15.75" thickBot="1">
      <c r="B26" s="93"/>
      <c r="C26" s="212" t="s">
        <v>432</v>
      </c>
      <c r="D26" s="213">
        <v>40</v>
      </c>
      <c r="E26" s="326">
        <v>40</v>
      </c>
      <c r="F26" s="105">
        <v>1000</v>
      </c>
      <c r="G26" s="105">
        <f>E26*F26</f>
        <v>40000</v>
      </c>
      <c r="H26" s="327" t="s">
        <v>129</v>
      </c>
      <c r="I26" s="328" t="s">
        <v>301</v>
      </c>
      <c r="J26" s="106" t="str">
        <f>VLOOKUP(I26,Presupuesto!$B$11:$C$566,2,0)</f>
        <v>VIATICOS (26200-00)</v>
      </c>
      <c r="K26" s="329" t="str">
        <f t="shared" si="1"/>
        <v>Gestión Tecnologías de Información y Comunicación</v>
      </c>
      <c r="L26" s="329" t="s">
        <v>412</v>
      </c>
    </row>
    <row r="27" spans="2:14">
      <c r="B27" s="93"/>
      <c r="C27" s="93"/>
      <c r="E27" s="112"/>
      <c r="F27" s="112"/>
      <c r="G27" s="552"/>
      <c r="H27" s="174"/>
      <c r="I27" s="112"/>
      <c r="J27" s="112"/>
      <c r="K27" s="112"/>
    </row>
    <row r="28" spans="2:14" ht="15.75" thickBot="1"/>
    <row r="29" spans="2:14" ht="15.75" thickBot="1">
      <c r="C29" s="29" t="s">
        <v>43</v>
      </c>
      <c r="D29" s="30">
        <f>SUM(G36:G45)</f>
        <v>40000</v>
      </c>
      <c r="E29" s="93"/>
      <c r="F29" s="93"/>
      <c r="G29" s="93"/>
      <c r="H29" s="76"/>
      <c r="I29" s="76"/>
      <c r="J29" s="76"/>
      <c r="K29" s="112"/>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392</v>
      </c>
      <c r="D32" s="361" t="s">
        <v>1572</v>
      </c>
      <c r="E32" s="93"/>
      <c r="F32" s="93"/>
      <c r="G32" s="93"/>
      <c r="H32" s="76"/>
      <c r="I32" s="76"/>
      <c r="J32" s="76"/>
      <c r="K32" s="112"/>
    </row>
    <row r="33" spans="3:12" ht="18.75">
      <c r="C33" s="206"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Compilación de documentos revisados y con pre aprobación de la direccion enviados al consejo</v>
      </c>
      <c r="D33" s="31"/>
      <c r="E33" s="93"/>
      <c r="F33" s="93"/>
      <c r="G33" s="93"/>
      <c r="H33" s="76"/>
      <c r="I33" s="76"/>
      <c r="J33" s="76"/>
      <c r="K33" s="112"/>
    </row>
    <row r="34" spans="3:12" ht="15.75" thickBot="1">
      <c r="C34" s="70"/>
      <c r="D34" s="31"/>
      <c r="E34" s="93"/>
      <c r="F34" s="93"/>
      <c r="G34" s="93"/>
      <c r="H34" s="76"/>
      <c r="I34" s="76"/>
      <c r="J34" s="76"/>
      <c r="K34" s="112"/>
    </row>
    <row r="35" spans="3:12" ht="30.75" thickBot="1">
      <c r="C35" s="126" t="s">
        <v>44</v>
      </c>
      <c r="D35" s="129" t="s">
        <v>45</v>
      </c>
      <c r="E35" s="128" t="s">
        <v>55</v>
      </c>
      <c r="F35" s="128" t="s">
        <v>57</v>
      </c>
      <c r="G35" s="127" t="s">
        <v>27</v>
      </c>
      <c r="H35" s="133" t="s">
        <v>131</v>
      </c>
      <c r="I35" s="128" t="s">
        <v>46</v>
      </c>
      <c r="J35" s="128" t="s">
        <v>132</v>
      </c>
      <c r="K35" s="128" t="s">
        <v>410</v>
      </c>
      <c r="L35" s="128" t="s">
        <v>411</v>
      </c>
    </row>
    <row r="36" spans="3:12" hidden="1">
      <c r="C36" s="321" t="s">
        <v>47</v>
      </c>
      <c r="D36" s="591">
        <v>20</v>
      </c>
      <c r="E36" s="322"/>
      <c r="F36" s="115">
        <v>30000</v>
      </c>
      <c r="G36" s="323">
        <f t="shared" ref="G36:G44" si="2">E36*F36</f>
        <v>0</v>
      </c>
      <c r="H36" s="324" t="s">
        <v>129</v>
      </c>
      <c r="I36" s="116" t="s">
        <v>699</v>
      </c>
      <c r="J36" s="116" t="str">
        <f>VLOOKUP(I36,Presupuesto!$B$11:$C$566,2,0)</f>
        <v>SERVICIOS DE CAPACITACION.</v>
      </c>
      <c r="K36" s="325" t="s">
        <v>1517</v>
      </c>
      <c r="L36" s="116" t="s">
        <v>394</v>
      </c>
    </row>
    <row r="37" spans="3:12" hidden="1">
      <c r="C37" s="99" t="s">
        <v>48</v>
      </c>
      <c r="D37" s="592"/>
      <c r="E37" s="200">
        <v>0</v>
      </c>
      <c r="F37" s="100">
        <v>50</v>
      </c>
      <c r="G37" s="97">
        <f t="shared" si="2"/>
        <v>0</v>
      </c>
      <c r="H37" s="161"/>
      <c r="I37" s="98" t="s">
        <v>717</v>
      </c>
      <c r="J37" s="98" t="str">
        <f>VLOOKUP(I37,Presupuesto!$B$11:$C$566,2,0)</f>
        <v>SERVICIOS DE IMPRENTA PUBLIC.Y REPRODUCCION</v>
      </c>
      <c r="K37" s="98" t="str">
        <f>$K$36</f>
        <v>Gestión Tecnologías de Información y Comunicación</v>
      </c>
      <c r="L37" s="98" t="s">
        <v>412</v>
      </c>
    </row>
    <row r="38" spans="3:12">
      <c r="C38" s="99" t="s">
        <v>49</v>
      </c>
      <c r="D38" s="592"/>
      <c r="E38" s="200">
        <f>D36</f>
        <v>20</v>
      </c>
      <c r="F38" s="100">
        <v>150</v>
      </c>
      <c r="G38" s="97">
        <f t="shared" si="2"/>
        <v>3000</v>
      </c>
      <c r="H38" s="161" t="s">
        <v>129</v>
      </c>
      <c r="I38" s="98" t="s">
        <v>792</v>
      </c>
      <c r="J38" s="98" t="str">
        <f>VLOOKUP(I38,Presupuesto!$B$11:$C$566,2,0)</f>
        <v>ALIMENTOS B EBIDAS PARA PERSONAS</v>
      </c>
      <c r="K38" s="98" t="str">
        <f t="shared" ref="K38:K45" si="3">$K$36</f>
        <v>Gestión Tecnologías de Información y Comunicación</v>
      </c>
      <c r="L38" s="98" t="s">
        <v>396</v>
      </c>
    </row>
    <row r="39" spans="3:12">
      <c r="C39" s="99" t="s">
        <v>50</v>
      </c>
      <c r="D39" s="592"/>
      <c r="E39" s="151">
        <v>3</v>
      </c>
      <c r="F39" s="118">
        <v>10000</v>
      </c>
      <c r="G39" s="97">
        <f t="shared" si="2"/>
        <v>30000</v>
      </c>
      <c r="H39" s="161" t="s">
        <v>129</v>
      </c>
      <c r="I39" s="317" t="s">
        <v>300</v>
      </c>
      <c r="J39" s="98" t="str">
        <f>VLOOKUP(I39,Presupuesto!$B$11:$C$566,2,0)</f>
        <v>PASAJES (26100-00)</v>
      </c>
      <c r="K39" s="98" t="str">
        <f t="shared" si="3"/>
        <v>Gestión Tecnologías de Información y Comunicación</v>
      </c>
      <c r="L39" s="98" t="s">
        <v>412</v>
      </c>
    </row>
    <row r="40" spans="3:12" hidden="1">
      <c r="C40" s="99" t="s">
        <v>417</v>
      </c>
      <c r="D40" s="592"/>
      <c r="E40" s="151">
        <v>0</v>
      </c>
      <c r="F40" s="118">
        <v>250</v>
      </c>
      <c r="G40" s="97">
        <f t="shared" si="2"/>
        <v>0</v>
      </c>
      <c r="H40" s="161"/>
      <c r="I40" s="98" t="s">
        <v>821</v>
      </c>
      <c r="J40" s="98" t="str">
        <f>VLOOKUP(I40,Presupuesto!$B$11:$C$566,2,0)</f>
        <v>PRODUCTOS PAPEL Y CARTON</v>
      </c>
      <c r="K40" s="98" t="str">
        <f t="shared" si="3"/>
        <v>Gestión Tecnologías de Información y Comunicación</v>
      </c>
      <c r="L40" s="98" t="s">
        <v>412</v>
      </c>
    </row>
    <row r="41" spans="3:12">
      <c r="C41" s="99" t="s">
        <v>51</v>
      </c>
      <c r="D41" s="592"/>
      <c r="E41" s="200">
        <f>(D36*25)/500</f>
        <v>1</v>
      </c>
      <c r="F41" s="100">
        <v>85</v>
      </c>
      <c r="G41" s="97">
        <f t="shared" si="2"/>
        <v>85</v>
      </c>
      <c r="H41" s="161" t="s">
        <v>129</v>
      </c>
      <c r="I41" s="98" t="s">
        <v>821</v>
      </c>
      <c r="J41" s="98" t="str">
        <f>VLOOKUP(I41,Presupuesto!$B$11:$C$566,2,0)</f>
        <v>PRODUCTOS PAPEL Y CARTON</v>
      </c>
      <c r="K41" s="98" t="str">
        <f t="shared" si="3"/>
        <v>Gestión Tecnologías de Información y Comunicación</v>
      </c>
      <c r="L41" s="98" t="s">
        <v>412</v>
      </c>
    </row>
    <row r="42" spans="3:12">
      <c r="C42" s="99" t="s">
        <v>123</v>
      </c>
      <c r="D42" s="592"/>
      <c r="E42" s="200">
        <v>1</v>
      </c>
      <c r="F42" s="100">
        <v>15</v>
      </c>
      <c r="G42" s="97">
        <f t="shared" si="2"/>
        <v>15</v>
      </c>
      <c r="H42" s="161" t="s">
        <v>129</v>
      </c>
      <c r="I42" s="98" t="s">
        <v>942</v>
      </c>
      <c r="J42" s="98" t="str">
        <f>VLOOKUP(I42,Presupuesto!$B$11:$C$566,2,0)</f>
        <v>UTILES DE ESCRITORIO, OFICINA Y ENSE¥ANZA</v>
      </c>
      <c r="K42" s="98" t="str">
        <f t="shared" si="3"/>
        <v>Gestión Tecnologías de Información y Comunicación</v>
      </c>
      <c r="L42" s="98" t="s">
        <v>412</v>
      </c>
    </row>
    <row r="43" spans="3:12" hidden="1">
      <c r="C43" s="99" t="s">
        <v>34</v>
      </c>
      <c r="D43" s="592"/>
      <c r="E43" s="200">
        <v>0</v>
      </c>
      <c r="F43" s="100">
        <v>80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hidden="1">
      <c r="C44" s="109" t="s">
        <v>52</v>
      </c>
      <c r="D44" s="592"/>
      <c r="E44" s="208">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c r="C45" s="212" t="s">
        <v>430</v>
      </c>
      <c r="D45" s="213">
        <v>6</v>
      </c>
      <c r="E45" s="326">
        <v>6</v>
      </c>
      <c r="F45" s="104">
        <f>HLOOKUP(C45,$AH$2:$BU$3,2,0)</f>
        <v>1150</v>
      </c>
      <c r="G45" s="105">
        <f>F45*E45</f>
        <v>6900</v>
      </c>
      <c r="H45" s="327" t="s">
        <v>129</v>
      </c>
      <c r="I45" s="328" t="s">
        <v>301</v>
      </c>
      <c r="J45" s="106" t="str">
        <f>VLOOKUP(I45,Presupuesto!$B$11:$C$566,2,0)</f>
        <v>VIATICOS (26200-00)</v>
      </c>
      <c r="K45" s="329" t="str">
        <f t="shared" si="3"/>
        <v>Gestión Tecnologías de Información y Comunicación</v>
      </c>
      <c r="L45" s="329" t="s">
        <v>412</v>
      </c>
    </row>
    <row r="47" spans="3:12" ht="15.75" thickBot="1"/>
    <row r="48" spans="3:12" ht="15.75" thickBot="1">
      <c r="C48" s="29" t="s">
        <v>43</v>
      </c>
      <c r="D48" s="30">
        <f>SUM(G55:G64)</f>
        <v>105000</v>
      </c>
      <c r="E48" s="93"/>
      <c r="F48" s="93"/>
      <c r="G48" s="93"/>
      <c r="H48" s="76"/>
      <c r="I48" s="76"/>
      <c r="J48" s="76"/>
      <c r="K48" s="112"/>
    </row>
    <row r="49" spans="3:12">
      <c r="C49" s="70"/>
      <c r="D49" s="31"/>
      <c r="E49" s="93"/>
      <c r="F49" s="93"/>
      <c r="G49" s="93"/>
      <c r="H49" s="76"/>
      <c r="I49" s="76"/>
      <c r="J49" s="76"/>
      <c r="K49" s="112"/>
    </row>
    <row r="50" spans="3:12">
      <c r="C50" s="70"/>
      <c r="D50" s="31"/>
      <c r="E50" s="93"/>
      <c r="F50" s="93"/>
      <c r="G50" s="93"/>
      <c r="H50" s="76"/>
      <c r="I50" s="76"/>
      <c r="J50" s="76"/>
      <c r="K50" s="112"/>
    </row>
    <row r="51" spans="3:12" ht="15.75">
      <c r="C51" s="202" t="s">
        <v>392</v>
      </c>
      <c r="D51" s="361" t="s">
        <v>1586</v>
      </c>
      <c r="E51" s="93"/>
      <c r="F51" s="93"/>
      <c r="G51" s="93"/>
      <c r="H51" s="76"/>
      <c r="I51" s="76"/>
      <c r="J51" s="76"/>
      <c r="K51" s="112"/>
    </row>
    <row r="52" spans="3:12" ht="18.75">
      <c r="C52" s="206"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Capacitación a docentes de asignaturas servidas en línea</v>
      </c>
      <c r="D52" s="31"/>
      <c r="E52" s="93"/>
      <c r="F52" s="93"/>
      <c r="G52" s="93"/>
      <c r="H52" s="76"/>
      <c r="I52" s="76"/>
      <c r="J52" s="76"/>
      <c r="K52" s="112"/>
    </row>
    <row r="53" spans="3:12" ht="15.75" thickBot="1">
      <c r="C53" s="70"/>
      <c r="D53" s="31"/>
      <c r="E53" s="93"/>
      <c r="F53" s="93"/>
      <c r="G53" s="93"/>
      <c r="H53" s="76"/>
      <c r="I53" s="76"/>
      <c r="J53" s="76"/>
      <c r="K53" s="112"/>
    </row>
    <row r="54" spans="3:12" ht="30.75" thickBot="1">
      <c r="C54" s="126" t="s">
        <v>44</v>
      </c>
      <c r="D54" s="129" t="s">
        <v>45</v>
      </c>
      <c r="E54" s="128" t="s">
        <v>55</v>
      </c>
      <c r="F54" s="128" t="s">
        <v>57</v>
      </c>
      <c r="G54" s="127" t="s">
        <v>27</v>
      </c>
      <c r="H54" s="133" t="s">
        <v>131</v>
      </c>
      <c r="I54" s="128" t="s">
        <v>46</v>
      </c>
      <c r="J54" s="128" t="s">
        <v>132</v>
      </c>
      <c r="K54" s="128" t="s">
        <v>410</v>
      </c>
      <c r="L54" s="128" t="s">
        <v>411</v>
      </c>
    </row>
    <row r="55" spans="3:12" hidden="1">
      <c r="C55" s="321" t="s">
        <v>47</v>
      </c>
      <c r="D55" s="591">
        <v>60</v>
      </c>
      <c r="E55" s="322"/>
      <c r="F55" s="115">
        <v>30000</v>
      </c>
      <c r="G55" s="323">
        <f t="shared" ref="G55:G63" si="4">E55*F55</f>
        <v>0</v>
      </c>
      <c r="H55" s="324"/>
      <c r="I55" s="116" t="s">
        <v>699</v>
      </c>
      <c r="J55" s="116" t="str">
        <f>VLOOKUP(I55,Presupuesto!$B$11:$C$566,2,0)</f>
        <v>SERVICIOS DE CAPACITACION.</v>
      </c>
      <c r="K55" s="325" t="s">
        <v>1517</v>
      </c>
      <c r="L55" s="116" t="s">
        <v>394</v>
      </c>
    </row>
    <row r="56" spans="3:12" hidden="1">
      <c r="C56" s="99" t="s">
        <v>48</v>
      </c>
      <c r="D56" s="592"/>
      <c r="E56" s="200">
        <v>0</v>
      </c>
      <c r="F56" s="100">
        <v>0</v>
      </c>
      <c r="G56" s="97">
        <f t="shared" si="4"/>
        <v>0</v>
      </c>
      <c r="H56" s="161"/>
      <c r="I56" s="98" t="s">
        <v>717</v>
      </c>
      <c r="J56" s="98" t="str">
        <f>VLOOKUP(I56,Presupuesto!$B$11:$C$566,2,0)</f>
        <v>SERVICIOS DE IMPRENTA PUBLIC.Y REPRODUCCION</v>
      </c>
      <c r="K56" s="98" t="str">
        <f>$K$55</f>
        <v>Gestión Tecnologías de Información y Comunicación</v>
      </c>
      <c r="L56" s="98" t="s">
        <v>412</v>
      </c>
    </row>
    <row r="57" spans="3:12">
      <c r="C57" s="99" t="s">
        <v>49</v>
      </c>
      <c r="D57" s="592"/>
      <c r="E57" s="200">
        <v>40</v>
      </c>
      <c r="F57" s="100">
        <v>150</v>
      </c>
      <c r="G57" s="97">
        <f t="shared" si="4"/>
        <v>6000</v>
      </c>
      <c r="H57" s="161" t="s">
        <v>129</v>
      </c>
      <c r="I57" s="98" t="s">
        <v>792</v>
      </c>
      <c r="J57" s="98" t="str">
        <f>VLOOKUP(I57,Presupuesto!$B$11:$C$566,2,0)</f>
        <v>ALIMENTOS B EBIDAS PARA PERSONAS</v>
      </c>
      <c r="K57" s="98" t="str">
        <f>$K$55</f>
        <v>Gestión Tecnologías de Información y Comunicación</v>
      </c>
      <c r="L57" s="98" t="s">
        <v>396</v>
      </c>
    </row>
    <row r="58" spans="3:12">
      <c r="C58" s="99" t="s">
        <v>50</v>
      </c>
      <c r="D58" s="592"/>
      <c r="E58" s="151">
        <v>3</v>
      </c>
      <c r="F58" s="118">
        <v>10000</v>
      </c>
      <c r="G58" s="97">
        <f t="shared" si="4"/>
        <v>30000</v>
      </c>
      <c r="H58" s="161" t="s">
        <v>129</v>
      </c>
      <c r="I58" s="317" t="s">
        <v>300</v>
      </c>
      <c r="J58" s="98" t="str">
        <f>VLOOKUP(I58,Presupuesto!$B$11:$C$566,2,0)</f>
        <v>PASAJES (26100-00)</v>
      </c>
      <c r="K58" s="98" t="str">
        <f>$K$55</f>
        <v>Gestión Tecnologías de Información y Comunicación</v>
      </c>
      <c r="L58" s="98" t="s">
        <v>412</v>
      </c>
    </row>
    <row r="59" spans="3:12" hidden="1">
      <c r="C59" s="99" t="s">
        <v>417</v>
      </c>
      <c r="D59" s="592"/>
      <c r="E59" s="151">
        <v>0</v>
      </c>
      <c r="F59" s="118">
        <v>250</v>
      </c>
      <c r="G59" s="97">
        <f t="shared" si="4"/>
        <v>0</v>
      </c>
      <c r="H59" s="161"/>
      <c r="I59" s="98" t="s">
        <v>821</v>
      </c>
      <c r="J59" s="98" t="str">
        <f>VLOOKUP(I59,Presupuesto!$B$11:$C$566,2,0)</f>
        <v>PRODUCTOS PAPEL Y CARTON</v>
      </c>
      <c r="K59" s="98" t="str">
        <f t="shared" ref="K59:K64" si="5">$K$55</f>
        <v>Gestión Tecnologías de Información y Comunicación</v>
      </c>
      <c r="L59" s="98" t="s">
        <v>412</v>
      </c>
    </row>
    <row r="60" spans="3:12" hidden="1">
      <c r="C60" s="99" t="s">
        <v>51</v>
      </c>
      <c r="D60" s="592"/>
      <c r="E60" s="200">
        <v>0</v>
      </c>
      <c r="F60" s="100">
        <v>85</v>
      </c>
      <c r="G60" s="97">
        <f t="shared" si="4"/>
        <v>0</v>
      </c>
      <c r="H60" s="161"/>
      <c r="I60" s="98" t="s">
        <v>821</v>
      </c>
      <c r="J60" s="98" t="str">
        <f>VLOOKUP(I60,Presupuesto!$B$11:$C$566,2,0)</f>
        <v>PRODUCTOS PAPEL Y CARTON</v>
      </c>
      <c r="K60" s="98" t="str">
        <f t="shared" si="5"/>
        <v>Gestión Tecnologías de Información y Comunicación</v>
      </c>
      <c r="L60" s="98" t="s">
        <v>412</v>
      </c>
    </row>
    <row r="61" spans="3:12" hidden="1">
      <c r="C61" s="99" t="s">
        <v>123</v>
      </c>
      <c r="D61" s="592"/>
      <c r="E61" s="200">
        <v>0</v>
      </c>
      <c r="F61" s="100">
        <v>36</v>
      </c>
      <c r="G61" s="97">
        <f t="shared" si="4"/>
        <v>0</v>
      </c>
      <c r="H61" s="161"/>
      <c r="I61" s="98" t="s">
        <v>942</v>
      </c>
      <c r="J61" s="98" t="str">
        <f>VLOOKUP(I61,Presupuesto!$B$11:$C$566,2,0)</f>
        <v>UTILES DE ESCRITORIO, OFICINA Y ENSE¥ANZA</v>
      </c>
      <c r="K61" s="98" t="str">
        <f t="shared" si="5"/>
        <v>Gestión Tecnologías de Información y Comunicación</v>
      </c>
      <c r="L61" s="98" t="s">
        <v>412</v>
      </c>
    </row>
    <row r="62" spans="3:12" hidden="1">
      <c r="C62" s="99" t="s">
        <v>34</v>
      </c>
      <c r="D62" s="592"/>
      <c r="E62" s="200">
        <v>0</v>
      </c>
      <c r="F62" s="100">
        <v>80</v>
      </c>
      <c r="G62" s="97">
        <f t="shared" si="4"/>
        <v>0</v>
      </c>
      <c r="H62" s="161"/>
      <c r="I62" s="98" t="s">
        <v>942</v>
      </c>
      <c r="J62" s="98" t="str">
        <f>VLOOKUP(I62,Presupuesto!$B$11:$C$566,2,0)</f>
        <v>UTILES DE ESCRITORIO, OFICINA Y ENSE¥ANZA</v>
      </c>
      <c r="K62" s="98" t="str">
        <f t="shared" si="5"/>
        <v>Gestión Tecnologías de Información y Comunicación</v>
      </c>
      <c r="L62" s="98" t="s">
        <v>412</v>
      </c>
    </row>
    <row r="63" spans="3:12" hidden="1">
      <c r="C63" s="109" t="s">
        <v>52</v>
      </c>
      <c r="D63" s="592"/>
      <c r="E63" s="208">
        <v>0</v>
      </c>
      <c r="F63" s="119">
        <v>25</v>
      </c>
      <c r="G63" s="97">
        <f t="shared" si="4"/>
        <v>0</v>
      </c>
      <c r="H63" s="161"/>
      <c r="I63" s="98" t="s">
        <v>942</v>
      </c>
      <c r="J63" s="98" t="str">
        <f>VLOOKUP(I63,Presupuesto!$B$11:$C$566,2,0)</f>
        <v>UTILES DE ESCRITORIO, OFICINA Y ENSE¥ANZA</v>
      </c>
      <c r="K63" s="98" t="str">
        <f t="shared" si="5"/>
        <v>Gestión Tecnologías de Información y Comunicación</v>
      </c>
      <c r="L63" s="98" t="s">
        <v>412</v>
      </c>
    </row>
    <row r="64" spans="3:12" ht="15.75" thickBot="1">
      <c r="C64" s="212" t="s">
        <v>430</v>
      </c>
      <c r="D64" s="213">
        <v>60</v>
      </c>
      <c r="E64" s="326">
        <v>60</v>
      </c>
      <c r="F64" s="104">
        <f>HLOOKUP(C64,$AH$2:$BU$3,2,0)</f>
        <v>1150</v>
      </c>
      <c r="G64" s="105">
        <f>E64*F64</f>
        <v>69000</v>
      </c>
      <c r="H64" s="327" t="s">
        <v>129</v>
      </c>
      <c r="I64" s="328" t="s">
        <v>301</v>
      </c>
      <c r="J64" s="106" t="str">
        <f>VLOOKUP(I64,Presupuesto!$B$11:$C$566,2,0)</f>
        <v>VIATICOS (26200-00)</v>
      </c>
      <c r="K64" s="329" t="str">
        <f t="shared" si="5"/>
        <v>Gestión Tecnologías de Información y Comunicación</v>
      </c>
      <c r="L64" s="329" t="s">
        <v>412</v>
      </c>
    </row>
    <row r="65" spans="3:12">
      <c r="C65" s="93"/>
      <c r="E65" s="112"/>
      <c r="F65" s="112"/>
      <c r="G65" s="112"/>
      <c r="H65" s="174"/>
      <c r="I65" s="112"/>
      <c r="J65" s="112"/>
      <c r="K65" s="112"/>
    </row>
    <row r="66" spans="3:12" ht="15.75" thickBot="1"/>
    <row r="67" spans="3:12" ht="15.75" thickBot="1">
      <c r="C67" s="29" t="s">
        <v>43</v>
      </c>
      <c r="D67" s="30">
        <f>SUM(G74:G83)</f>
        <v>0</v>
      </c>
      <c r="E67" s="93"/>
      <c r="F67" s="93"/>
      <c r="G67" s="93"/>
      <c r="H67" s="76"/>
      <c r="I67" s="76"/>
      <c r="J67" s="76"/>
      <c r="K67" s="112"/>
    </row>
    <row r="68" spans="3:12">
      <c r="C68" s="70"/>
      <c r="D68" s="31"/>
      <c r="E68" s="93"/>
      <c r="F68" s="93"/>
      <c r="G68" s="93"/>
      <c r="H68" s="76"/>
      <c r="I68" s="76"/>
      <c r="J68" s="76"/>
      <c r="K68" s="112"/>
    </row>
    <row r="69" spans="3:12">
      <c r="C69" s="70"/>
      <c r="D69" s="31"/>
      <c r="E69" s="93"/>
      <c r="F69" s="93"/>
      <c r="G69" s="93"/>
      <c r="H69" s="76"/>
      <c r="I69" s="76"/>
      <c r="J69" s="76"/>
      <c r="K69" s="112"/>
    </row>
    <row r="70" spans="3:12" ht="15.75">
      <c r="C70" s="202" t="s">
        <v>392</v>
      </c>
      <c r="D70" s="361"/>
      <c r="E70" s="93"/>
      <c r="F70" s="93"/>
      <c r="G70" s="93"/>
      <c r="H70" s="76"/>
      <c r="I70" s="76"/>
      <c r="J70" s="76"/>
      <c r="K70" s="112"/>
    </row>
    <row r="71" spans="3:12" ht="18.75">
      <c r="C71" s="206"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c r="C72" s="70"/>
      <c r="D72" s="31"/>
      <c r="E72" s="93"/>
      <c r="F72" s="93"/>
      <c r="G72" s="93"/>
      <c r="H72" s="76"/>
      <c r="I72" s="76"/>
      <c r="J72" s="76"/>
      <c r="K72" s="112"/>
    </row>
    <row r="73" spans="3:12" ht="30.75" thickBot="1">
      <c r="C73" s="126" t="s">
        <v>44</v>
      </c>
      <c r="D73" s="129" t="s">
        <v>45</v>
      </c>
      <c r="E73" s="128" t="s">
        <v>55</v>
      </c>
      <c r="F73" s="128" t="s">
        <v>57</v>
      </c>
      <c r="G73" s="127" t="s">
        <v>27</v>
      </c>
      <c r="H73" s="133" t="s">
        <v>131</v>
      </c>
      <c r="I73" s="128" t="s">
        <v>46</v>
      </c>
      <c r="J73" s="128" t="s">
        <v>132</v>
      </c>
      <c r="K73" s="128" t="s">
        <v>410</v>
      </c>
      <c r="L73" s="128" t="s">
        <v>411</v>
      </c>
    </row>
    <row r="74" spans="3:12" hidden="1">
      <c r="C74" s="321" t="s">
        <v>47</v>
      </c>
      <c r="D74" s="591"/>
      <c r="E74" s="322"/>
      <c r="F74" s="115">
        <v>30000</v>
      </c>
      <c r="G74" s="323">
        <f t="shared" ref="G74:G82" si="6">E74*F74</f>
        <v>0</v>
      </c>
      <c r="H74" s="324"/>
      <c r="I74" s="116" t="s">
        <v>699</v>
      </c>
      <c r="J74" s="116" t="str">
        <f>VLOOKUP(I74,Presupuesto!$B$11:$C$566,2,0)</f>
        <v>SERVICIOS DE CAPACITACION.</v>
      </c>
      <c r="K74" s="325" t="s">
        <v>1517</v>
      </c>
      <c r="L74" s="116" t="s">
        <v>394</v>
      </c>
    </row>
    <row r="75" spans="3:12" hidden="1">
      <c r="C75" s="99" t="s">
        <v>48</v>
      </c>
      <c r="D75" s="592"/>
      <c r="E75" s="200">
        <f>D74</f>
        <v>0</v>
      </c>
      <c r="F75" s="100">
        <v>50</v>
      </c>
      <c r="G75" s="97">
        <f t="shared" si="6"/>
        <v>0</v>
      </c>
      <c r="H75" s="161"/>
      <c r="I75" s="98" t="s">
        <v>717</v>
      </c>
      <c r="J75" s="98" t="str">
        <f>VLOOKUP(I75,Presupuesto!$B$11:$C$566,2,0)</f>
        <v>SERVICIOS DE IMPRENTA PUBLIC.Y REPRODUCCION</v>
      </c>
      <c r="K75" s="98" t="str">
        <f>$K$74</f>
        <v>Gestión Tecnologías de Información y Comunicación</v>
      </c>
      <c r="L75" s="98" t="s">
        <v>412</v>
      </c>
    </row>
    <row r="76" spans="3:12" hidden="1">
      <c r="C76" s="99" t="s">
        <v>49</v>
      </c>
      <c r="D76" s="592"/>
      <c r="E76" s="200">
        <f>D74</f>
        <v>0</v>
      </c>
      <c r="F76" s="100">
        <v>150</v>
      </c>
      <c r="G76" s="97">
        <f t="shared" si="6"/>
        <v>0</v>
      </c>
      <c r="H76" s="161"/>
      <c r="I76" s="98" t="s">
        <v>792</v>
      </c>
      <c r="J76" s="98" t="str">
        <f>VLOOKUP(I76,Presupuesto!$B$11:$C$566,2,0)</f>
        <v>ALIMENTOS B EBIDAS PARA PERSONAS</v>
      </c>
      <c r="K76" s="98" t="str">
        <f t="shared" ref="K76:K83" si="7">$K$74</f>
        <v>Gestión Tecnologías de Información y Comunicación</v>
      </c>
      <c r="L76" s="98" t="s">
        <v>396</v>
      </c>
    </row>
    <row r="77" spans="3:12" hidden="1">
      <c r="C77" s="99" t="s">
        <v>50</v>
      </c>
      <c r="D77" s="592"/>
      <c r="E77" s="151">
        <v>0</v>
      </c>
      <c r="F77" s="118">
        <v>10000</v>
      </c>
      <c r="G77" s="97">
        <f t="shared" si="6"/>
        <v>0</v>
      </c>
      <c r="H77" s="161"/>
      <c r="I77" s="317" t="s">
        <v>300</v>
      </c>
      <c r="J77" s="98" t="str">
        <f>VLOOKUP(I77,Presupuesto!$B$11:$C$566,2,0)</f>
        <v>PASAJES (26100-00)</v>
      </c>
      <c r="K77" s="98" t="str">
        <f t="shared" si="7"/>
        <v>Gestión Tecnologías de Información y Comunicación</v>
      </c>
      <c r="L77" s="98" t="s">
        <v>412</v>
      </c>
    </row>
    <row r="78" spans="3:12" hidden="1">
      <c r="C78" s="99" t="s">
        <v>417</v>
      </c>
      <c r="D78" s="592"/>
      <c r="E78" s="151">
        <v>0</v>
      </c>
      <c r="F78" s="118">
        <v>250</v>
      </c>
      <c r="G78" s="97">
        <f t="shared" si="6"/>
        <v>0</v>
      </c>
      <c r="H78" s="161"/>
      <c r="I78" s="98" t="s">
        <v>821</v>
      </c>
      <c r="J78" s="98" t="str">
        <f>VLOOKUP(I78,Presupuesto!$B$11:$C$566,2,0)</f>
        <v>PRODUCTOS PAPEL Y CARTON</v>
      </c>
      <c r="K78" s="98" t="str">
        <f t="shared" si="7"/>
        <v>Gestión Tecnologías de Información y Comunicación</v>
      </c>
      <c r="L78" s="98" t="s">
        <v>412</v>
      </c>
    </row>
    <row r="79" spans="3:12" hidden="1">
      <c r="C79" s="99" t="s">
        <v>51</v>
      </c>
      <c r="D79" s="592"/>
      <c r="E79" s="200">
        <f>(D74*25)/500</f>
        <v>0</v>
      </c>
      <c r="F79" s="100">
        <v>85</v>
      </c>
      <c r="G79" s="97">
        <f t="shared" si="6"/>
        <v>0</v>
      </c>
      <c r="H79" s="161"/>
      <c r="I79" s="98" t="s">
        <v>821</v>
      </c>
      <c r="J79" s="98" t="str">
        <f>VLOOKUP(I79,Presupuesto!$B$11:$C$566,2,0)</f>
        <v>PRODUCTOS PAPEL Y CARTON</v>
      </c>
      <c r="K79" s="98" t="str">
        <f t="shared" si="7"/>
        <v>Gestión Tecnologías de Información y Comunicación</v>
      </c>
      <c r="L79" s="98" t="s">
        <v>412</v>
      </c>
    </row>
    <row r="80" spans="3:12" hidden="1">
      <c r="C80" s="99" t="s">
        <v>123</v>
      </c>
      <c r="D80" s="592"/>
      <c r="E80" s="200">
        <f>D74/12</f>
        <v>0</v>
      </c>
      <c r="F80" s="100">
        <v>36</v>
      </c>
      <c r="G80" s="97">
        <f t="shared" si="6"/>
        <v>0</v>
      </c>
      <c r="H80" s="161"/>
      <c r="I80" s="98" t="s">
        <v>942</v>
      </c>
      <c r="J80" s="98" t="str">
        <f>VLOOKUP(I80,Presupuesto!$B$11:$C$566,2,0)</f>
        <v>UTILES DE ESCRITORIO, OFICINA Y ENSE¥ANZA</v>
      </c>
      <c r="K80" s="98" t="str">
        <f t="shared" si="7"/>
        <v>Gestión Tecnologías de Información y Comunicación</v>
      </c>
      <c r="L80" s="98" t="s">
        <v>412</v>
      </c>
    </row>
    <row r="81" spans="3:12" hidden="1">
      <c r="C81" s="99" t="s">
        <v>34</v>
      </c>
      <c r="D81" s="592"/>
      <c r="E81" s="200">
        <f>D74/12</f>
        <v>0</v>
      </c>
      <c r="F81" s="100">
        <v>80</v>
      </c>
      <c r="G81" s="97">
        <f t="shared" si="6"/>
        <v>0</v>
      </c>
      <c r="H81" s="161"/>
      <c r="I81" s="98" t="s">
        <v>942</v>
      </c>
      <c r="J81" s="98" t="str">
        <f>VLOOKUP(I81,Presupuesto!$B$11:$C$566,2,0)</f>
        <v>UTILES DE ESCRITORIO, OFICINA Y ENSE¥ANZA</v>
      </c>
      <c r="K81" s="98" t="str">
        <f t="shared" si="7"/>
        <v>Gestión Tecnologías de Información y Comunicación</v>
      </c>
      <c r="L81" s="98" t="s">
        <v>412</v>
      </c>
    </row>
    <row r="82" spans="3:12" hidden="1">
      <c r="C82" s="109" t="s">
        <v>52</v>
      </c>
      <c r="D82" s="592"/>
      <c r="E82" s="208">
        <v>0</v>
      </c>
      <c r="F82" s="119">
        <v>25</v>
      </c>
      <c r="G82" s="97">
        <f t="shared" si="6"/>
        <v>0</v>
      </c>
      <c r="H82" s="161"/>
      <c r="I82" s="98" t="s">
        <v>942</v>
      </c>
      <c r="J82" s="98" t="str">
        <f>VLOOKUP(I82,Presupuesto!$B$11:$C$566,2,0)</f>
        <v>UTILES DE ESCRITORIO, OFICINA Y ENSE¥ANZA</v>
      </c>
      <c r="K82" s="98" t="str">
        <f t="shared" si="7"/>
        <v>Gestión Tecnologías de Información y Comunicación</v>
      </c>
      <c r="L82" s="98" t="s">
        <v>412</v>
      </c>
    </row>
    <row r="83" spans="3:12" ht="15.75" hidden="1" thickBot="1">
      <c r="C83" s="212" t="s">
        <v>430</v>
      </c>
      <c r="D83" s="213">
        <v>0</v>
      </c>
      <c r="E83" s="326">
        <v>0</v>
      </c>
      <c r="F83" s="104">
        <f>HLOOKUP(C83,$AH$2:$BU$3,2,0)</f>
        <v>1150</v>
      </c>
      <c r="G83" s="105">
        <f>D83*E83*F83</f>
        <v>0</v>
      </c>
      <c r="H83" s="327"/>
      <c r="I83" s="328" t="s">
        <v>301</v>
      </c>
      <c r="J83" s="106" t="str">
        <f>VLOOKUP(I83,Presupuesto!$B$11:$C$566,2,0)</f>
        <v>VIATICOS (26200-00)</v>
      </c>
      <c r="K83" s="329" t="str">
        <f t="shared" si="7"/>
        <v>Gestión Tecnologías de Información y Comunicación</v>
      </c>
      <c r="L83" s="329" t="s">
        <v>412</v>
      </c>
    </row>
    <row r="85" spans="3:12" ht="15.75" thickBot="1"/>
    <row r="86" spans="3:12" ht="15.75" thickBot="1">
      <c r="C86" s="29" t="s">
        <v>43</v>
      </c>
      <c r="D86" s="30"/>
      <c r="E86" s="93"/>
      <c r="F86" s="93"/>
      <c r="G86" s="93"/>
      <c r="H86" s="76"/>
      <c r="I86" s="76"/>
      <c r="J86" s="76"/>
      <c r="K86" s="112"/>
    </row>
    <row r="87" spans="3:12">
      <c r="C87" s="70"/>
      <c r="D87" s="31"/>
      <c r="E87" s="93"/>
      <c r="F87" s="93"/>
      <c r="G87" s="93"/>
      <c r="H87" s="76"/>
      <c r="I87" s="76"/>
      <c r="J87" s="76"/>
      <c r="K87" s="112"/>
    </row>
    <row r="88" spans="3:12">
      <c r="C88" s="70"/>
      <c r="D88" s="31"/>
      <c r="E88" s="93"/>
      <c r="F88" s="93"/>
      <c r="G88" s="93"/>
      <c r="H88" s="76"/>
      <c r="I88" s="76"/>
      <c r="J88" s="76"/>
      <c r="K88" s="112"/>
    </row>
    <row r="89" spans="3:12" ht="15.75">
      <c r="C89" s="202" t="s">
        <v>392</v>
      </c>
      <c r="D89" s="361"/>
      <c r="E89" s="93"/>
      <c r="F89" s="93"/>
      <c r="G89" s="93"/>
      <c r="H89" s="76"/>
      <c r="I89" s="76"/>
      <c r="J89" s="76"/>
      <c r="K89" s="112"/>
    </row>
    <row r="90" spans="3:12" ht="18.75">
      <c r="C90" s="206"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c r="C91" s="70"/>
      <c r="D91" s="31"/>
      <c r="E91" s="93"/>
      <c r="F91" s="93"/>
      <c r="G91" s="93"/>
      <c r="H91" s="76"/>
      <c r="I91" s="76"/>
      <c r="J91" s="76"/>
      <c r="K91" s="112"/>
    </row>
  </sheetData>
  <protectedRanges>
    <protectedRange password="DE9D" sqref="D16:F26 H16:I26 K16:L26 K36 K55 K74" name="bloqueo"/>
  </protectedRanges>
  <autoFilter ref="G9:H91">
    <filterColumn colId="0">
      <filters blank="1">
        <filter val="1,500"/>
        <filter val="15"/>
        <filter val="18,000"/>
        <filter val="3,000"/>
        <filter val="30,000"/>
        <filter val="40,000"/>
        <filter val="500"/>
        <filter val="6,000"/>
        <filter val="6,900"/>
        <filter val="69,000"/>
        <filter val="85"/>
        <filter val="Costo Total"/>
      </filters>
    </filterColumn>
  </autoFilter>
  <mergeCells count="4">
    <mergeCell ref="D17:D25"/>
    <mergeCell ref="D36:D44"/>
    <mergeCell ref="D55:D63"/>
    <mergeCell ref="D74:D82"/>
  </mergeCells>
  <dataValidations count="6">
    <dataValidation type="list" allowBlank="1" showInputMessage="1" showErrorMessage="1" sqref="C26 C45 C64 C83">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formula1>$S$2:$T$2</formula1>
    </dataValidation>
    <dataValidation type="list" allowBlank="1" showInputMessage="1" showErrorMessage="1" errorTitle="¡Ingreso Inválido!" error="Verifique el valor ingresado.&#10;" sqref="I17:I26 I36:I45 I55:I64 I74:I83">
      <formula1>$A$1:$UI$1</formula1>
    </dataValidation>
    <dataValidation type="list" allowBlank="1" showInputMessage="1" showErrorMessage="1" sqref="K18:K26 K37:K45 K56:K64 K75:K83">
      <formula1>$A$2:$P$2</formula1>
    </dataValidation>
    <dataValidation type="list" allowBlank="1" showInputMessage="1" showErrorMessage="1" errorTitle="¡Ingreso Inválido!" error="Seleccione una opción de la lista." promptTitle="Dimensión Estratégica" prompt="Seleccione una opción de la lista." sqref="K17 K36 K55 K74">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filterMode="1">
    <tabColor rgb="FF92D050"/>
  </sheetPr>
  <dimension ref="A1:UI579"/>
  <sheetViews>
    <sheetView showGridLines="0" topLeftCell="B4" zoomScale="84" zoomScaleNormal="84" workbookViewId="0">
      <selection activeCell="D6" sqref="D6"/>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1479</v>
      </c>
      <c r="Q2" s="122" t="s">
        <v>1517</v>
      </c>
      <c r="R2" s="453" t="str">
        <f>+Presupuesto!D11</f>
        <v>Recurrente</v>
      </c>
      <c r="S2" s="45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09" t="s">
        <v>420</v>
      </c>
      <c r="AI2" s="209" t="s">
        <v>421</v>
      </c>
      <c r="AJ2" s="209" t="s">
        <v>422</v>
      </c>
      <c r="AK2" s="209" t="s">
        <v>423</v>
      </c>
      <c r="AL2" s="209" t="s">
        <v>424</v>
      </c>
      <c r="AM2" s="209" t="s">
        <v>427</v>
      </c>
      <c r="AN2" s="209" t="s">
        <v>425</v>
      </c>
      <c r="AO2" s="209" t="s">
        <v>426</v>
      </c>
      <c r="AP2" s="209" t="s">
        <v>428</v>
      </c>
      <c r="AQ2" s="209" t="s">
        <v>429</v>
      </c>
      <c r="AR2" s="209" t="s">
        <v>430</v>
      </c>
      <c r="AS2" s="209" t="s">
        <v>431</v>
      </c>
      <c r="AT2" s="209" t="s">
        <v>432</v>
      </c>
      <c r="AU2" s="209" t="s">
        <v>433</v>
      </c>
      <c r="AV2" s="209" t="s">
        <v>434</v>
      </c>
      <c r="AW2" s="209" t="s">
        <v>435</v>
      </c>
      <c r="AX2" s="209" t="s">
        <v>436</v>
      </c>
      <c r="AY2" s="209" t="s">
        <v>437</v>
      </c>
      <c r="AZ2" s="209" t="s">
        <v>438</v>
      </c>
      <c r="BA2" s="209" t="s">
        <v>439</v>
      </c>
      <c r="BB2" s="209" t="s">
        <v>440</v>
      </c>
      <c r="BC2" s="209" t="s">
        <v>441</v>
      </c>
      <c r="BD2" s="209" t="s">
        <v>442</v>
      </c>
      <c r="BE2" s="209" t="s">
        <v>443</v>
      </c>
      <c r="BF2" s="209" t="s">
        <v>444</v>
      </c>
      <c r="BG2" s="209" t="s">
        <v>445</v>
      </c>
      <c r="BH2" s="209" t="s">
        <v>446</v>
      </c>
      <c r="BI2" s="209" t="s">
        <v>447</v>
      </c>
      <c r="BJ2" s="209" t="s">
        <v>448</v>
      </c>
      <c r="BK2" s="209" t="s">
        <v>449</v>
      </c>
      <c r="BL2" s="209" t="s">
        <v>450</v>
      </c>
      <c r="BM2" s="209" t="s">
        <v>451</v>
      </c>
      <c r="BN2" s="209" t="s">
        <v>452</v>
      </c>
      <c r="BO2" s="209" t="s">
        <v>453</v>
      </c>
      <c r="BP2" s="209" t="s">
        <v>454</v>
      </c>
      <c r="BQ2" s="209" t="s">
        <v>455</v>
      </c>
      <c r="BR2" s="209" t="s">
        <v>456</v>
      </c>
      <c r="BS2" s="209" t="s">
        <v>457</v>
      </c>
      <c r="BT2" s="209" t="s">
        <v>458</v>
      </c>
      <c r="BU2" s="209"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c r="AH3" s="210">
        <v>2500</v>
      </c>
      <c r="AI3" s="210">
        <v>1900</v>
      </c>
      <c r="AJ3" s="210">
        <v>1650</v>
      </c>
      <c r="AK3" s="210">
        <v>1580</v>
      </c>
      <c r="AL3" s="210">
        <v>2250</v>
      </c>
      <c r="AM3" s="210">
        <v>1650</v>
      </c>
      <c r="AN3" s="210">
        <v>1400</v>
      </c>
      <c r="AO3" s="211">
        <v>1340</v>
      </c>
      <c r="AP3" s="211">
        <v>2000</v>
      </c>
      <c r="AQ3" s="211">
        <v>1400</v>
      </c>
      <c r="AR3" s="211">
        <v>1150</v>
      </c>
      <c r="AS3" s="211">
        <v>1100</v>
      </c>
      <c r="AT3" s="211">
        <v>1750</v>
      </c>
      <c r="AU3" s="211">
        <v>1150</v>
      </c>
      <c r="AV3" s="211">
        <v>900</v>
      </c>
      <c r="AW3" s="211">
        <v>860</v>
      </c>
      <c r="AX3" s="211">
        <v>1200</v>
      </c>
      <c r="AY3" s="122">
        <v>900</v>
      </c>
      <c r="AZ3" s="122">
        <v>650</v>
      </c>
      <c r="BA3" s="122">
        <v>620</v>
      </c>
      <c r="BB3" s="210">
        <f>+'Cuadro Resumen'!C213</f>
        <v>5605.2314999999999</v>
      </c>
      <c r="BC3" s="210">
        <f>+'Cuadro Resumen'!D213</f>
        <v>5165.6055000000006</v>
      </c>
      <c r="BD3" s="210">
        <f>+'Cuadro Resumen'!E213</f>
        <v>6594.39</v>
      </c>
      <c r="BE3" s="210">
        <f>+'Cuadro Resumen'!F213</f>
        <v>6154.7640000000001</v>
      </c>
      <c r="BF3" s="210">
        <f>+'Cuadro Resumen'!C214</f>
        <v>4945.7925000000005</v>
      </c>
      <c r="BG3" s="210">
        <f>+'Cuadro Resumen'!D214</f>
        <v>4506.1665000000003</v>
      </c>
      <c r="BH3" s="210">
        <f>+'Cuadro Resumen'!E214</f>
        <v>5934.951</v>
      </c>
      <c r="BI3" s="210">
        <f>+'Cuadro Resumen'!F214</f>
        <v>5495.3249999999998</v>
      </c>
      <c r="BJ3" s="211">
        <f>+'Cuadro Resumen'!C215</f>
        <v>4286.3535000000002</v>
      </c>
      <c r="BK3" s="211">
        <f>+'Cuadro Resumen'!D215</f>
        <v>3956.634</v>
      </c>
      <c r="BL3" s="211">
        <f>+'Cuadro Resumen'!E215</f>
        <v>5275.5120000000006</v>
      </c>
      <c r="BM3" s="211">
        <f>+'Cuadro Resumen'!F215</f>
        <v>4835.8860000000004</v>
      </c>
      <c r="BN3" s="211">
        <f>+'Cuadro Resumen'!C216</f>
        <v>3626.9145000000003</v>
      </c>
      <c r="BO3" s="211">
        <f>+'Cuadro Resumen'!D216</f>
        <v>3297.1950000000002</v>
      </c>
      <c r="BP3" s="211">
        <f>+'Cuadro Resumen'!E216</f>
        <v>4616.0730000000003</v>
      </c>
      <c r="BQ3" s="211">
        <f>+'Cuadro Resumen'!F216</f>
        <v>4286.3535000000002</v>
      </c>
      <c r="BR3" s="211">
        <f>+'Cuadro Resumen'!C217</f>
        <v>3187.2885000000001</v>
      </c>
      <c r="BS3" s="211">
        <f>+'Cuadro Resumen'!D217</f>
        <v>2967.4755</v>
      </c>
      <c r="BT3" s="211">
        <f>+'Cuadro Resumen'!E217</f>
        <v>4066.5405000000001</v>
      </c>
      <c r="BU3" s="211">
        <f>+'Cuadro Resumen'!F217</f>
        <v>3736.8210000000004</v>
      </c>
      <c r="BZ3" s="298">
        <v>43674.39</v>
      </c>
      <c r="CA3" s="298">
        <v>39703.99</v>
      </c>
      <c r="CB3" s="298">
        <v>35733.589999999997</v>
      </c>
      <c r="CC3" s="298">
        <v>31763.19</v>
      </c>
      <c r="CD3" s="298">
        <v>29777.99</v>
      </c>
      <c r="CE3" s="298">
        <v>27792.79</v>
      </c>
      <c r="CF3" s="298">
        <v>18859.39</v>
      </c>
      <c r="CG3" s="298">
        <v>17866.8</v>
      </c>
      <c r="CH3" s="298">
        <v>13896.4</v>
      </c>
      <c r="CI3" s="298">
        <v>15004.09</v>
      </c>
      <c r="CJ3" s="298">
        <v>13238.9</v>
      </c>
      <c r="CK3" s="298">
        <v>12356.31</v>
      </c>
      <c r="CL3" s="298">
        <v>463.22</v>
      </c>
      <c r="CM3" s="298">
        <v>2007.3</v>
      </c>
    </row>
    <row r="5" spans="1:555" ht="52.5">
      <c r="C5" s="195" t="s">
        <v>128</v>
      </c>
      <c r="D5" s="454">
        <f>SUMIF(C:C,$C$10,D:D)</f>
        <v>4710000</v>
      </c>
      <c r="CA5" s="298"/>
    </row>
    <row r="6" spans="1:555">
      <c r="CA6" s="298"/>
    </row>
    <row r="7" spans="1:555">
      <c r="CA7" s="298"/>
    </row>
    <row r="8" spans="1:555">
      <c r="C8" s="70" t="s">
        <v>54</v>
      </c>
      <c r="D8" s="79"/>
      <c r="E8" s="70"/>
      <c r="F8" s="70"/>
      <c r="G8" s="70"/>
      <c r="H8" s="79"/>
      <c r="I8" s="70"/>
      <c r="J8" s="70"/>
      <c r="CA8" s="298"/>
    </row>
    <row r="9" spans="1:555" ht="15.75" thickBot="1">
      <c r="C9" s="94"/>
      <c r="D9" s="79"/>
      <c r="E9" s="94"/>
      <c r="F9" s="94"/>
      <c r="G9" s="94"/>
      <c r="H9" s="79"/>
      <c r="I9" s="94"/>
      <c r="J9" s="121"/>
      <c r="CA9" s="298"/>
    </row>
    <row r="10" spans="1:555" ht="15.75" thickBot="1">
      <c r="C10" s="69" t="s">
        <v>43</v>
      </c>
      <c r="D10" s="30">
        <f>SUM(G17:G19)</f>
        <v>1170000</v>
      </c>
      <c r="E10" s="93"/>
      <c r="F10" s="93"/>
      <c r="G10" s="93"/>
      <c r="H10" s="76"/>
      <c r="I10" s="76"/>
      <c r="J10" s="76"/>
      <c r="K10" s="153"/>
      <c r="CA10" s="298"/>
    </row>
    <row r="11" spans="1:555">
      <c r="B11" s="177"/>
      <c r="D11" s="31"/>
      <c r="E11" s="93"/>
      <c r="F11" s="93"/>
      <c r="G11" s="93"/>
      <c r="H11" s="76"/>
      <c r="I11" s="76"/>
      <c r="J11" s="76"/>
      <c r="K11" s="153"/>
      <c r="CA11" s="298"/>
    </row>
    <row r="12" spans="1:555">
      <c r="B12" s="177"/>
      <c r="D12" s="31"/>
      <c r="E12" s="93"/>
      <c r="F12" s="93"/>
      <c r="G12" s="93"/>
      <c r="H12" s="76"/>
      <c r="I12" s="76"/>
      <c r="J12" s="76"/>
      <c r="K12" s="153"/>
      <c r="CA12" s="298"/>
    </row>
    <row r="13" spans="1:555" ht="15.75">
      <c r="C13" s="202" t="s">
        <v>392</v>
      </c>
      <c r="D13" s="361" t="s">
        <v>1568</v>
      </c>
      <c r="E13" s="93"/>
      <c r="F13" s="93"/>
      <c r="G13" s="93"/>
      <c r="H13" s="76"/>
      <c r="I13" s="76"/>
      <c r="J13" s="76"/>
      <c r="K13" s="153"/>
      <c r="CA13" s="298"/>
    </row>
    <row r="14" spans="1:555" ht="18.75">
      <c r="C14" s="206"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Contratación de consultores para el apoyo al desarrollo de los diagnostico y apoyo a las comisiones para el desarrollo de los mismo </v>
      </c>
      <c r="D14" s="31"/>
      <c r="E14" s="93"/>
      <c r="F14" s="93"/>
      <c r="G14" s="93"/>
      <c r="H14" s="76"/>
      <c r="I14" s="76"/>
      <c r="J14" s="76"/>
      <c r="K14" s="153"/>
      <c r="CA14" s="298"/>
    </row>
    <row r="15" spans="1:555" ht="15.75" thickBot="1">
      <c r="C15" s="94"/>
      <c r="D15" s="31"/>
      <c r="E15" s="93"/>
      <c r="F15" s="93"/>
      <c r="G15" s="93"/>
      <c r="H15" s="76"/>
      <c r="I15" s="76"/>
      <c r="J15" s="76"/>
      <c r="K15" s="153"/>
      <c r="CA15" s="298"/>
    </row>
    <row r="16" spans="1:555" ht="30.75" thickBot="1">
      <c r="C16" s="134" t="s">
        <v>44</v>
      </c>
      <c r="D16" s="138" t="s">
        <v>55</v>
      </c>
      <c r="E16" s="170" t="s">
        <v>56</v>
      </c>
      <c r="F16" s="138" t="s">
        <v>57</v>
      </c>
      <c r="G16" s="135" t="s">
        <v>27</v>
      </c>
      <c r="H16" s="133" t="s">
        <v>131</v>
      </c>
      <c r="I16" s="136" t="s">
        <v>46</v>
      </c>
      <c r="J16" s="136" t="s">
        <v>132</v>
      </c>
      <c r="K16" s="136" t="s">
        <v>410</v>
      </c>
      <c r="L16" s="136" t="s">
        <v>411</v>
      </c>
      <c r="CA16" s="298"/>
    </row>
    <row r="17" spans="3:12" ht="15.75" thickBot="1">
      <c r="C17" s="140" t="s">
        <v>60</v>
      </c>
      <c r="D17" s="199">
        <v>13</v>
      </c>
      <c r="E17" s="152">
        <v>3</v>
      </c>
      <c r="F17" s="139">
        <v>30000</v>
      </c>
      <c r="G17" s="113">
        <f>D17*E17*F17</f>
        <v>1170000</v>
      </c>
      <c r="H17" s="166" t="s">
        <v>129</v>
      </c>
      <c r="I17" s="114" t="s">
        <v>705</v>
      </c>
      <c r="J17" s="114" t="str">
        <f>VLOOKUP(I17,Presupuesto!$B$11:$C$565,2,0)</f>
        <v>OTROS SERVICIOS TECNICOS Y PROFESIONALES</v>
      </c>
      <c r="K17" s="98" t="s">
        <v>1357</v>
      </c>
      <c r="L17" s="98" t="s">
        <v>394</v>
      </c>
    </row>
    <row r="18" spans="3:12" hidden="1">
      <c r="C18" s="171" t="s">
        <v>58</v>
      </c>
      <c r="D18" s="163"/>
      <c r="E18" s="154">
        <v>0</v>
      </c>
      <c r="F18" s="100">
        <v>0</v>
      </c>
      <c r="G18" s="97">
        <f>F18</f>
        <v>0</v>
      </c>
      <c r="H18" s="164" t="s">
        <v>129</v>
      </c>
      <c r="I18" s="101" t="s">
        <v>705</v>
      </c>
      <c r="J18" s="101" t="str">
        <f>VLOOKUP(I18,Presupuesto!$B$11:$C$565,2,0)</f>
        <v>OTROS SERVICIOS TECNICOS Y PROFESIONALES</v>
      </c>
      <c r="K18" s="98" t="e">
        <f>#REF!</f>
        <v>#REF!</v>
      </c>
      <c r="L18" s="98" t="s">
        <v>394</v>
      </c>
    </row>
    <row r="19" spans="3:12" hidden="1">
      <c r="C19" s="172" t="s">
        <v>59</v>
      </c>
      <c r="D19" s="163"/>
      <c r="E19" s="154">
        <v>0</v>
      </c>
      <c r="F19" s="100">
        <v>0</v>
      </c>
      <c r="G19" s="97">
        <f>F19</f>
        <v>0</v>
      </c>
      <c r="H19" s="164"/>
      <c r="I19" s="101" t="s">
        <v>705</v>
      </c>
      <c r="J19" s="101" t="str">
        <f>VLOOKUP(I19,Presupuesto!$B$11:$C$565,2,0)</f>
        <v>OTROS SERVICIOS TECNICOS Y PROFESIONALES</v>
      </c>
      <c r="K19" s="98" t="e">
        <f>#REF!</f>
        <v>#REF!</v>
      </c>
      <c r="L19" s="98" t="s">
        <v>394</v>
      </c>
    </row>
    <row r="20" spans="3:12" ht="15.75" thickBot="1">
      <c r="K20" s="153"/>
    </row>
    <row r="21" spans="3:12" ht="15.75" thickBot="1">
      <c r="C21" s="69" t="s">
        <v>43</v>
      </c>
      <c r="D21" s="30">
        <f>SUM(G28:G30)</f>
        <v>960000</v>
      </c>
      <c r="E21" s="93"/>
      <c r="F21" s="93"/>
      <c r="G21" s="93"/>
      <c r="H21" s="76"/>
      <c r="I21" s="76"/>
      <c r="J21" s="76"/>
      <c r="K21" s="153"/>
    </row>
    <row r="22" spans="3:12">
      <c r="D22" s="31"/>
      <c r="E22" s="93"/>
      <c r="F22" s="93"/>
      <c r="G22" s="93"/>
      <c r="H22" s="76"/>
      <c r="I22" s="76"/>
      <c r="J22" s="76"/>
      <c r="K22" s="153"/>
    </row>
    <row r="23" spans="3:12">
      <c r="D23" s="31"/>
      <c r="E23" s="93"/>
      <c r="F23" s="93"/>
      <c r="G23" s="93"/>
      <c r="H23" s="76"/>
      <c r="I23" s="76"/>
      <c r="J23" s="76"/>
      <c r="K23" s="153"/>
    </row>
    <row r="24" spans="3:12" ht="15.75">
      <c r="C24" s="202" t="s">
        <v>392</v>
      </c>
      <c r="D24" s="361" t="s">
        <v>1567</v>
      </c>
      <c r="E24" s="93"/>
      <c r="F24" s="93"/>
      <c r="G24" s="93"/>
      <c r="H24" s="76"/>
      <c r="I24" s="76"/>
      <c r="J24" s="76"/>
      <c r="K24" s="153"/>
    </row>
    <row r="25" spans="3:12" ht="18.75">
      <c r="C25" s="206" t="str">
        <f>IFERROR(VLOOKUP(D24,'1. Desarrollo e Innov. Curricu.'!$E:$F,2,FALSE),IFERROR(VLOOKUP(D24,'2. Investigación Científica'!$E:$F,2,FALSE),IFERROR(VLOOKUP(D24,'3. Vinculación Univ. Sociedad'!$E:$F,2,FALSE),IFERROR(VLOOKUP(D24,'4. Docencia y Profesorado Univ.'!$E:$F,2,FALSE),IFERROR(VLOOKUP(D24,'5. Estudiantes y Graduados'!$E:$F,2,FALSE),IFERROR(VLOOKUP(D24,'11. Gestion Administrativa'!$E:$F,2,FALSE),IFERROR(VLOOKUP(D24,'13. Gestión Académica'!$E:$F,2,FALSE),IFERROR(VLOOKUP(D24,'8. Asegura. de la Calid. y M'!$E:$F,2,FALSE),IFERROR(VLOOKUP(D24,'6. Gestión del Conocimiento'!$E:$F,2,FALSE),IFERROR(VLOOKUP(D24,'15. Gobernabilidad y Proceso...'!$E:$F,2,FALSE),IFERROR(VLOOKUP(D24,'12. Gestión del Talento Humano'!$E:$F,2,FALSE),IFERROR(VLOOKUP(D24,'14. Internacional... de la E.S.'!$E:$F,2,FALSE),IFERROR(VLOOKUP(D24,'10. Posgrado'!$E:$F,2,FALSE),IFERROR(VLOOKUP(D24,'17. Gestión TIC'!$E:$F,2,FALSE),IFERROR(VLOOKUP(D24,'16. Desa. del Sistema Educ.Sup.'!$E:$F,2,FALSE),IFERROR(VLOOKUP(D24,'9. Cultura de Inno. Insti...'!$E:$F,2,FALSE),VLOOKUP(D24,'7. Lo Esencial de la Reforma U.'!$E:$F,2,0)))))))))))))))))</f>
        <v>Contratación de consultores para el apoyo al desarrollo de plan de estudios y apoyo a las comisiones para el desarrollo de los mismo</v>
      </c>
      <c r="D25" s="31"/>
      <c r="E25" s="93"/>
      <c r="F25" s="93"/>
      <c r="G25" s="93"/>
      <c r="H25" s="76"/>
      <c r="I25" s="76"/>
      <c r="J25" s="76"/>
      <c r="K25" s="153"/>
    </row>
    <row r="26" spans="3:12" ht="15.75" thickBot="1">
      <c r="C26" s="177"/>
      <c r="D26" s="31"/>
      <c r="E26" s="93"/>
      <c r="F26" s="93"/>
      <c r="G26" s="93"/>
      <c r="H26" s="76"/>
      <c r="I26" s="76"/>
      <c r="J26" s="76"/>
      <c r="K26" s="153"/>
    </row>
    <row r="27" spans="3:12" ht="30.75" thickBot="1">
      <c r="C27" s="134" t="s">
        <v>44</v>
      </c>
      <c r="D27" s="138" t="s">
        <v>55</v>
      </c>
      <c r="E27" s="170" t="s">
        <v>56</v>
      </c>
      <c r="F27" s="138" t="s">
        <v>57</v>
      </c>
      <c r="G27" s="135" t="s">
        <v>27</v>
      </c>
      <c r="H27" s="133" t="s">
        <v>131</v>
      </c>
      <c r="I27" s="136" t="s">
        <v>46</v>
      </c>
      <c r="J27" s="136" t="s">
        <v>132</v>
      </c>
      <c r="K27" s="136" t="s">
        <v>410</v>
      </c>
      <c r="L27" s="136" t="s">
        <v>411</v>
      </c>
    </row>
    <row r="28" spans="3:12" ht="15.75" thickBot="1">
      <c r="C28" s="140" t="s">
        <v>60</v>
      </c>
      <c r="D28" s="152">
        <v>16</v>
      </c>
      <c r="E28" s="569">
        <v>2</v>
      </c>
      <c r="F28" s="299">
        <v>60000</v>
      </c>
      <c r="G28" s="113">
        <f>F28*D28</f>
        <v>960000</v>
      </c>
      <c r="H28" s="166" t="s">
        <v>129</v>
      </c>
      <c r="I28" s="114" t="s">
        <v>705</v>
      </c>
      <c r="J28" s="114" t="str">
        <f>VLOOKUP(I28,Presupuesto!$B$11:$C$565,2,0)</f>
        <v>OTROS SERVICIOS TECNICOS Y PROFESIONALES</v>
      </c>
      <c r="K28" s="98" t="s">
        <v>1357</v>
      </c>
      <c r="L28" s="98" t="s">
        <v>394</v>
      </c>
    </row>
    <row r="29" spans="3:12" hidden="1">
      <c r="C29" s="171" t="s">
        <v>58</v>
      </c>
      <c r="D29" s="163"/>
      <c r="E29" s="154">
        <v>0</v>
      </c>
      <c r="F29" s="100">
        <v>0</v>
      </c>
      <c r="G29" s="97">
        <f>F29</f>
        <v>0</v>
      </c>
      <c r="H29" s="164"/>
      <c r="I29" s="101" t="s">
        <v>705</v>
      </c>
      <c r="J29" s="101" t="str">
        <f>VLOOKUP(I29,Presupuesto!$B$11:$C$565,2,0)</f>
        <v>OTROS SERVICIOS TECNICOS Y PROFESIONALES</v>
      </c>
      <c r="K29" s="98" t="e">
        <f>#REF!</f>
        <v>#REF!</v>
      </c>
      <c r="L29" s="98" t="s">
        <v>394</v>
      </c>
    </row>
    <row r="30" spans="3:12" hidden="1">
      <c r="C30" s="172" t="s">
        <v>59</v>
      </c>
      <c r="D30" s="163"/>
      <c r="E30" s="154">
        <v>0</v>
      </c>
      <c r="F30" s="100">
        <v>0</v>
      </c>
      <c r="G30" s="97">
        <f>F30</f>
        <v>0</v>
      </c>
      <c r="H30" s="164"/>
      <c r="I30" s="101" t="s">
        <v>705</v>
      </c>
      <c r="J30" s="101" t="str">
        <f>VLOOKUP(I30,Presupuesto!$B$11:$C$565,2,0)</f>
        <v>OTROS SERVICIOS TECNICOS Y PROFESIONALES</v>
      </c>
      <c r="K30" s="98" t="e">
        <f>#REF!</f>
        <v>#REF!</v>
      </c>
      <c r="L30" s="98" t="s">
        <v>394</v>
      </c>
    </row>
    <row r="32" spans="3:12" ht="15.75" thickBot="1">
      <c r="K32" s="153"/>
    </row>
    <row r="33" spans="3:12" ht="15.75" thickBot="1">
      <c r="C33" s="69" t="s">
        <v>43</v>
      </c>
      <c r="D33" s="30">
        <f>SUM(G40:G45)</f>
        <v>720000</v>
      </c>
      <c r="E33" s="93"/>
      <c r="F33" s="93"/>
      <c r="G33" s="93"/>
      <c r="H33" s="76"/>
      <c r="I33" s="76"/>
      <c r="J33" s="76"/>
      <c r="K33" s="153"/>
    </row>
    <row r="34" spans="3:12">
      <c r="D34" s="31"/>
      <c r="E34" s="93"/>
      <c r="F34" s="93"/>
      <c r="G34" s="93"/>
      <c r="H34" s="76"/>
      <c r="I34" s="76"/>
      <c r="J34" s="76"/>
      <c r="K34" s="153"/>
    </row>
    <row r="35" spans="3:12">
      <c r="D35" s="31"/>
      <c r="E35" s="93"/>
      <c r="F35" s="93"/>
      <c r="G35" s="93"/>
      <c r="H35" s="76"/>
      <c r="I35" s="76"/>
      <c r="J35" s="76"/>
      <c r="K35" s="153"/>
    </row>
    <row r="36" spans="3:12" ht="15.75">
      <c r="C36" s="202" t="s">
        <v>392</v>
      </c>
      <c r="D36" s="361" t="s">
        <v>1571</v>
      </c>
      <c r="E36" s="93"/>
      <c r="F36" s="93"/>
      <c r="G36" s="93"/>
      <c r="H36" s="76"/>
      <c r="I36" s="76"/>
      <c r="J36" s="76"/>
      <c r="K36" s="153"/>
    </row>
    <row r="37" spans="3:12" ht="18.75">
      <c r="C37" s="206"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Posgrado'!$E:$F,2,FALSE),IFERROR(VLOOKUP(D36,'17. Gestión TIC'!$E:$F,2,FALSE),IFERROR(VLOOKUP(D36,'16. Desa. del Sistema Educ.Sup.'!$E:$F,2,FALSE),IFERROR(VLOOKUP(D36,'9. Cultura de Inno. Insti...'!$E:$F,2,FALSE),VLOOKUP(D36,'7. Lo Esencial de la Reforma U.'!$E:$F,2,0)))))))))))))))))</f>
        <v xml:space="preserve">Contratación de consultores para el apoyo al desarrollo de planes de factibilidad y apoyo a las comisiones para el desarrollo de los mismo </v>
      </c>
      <c r="D37" s="31"/>
      <c r="E37" s="93"/>
      <c r="F37" s="93"/>
      <c r="G37" s="93"/>
      <c r="H37" s="76"/>
      <c r="I37" s="76"/>
      <c r="J37" s="76"/>
      <c r="K37" s="153"/>
    </row>
    <row r="38" spans="3:12" ht="15.75" thickBot="1">
      <c r="C38" s="177"/>
      <c r="D38" s="31"/>
      <c r="E38" s="93"/>
      <c r="F38" s="93"/>
      <c r="G38" s="93"/>
      <c r="H38" s="76"/>
      <c r="I38" s="76"/>
      <c r="J38" s="76"/>
      <c r="K38" s="153"/>
    </row>
    <row r="39" spans="3:12" ht="30.75" thickBot="1">
      <c r="C39" s="134" t="s">
        <v>44</v>
      </c>
      <c r="D39" s="138" t="s">
        <v>55</v>
      </c>
      <c r="E39" s="170" t="s">
        <v>56</v>
      </c>
      <c r="F39" s="138" t="s">
        <v>57</v>
      </c>
      <c r="G39" s="135" t="s">
        <v>27</v>
      </c>
      <c r="H39" s="133" t="s">
        <v>131</v>
      </c>
      <c r="I39" s="136" t="s">
        <v>46</v>
      </c>
      <c r="J39" s="136" t="s">
        <v>132</v>
      </c>
      <c r="K39" s="136" t="s">
        <v>410</v>
      </c>
      <c r="L39" s="136" t="s">
        <v>411</v>
      </c>
    </row>
    <row r="40" spans="3:12" ht="15.75" thickBot="1">
      <c r="C40" s="140" t="s">
        <v>60</v>
      </c>
      <c r="D40" s="199">
        <v>12</v>
      </c>
      <c r="E40" s="152">
        <v>2</v>
      </c>
      <c r="F40" s="118">
        <v>30000</v>
      </c>
      <c r="G40" s="113">
        <f>D40*E40*F40</f>
        <v>720000</v>
      </c>
      <c r="H40" s="166" t="s">
        <v>129</v>
      </c>
      <c r="I40" s="114" t="s">
        <v>705</v>
      </c>
      <c r="J40" s="114" t="str">
        <f>VLOOKUP(I40,Presupuesto!$B$11:$C$565,2,0)</f>
        <v>OTROS SERVICIOS TECNICOS Y PROFESIONALES</v>
      </c>
      <c r="K40" s="98" t="s">
        <v>1357</v>
      </c>
      <c r="L40" s="98" t="s">
        <v>394</v>
      </c>
    </row>
    <row r="41" spans="3:12" hidden="1">
      <c r="C41" s="171" t="s">
        <v>58</v>
      </c>
      <c r="D41" s="163"/>
      <c r="E41" s="154">
        <v>0</v>
      </c>
      <c r="F41" s="100">
        <v>0</v>
      </c>
      <c r="G41" s="97">
        <f>F41</f>
        <v>0</v>
      </c>
      <c r="H41" s="164"/>
      <c r="I41" s="101" t="s">
        <v>705</v>
      </c>
      <c r="J41" s="101" t="str">
        <f>VLOOKUP(I41,Presupuesto!$B$11:$C$565,2,0)</f>
        <v>OTROS SERVICIOS TECNICOS Y PROFESIONALES</v>
      </c>
      <c r="K41" s="98" t="e">
        <f>#REF!</f>
        <v>#REF!</v>
      </c>
      <c r="L41" s="98" t="s">
        <v>394</v>
      </c>
    </row>
    <row r="42" spans="3:12" hidden="1">
      <c r="C42" s="172" t="s">
        <v>59</v>
      </c>
      <c r="D42" s="163"/>
      <c r="E42" s="154">
        <v>0</v>
      </c>
      <c r="F42" s="100">
        <v>0</v>
      </c>
      <c r="G42" s="97">
        <f>F42</f>
        <v>0</v>
      </c>
      <c r="H42" s="164"/>
      <c r="I42" s="101" t="s">
        <v>705</v>
      </c>
      <c r="J42" s="101" t="str">
        <f>VLOOKUP(I42,Presupuesto!$B$11:$C$565,2,0)</f>
        <v>OTROS SERVICIOS TECNICOS Y PROFESIONALES</v>
      </c>
      <c r="K42" s="98" t="e">
        <f>#REF!</f>
        <v>#REF!</v>
      </c>
      <c r="L42" s="98" t="s">
        <v>394</v>
      </c>
    </row>
    <row r="43" spans="3:12" ht="15.75" hidden="1" thickBot="1">
      <c r="C43" s="140" t="s">
        <v>61</v>
      </c>
      <c r="D43" s="199"/>
      <c r="E43" s="152">
        <v>12</v>
      </c>
      <c r="F43" s="118">
        <v>30000</v>
      </c>
      <c r="G43" s="113">
        <f>D43*E43*F43</f>
        <v>0</v>
      </c>
      <c r="H43" s="166"/>
      <c r="I43" s="114" t="s">
        <v>496</v>
      </c>
      <c r="J43" s="114" t="str">
        <f>VLOOKUP(I43,Presupuesto!$B$11:$C$565,2,0)</f>
        <v>SUELDOS Y SALARIOS PERMANENTES</v>
      </c>
      <c r="K43" s="98" t="e">
        <f>#REF!</f>
        <v>#REF!</v>
      </c>
      <c r="L43" s="98" t="s">
        <v>394</v>
      </c>
    </row>
    <row r="44" spans="3:12" hidden="1">
      <c r="C44" s="171" t="s">
        <v>58</v>
      </c>
      <c r="D44" s="169"/>
      <c r="E44" s="131">
        <v>0</v>
      </c>
      <c r="F44" s="119">
        <f>IF(E43=0,"",(G43/E43)/12*E43)</f>
        <v>0</v>
      </c>
      <c r="G44" s="120">
        <f>F44</f>
        <v>0</v>
      </c>
      <c r="H44" s="164"/>
      <c r="I44" s="101" t="s">
        <v>516</v>
      </c>
      <c r="J44" s="101" t="str">
        <f>VLOOKUP(I44,Presupuesto!$B$11:$C$565,2,0)</f>
        <v>AGUINALDO Y DECIMO CUARTO MES</v>
      </c>
      <c r="K44" s="98" t="e">
        <f>#REF!</f>
        <v>#REF!</v>
      </c>
      <c r="L44" s="98" t="s">
        <v>394</v>
      </c>
    </row>
    <row r="45" spans="3:12" ht="15.75" hidden="1" thickBot="1">
      <c r="C45" s="173" t="s">
        <v>59</v>
      </c>
      <c r="D45" s="162"/>
      <c r="E45" s="132">
        <v>0</v>
      </c>
      <c r="F45" s="105">
        <f>IF(E43&lt;6,"",((E43-6)/12)*(G43/E43))</f>
        <v>0</v>
      </c>
      <c r="G45" s="105">
        <f>F45</f>
        <v>0</v>
      </c>
      <c r="H45" s="162"/>
      <c r="I45" s="106" t="s">
        <v>519</v>
      </c>
      <c r="J45" s="124" t="str">
        <f>VLOOKUP(I45,Presupuesto!$B$11:$C$565,2,0)</f>
        <v>DECIMOCUARTO MES</v>
      </c>
      <c r="K45" s="106" t="e">
        <f>#REF!</f>
        <v>#REF!</v>
      </c>
      <c r="L45" s="124" t="s">
        <v>394</v>
      </c>
    </row>
    <row r="47" spans="3:12" ht="15.75" thickBot="1">
      <c r="K47" s="153"/>
    </row>
    <row r="48" spans="3:12" ht="15.75" thickBot="1">
      <c r="C48" s="69" t="s">
        <v>43</v>
      </c>
      <c r="D48" s="30">
        <f>SUM(G55:G57)</f>
        <v>1260000</v>
      </c>
      <c r="E48" s="93"/>
      <c r="F48" s="93"/>
      <c r="G48" s="93"/>
      <c r="H48" s="76"/>
      <c r="I48" s="76"/>
      <c r="J48" s="76"/>
      <c r="K48" s="153"/>
    </row>
    <row r="49" spans="3:12">
      <c r="D49" s="31"/>
      <c r="E49" s="93"/>
      <c r="F49" s="93"/>
      <c r="G49" s="93"/>
      <c r="H49" s="76"/>
      <c r="I49" s="76"/>
      <c r="J49" s="76"/>
      <c r="K49" s="153"/>
    </row>
    <row r="50" spans="3:12">
      <c r="D50" s="31"/>
      <c r="E50" s="93"/>
      <c r="F50" s="93"/>
      <c r="G50" s="93"/>
      <c r="H50" s="76"/>
      <c r="I50" s="76"/>
      <c r="J50" s="76"/>
      <c r="K50" s="153"/>
    </row>
    <row r="51" spans="3:12" ht="15.75">
      <c r="C51" s="202" t="s">
        <v>392</v>
      </c>
      <c r="D51" s="361" t="s">
        <v>1575</v>
      </c>
      <c r="E51" s="93"/>
      <c r="F51" s="93"/>
      <c r="G51" s="93"/>
      <c r="H51" s="76"/>
      <c r="I51" s="76"/>
      <c r="J51" s="76"/>
      <c r="K51" s="153"/>
    </row>
    <row r="52" spans="3:12" ht="18.75">
      <c r="C52" s="206"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 xml:space="preserve">Fortalecer la estructura interna y física de la DAFT  a traves de la Contratación de personal </v>
      </c>
      <c r="D52" s="31"/>
      <c r="E52" s="93"/>
      <c r="F52" s="93"/>
      <c r="G52" s="93"/>
      <c r="H52" s="76"/>
      <c r="I52" s="76"/>
      <c r="J52" s="76"/>
      <c r="K52" s="153"/>
    </row>
    <row r="53" spans="3:12" ht="15.75" thickBot="1">
      <c r="C53" s="177"/>
      <c r="D53" s="31"/>
      <c r="E53" s="93"/>
      <c r="F53" s="93"/>
      <c r="G53" s="93"/>
      <c r="H53" s="76"/>
      <c r="I53" s="76"/>
      <c r="J53" s="76"/>
      <c r="K53" s="153"/>
    </row>
    <row r="54" spans="3:12" ht="30.75" thickBot="1">
      <c r="C54" s="134" t="s">
        <v>44</v>
      </c>
      <c r="D54" s="138" t="s">
        <v>55</v>
      </c>
      <c r="E54" s="170" t="s">
        <v>56</v>
      </c>
      <c r="F54" s="138" t="s">
        <v>57</v>
      </c>
      <c r="G54" s="135" t="s">
        <v>27</v>
      </c>
      <c r="H54" s="133" t="s">
        <v>131</v>
      </c>
      <c r="I54" s="136" t="s">
        <v>46</v>
      </c>
      <c r="J54" s="136" t="s">
        <v>132</v>
      </c>
      <c r="K54" s="136" t="s">
        <v>410</v>
      </c>
      <c r="L54" s="136" t="s">
        <v>411</v>
      </c>
    </row>
    <row r="55" spans="3:12" ht="15.75" thickBot="1">
      <c r="C55" s="140" t="s">
        <v>61</v>
      </c>
      <c r="D55" s="199">
        <v>3</v>
      </c>
      <c r="E55" s="152">
        <v>12</v>
      </c>
      <c r="F55" s="118">
        <v>35000</v>
      </c>
      <c r="G55" s="113">
        <f>D55*E55*F55</f>
        <v>1260000</v>
      </c>
      <c r="H55" s="166" t="s">
        <v>129</v>
      </c>
      <c r="I55" s="114" t="s">
        <v>496</v>
      </c>
      <c r="J55" s="114" t="str">
        <f>VLOOKUP(I55,Presupuesto!$B$11:$C$565,2,0)</f>
        <v>SUELDOS Y SALARIOS PERMANENTES</v>
      </c>
      <c r="K55" s="98" t="s">
        <v>1357</v>
      </c>
      <c r="L55" s="98" t="s">
        <v>394</v>
      </c>
    </row>
    <row r="56" spans="3:12" hidden="1">
      <c r="C56" s="171" t="s">
        <v>58</v>
      </c>
      <c r="D56" s="169"/>
      <c r="E56" s="131">
        <v>0</v>
      </c>
      <c r="F56" s="119"/>
      <c r="G56" s="120">
        <f>F56</f>
        <v>0</v>
      </c>
      <c r="H56" s="164"/>
      <c r="I56" s="101" t="s">
        <v>516</v>
      </c>
      <c r="J56" s="101" t="str">
        <f>VLOOKUP(I56,Presupuesto!$B$11:$C$565,2,0)</f>
        <v>AGUINALDO Y DECIMO CUARTO MES</v>
      </c>
      <c r="K56" s="98" t="e">
        <f>#REF!</f>
        <v>#REF!</v>
      </c>
      <c r="L56" s="98" t="s">
        <v>394</v>
      </c>
    </row>
    <row r="57" spans="3:12" ht="15.75" hidden="1" thickBot="1">
      <c r="C57" s="173" t="s">
        <v>59</v>
      </c>
      <c r="D57" s="162"/>
      <c r="E57" s="132">
        <v>0</v>
      </c>
      <c r="F57" s="105"/>
      <c r="G57" s="105">
        <f>F57</f>
        <v>0</v>
      </c>
      <c r="H57" s="162"/>
      <c r="I57" s="106" t="s">
        <v>519</v>
      </c>
      <c r="J57" s="124" t="str">
        <f>VLOOKUP(I57,Presupuesto!$B$11:$C$565,2,0)</f>
        <v>DECIMOCUARTO MES</v>
      </c>
      <c r="K57" s="106" t="e">
        <f>#REF!</f>
        <v>#REF!</v>
      </c>
      <c r="L57" s="124" t="s">
        <v>394</v>
      </c>
    </row>
    <row r="59" spans="3:12" ht="15.75" thickBot="1">
      <c r="K59" s="153"/>
    </row>
    <row r="60" spans="3:12" ht="15.75" thickBot="1">
      <c r="C60" s="69" t="s">
        <v>43</v>
      </c>
      <c r="D60" s="30">
        <f>SUM(G67:G72)</f>
        <v>120000</v>
      </c>
      <c r="E60" s="93"/>
      <c r="F60" s="93"/>
      <c r="G60" s="93"/>
      <c r="H60" s="76"/>
      <c r="I60" s="76"/>
      <c r="J60" s="76"/>
      <c r="K60" s="153"/>
    </row>
    <row r="61" spans="3:12">
      <c r="D61" s="31"/>
      <c r="E61" s="93"/>
      <c r="F61" s="93"/>
      <c r="G61" s="93"/>
      <c r="H61" s="76"/>
      <c r="I61" s="76"/>
      <c r="J61" s="76"/>
      <c r="K61" s="153"/>
    </row>
    <row r="62" spans="3:12">
      <c r="D62" s="31"/>
      <c r="E62" s="93"/>
      <c r="F62" s="93"/>
      <c r="G62" s="93"/>
      <c r="H62" s="76"/>
      <c r="I62" s="76"/>
      <c r="J62" s="76"/>
      <c r="K62" s="153"/>
    </row>
    <row r="63" spans="3:12" ht="15.75">
      <c r="C63" s="202" t="s">
        <v>392</v>
      </c>
      <c r="D63" s="361" t="s">
        <v>1582</v>
      </c>
      <c r="E63" s="93"/>
      <c r="F63" s="93"/>
      <c r="G63" s="93"/>
      <c r="H63" s="76"/>
      <c r="I63" s="76"/>
      <c r="J63" s="76"/>
      <c r="K63" s="153"/>
    </row>
    <row r="64" spans="3:12" ht="18.75">
      <c r="C64" s="206" t="str">
        <f>IFERROR(VLOOKUP(D63,'1. Desarrollo e Innov. Curricu.'!$E:$F,2,FALSE),IFERROR(VLOOKUP(D63,'2. Investigación Científica'!$E:$F,2,FALSE),IFERROR(VLOOKUP(D63,'3. Vinculación Univ. Sociedad'!$E:$F,2,FALSE),IFERROR(VLOOKUP(D63,'4. Docencia y Profesorado Univ.'!$E:$F,2,FALSE),IFERROR(VLOOKUP(D63,'5. Estudiantes y Graduados'!$E:$F,2,FALSE),IFERROR(VLOOKUP(D63,'11. Gestion Administrativa'!$E:$F,2,FALSE),IFERROR(VLOOKUP(D63,'13. Gestión Académica'!$E:$F,2,FALSE),IFERROR(VLOOKUP(D63,'8. Asegura. de la Calid. y M'!$E:$F,2,FALSE),IFERROR(VLOOKUP(D63,'6. Gestión del Conocimiento'!$E:$F,2,FALSE),IFERROR(VLOOKUP(D63,'15. Gobernabilidad y Proceso...'!$E:$F,2,FALSE),IFERROR(VLOOKUP(D63,'12. Gestión del Talento Humano'!$E:$F,2,FALSE),IFERROR(VLOOKUP(D63,'14. Internacional... de la E.S.'!$E:$F,2,FALSE),IFERROR(VLOOKUP(D63,'10. Posgrado'!$E:$F,2,FALSE),IFERROR(VLOOKUP(D63,'17. Gestión TIC'!$E:$F,2,FALSE),IFERROR(VLOOKUP(D63,'16. Desa. del Sistema Educ.Sup.'!$E:$F,2,FALSE),IFERROR(VLOOKUP(D63,'9. Cultura de Inno. Insti...'!$E:$F,2,FALSE),VLOOKUP(D63,'7. Lo Esencial de la Reforma U.'!$E:$F,2,0)))))))))))))))))</f>
        <v>Contratación de un consultor internacional</v>
      </c>
      <c r="D64" s="31"/>
      <c r="E64" s="93"/>
      <c r="F64" s="93"/>
      <c r="G64" s="93"/>
      <c r="H64" s="76"/>
      <c r="I64" s="76"/>
      <c r="J64" s="76"/>
      <c r="K64" s="153"/>
    </row>
    <row r="65" spans="3:12" ht="15.75" thickBot="1">
      <c r="C65" s="177"/>
      <c r="D65" s="31"/>
      <c r="E65" s="93"/>
      <c r="F65" s="93"/>
      <c r="G65" s="93"/>
      <c r="H65" s="76"/>
      <c r="I65" s="76"/>
      <c r="J65" s="76"/>
      <c r="K65" s="153"/>
    </row>
    <row r="66" spans="3:12" ht="30.75" thickBot="1">
      <c r="C66" s="134" t="s">
        <v>44</v>
      </c>
      <c r="D66" s="138" t="s">
        <v>55</v>
      </c>
      <c r="E66" s="170" t="s">
        <v>56</v>
      </c>
      <c r="F66" s="138" t="s">
        <v>57</v>
      </c>
      <c r="G66" s="135" t="s">
        <v>27</v>
      </c>
      <c r="H66" s="133" t="s">
        <v>131</v>
      </c>
      <c r="I66" s="136" t="s">
        <v>46</v>
      </c>
      <c r="J66" s="136" t="s">
        <v>132</v>
      </c>
      <c r="K66" s="136" t="s">
        <v>410</v>
      </c>
      <c r="L66" s="136" t="s">
        <v>411</v>
      </c>
    </row>
    <row r="67" spans="3:12" ht="15.75" thickBot="1">
      <c r="C67" s="140" t="s">
        <v>1597</v>
      </c>
      <c r="D67" s="199">
        <v>1</v>
      </c>
      <c r="E67" s="152">
        <v>4</v>
      </c>
      <c r="F67" s="118">
        <v>30000</v>
      </c>
      <c r="G67" s="113">
        <f>D67*E67*F67</f>
        <v>120000</v>
      </c>
      <c r="H67" s="166" t="s">
        <v>129</v>
      </c>
      <c r="I67" s="114" t="s">
        <v>705</v>
      </c>
      <c r="J67" s="114" t="str">
        <f>VLOOKUP(I67,Presupuesto!$B$11:$C$565,2,0)</f>
        <v>OTROS SERVICIOS TECNICOS Y PROFESIONALES</v>
      </c>
      <c r="K67" s="98" t="s">
        <v>1357</v>
      </c>
      <c r="L67" s="98" t="s">
        <v>394</v>
      </c>
    </row>
    <row r="68" spans="3:12" hidden="1">
      <c r="C68" s="171" t="s">
        <v>58</v>
      </c>
      <c r="D68" s="163"/>
      <c r="E68" s="154">
        <v>0</v>
      </c>
      <c r="F68" s="100">
        <v>0</v>
      </c>
      <c r="G68" s="97">
        <f>F68</f>
        <v>0</v>
      </c>
      <c r="H68" s="164"/>
      <c r="I68" s="101" t="s">
        <v>705</v>
      </c>
      <c r="J68" s="101" t="str">
        <f>VLOOKUP(I68,Presupuesto!$B$11:$C$565,2,0)</f>
        <v>OTROS SERVICIOS TECNICOS Y PROFESIONALES</v>
      </c>
      <c r="K68" s="98" t="e">
        <f>#REF!</f>
        <v>#REF!</v>
      </c>
      <c r="L68" s="98" t="s">
        <v>394</v>
      </c>
    </row>
    <row r="69" spans="3:12" hidden="1">
      <c r="C69" s="172" t="s">
        <v>59</v>
      </c>
      <c r="D69" s="163"/>
      <c r="E69" s="154">
        <v>0</v>
      </c>
      <c r="F69" s="100">
        <v>0</v>
      </c>
      <c r="G69" s="97">
        <f>F69</f>
        <v>0</v>
      </c>
      <c r="H69" s="164"/>
      <c r="I69" s="101" t="s">
        <v>705</v>
      </c>
      <c r="J69" s="101" t="str">
        <f>VLOOKUP(I69,Presupuesto!$B$11:$C$565,2,0)</f>
        <v>OTROS SERVICIOS TECNICOS Y PROFESIONALES</v>
      </c>
      <c r="K69" s="98" t="e">
        <f>#REF!</f>
        <v>#REF!</v>
      </c>
      <c r="L69" s="98" t="s">
        <v>394</v>
      </c>
    </row>
    <row r="70" spans="3:12" ht="15.75" hidden="1" thickBot="1">
      <c r="C70" s="140" t="s">
        <v>61</v>
      </c>
      <c r="D70" s="199"/>
      <c r="E70" s="152">
        <v>12</v>
      </c>
      <c r="F70" s="118">
        <v>30000</v>
      </c>
      <c r="G70" s="113">
        <f>D70*E70*F70</f>
        <v>0</v>
      </c>
      <c r="H70" s="166"/>
      <c r="I70" s="114" t="s">
        <v>496</v>
      </c>
      <c r="J70" s="114" t="str">
        <f>VLOOKUP(I70,Presupuesto!$B$11:$C$565,2,0)</f>
        <v>SUELDOS Y SALARIOS PERMANENTES</v>
      </c>
      <c r="K70" s="98" t="e">
        <f>#REF!</f>
        <v>#REF!</v>
      </c>
      <c r="L70" s="98" t="s">
        <v>394</v>
      </c>
    </row>
    <row r="71" spans="3:12" hidden="1">
      <c r="C71" s="171" t="s">
        <v>58</v>
      </c>
      <c r="D71" s="169"/>
      <c r="E71" s="131">
        <v>0</v>
      </c>
      <c r="F71" s="119">
        <f>IF(E70=0,"",(G70/E70)/12*E70)</f>
        <v>0</v>
      </c>
      <c r="G71" s="120">
        <f>F71</f>
        <v>0</v>
      </c>
      <c r="H71" s="164"/>
      <c r="I71" s="101" t="s">
        <v>516</v>
      </c>
      <c r="J71" s="101" t="str">
        <f>VLOOKUP(I71,Presupuesto!$B$11:$C$565,2,0)</f>
        <v>AGUINALDO Y DECIMO CUARTO MES</v>
      </c>
      <c r="K71" s="98" t="e">
        <f>#REF!</f>
        <v>#REF!</v>
      </c>
      <c r="L71" s="98" t="s">
        <v>394</v>
      </c>
    </row>
    <row r="72" spans="3:12" ht="15.75" hidden="1" thickBot="1">
      <c r="C72" s="173" t="s">
        <v>59</v>
      </c>
      <c r="D72" s="162"/>
      <c r="E72" s="132">
        <v>0</v>
      </c>
      <c r="F72" s="105">
        <f>IF(E70&lt;6,"",((E70-6)/12)*(G70/E70))</f>
        <v>0</v>
      </c>
      <c r="G72" s="105">
        <f>F72</f>
        <v>0</v>
      </c>
      <c r="H72" s="162"/>
      <c r="I72" s="106" t="s">
        <v>519</v>
      </c>
      <c r="J72" s="124" t="str">
        <f>VLOOKUP(I72,Presupuesto!$B$11:$C$565,2,0)</f>
        <v>DECIMOCUARTO MES</v>
      </c>
      <c r="K72" s="106" t="e">
        <f>#REF!</f>
        <v>#REF!</v>
      </c>
      <c r="L72" s="124" t="s">
        <v>394</v>
      </c>
    </row>
    <row r="74" spans="3:12" ht="15.75" thickBot="1">
      <c r="K74" s="153"/>
    </row>
    <row r="75" spans="3:12" ht="15.75" thickBot="1">
      <c r="C75" s="69" t="s">
        <v>43</v>
      </c>
      <c r="D75" s="30">
        <f>SUM(G82:G87)</f>
        <v>120000</v>
      </c>
      <c r="E75" s="93"/>
      <c r="F75" s="93"/>
      <c r="G75" s="93"/>
      <c r="H75" s="76"/>
      <c r="I75" s="76"/>
      <c r="J75" s="76"/>
      <c r="K75" s="153"/>
    </row>
    <row r="76" spans="3:12">
      <c r="D76" s="31"/>
      <c r="E76" s="93"/>
      <c r="F76" s="93"/>
      <c r="G76" s="93"/>
      <c r="H76" s="76"/>
      <c r="I76" s="76"/>
      <c r="J76" s="76"/>
      <c r="K76" s="153"/>
    </row>
    <row r="77" spans="3:12">
      <c r="D77" s="31"/>
      <c r="E77" s="93"/>
      <c r="F77" s="93"/>
      <c r="G77" s="93"/>
      <c r="H77" s="76"/>
      <c r="I77" s="76"/>
      <c r="J77" s="76"/>
      <c r="K77" s="153"/>
    </row>
    <row r="78" spans="3:12" ht="15.75">
      <c r="C78" s="202" t="s">
        <v>392</v>
      </c>
      <c r="D78" s="361" t="s">
        <v>1584</v>
      </c>
      <c r="E78" s="93"/>
      <c r="F78" s="93"/>
      <c r="G78" s="93"/>
      <c r="H78" s="76"/>
      <c r="I78" s="76"/>
      <c r="J78" s="76"/>
      <c r="K78" s="153"/>
    </row>
    <row r="79" spans="3:12" ht="18.75">
      <c r="C79" s="206" t="str">
        <f>IFERROR(VLOOKUP(D78,'1. Desarrollo e Innov. Curricu.'!$E:$F,2,FALSE),IFERROR(VLOOKUP(D78,'2. Investigación Científica'!$E:$F,2,FALSE),IFERROR(VLOOKUP(D78,'3. Vinculación Univ. Sociedad'!$E:$F,2,FALSE),IFERROR(VLOOKUP(D78,'4. Docencia y Profesorado Univ.'!$E:$F,2,FALSE),IFERROR(VLOOKUP(D78,'5. Estudiantes y Graduados'!$E:$F,2,FALSE),IFERROR(VLOOKUP(D78,'11. Gestion Administrativa'!$E:$F,2,FALSE),IFERROR(VLOOKUP(D78,'13. Gestión Académica'!$E:$F,2,FALSE),IFERROR(VLOOKUP(D78,'8. Asegura. de la Calid. y M'!$E:$F,2,FALSE),IFERROR(VLOOKUP(D78,'6. Gestión del Conocimiento'!$E:$F,2,FALSE),IFERROR(VLOOKUP(D78,'15. Gobernabilidad y Proceso...'!$E:$F,2,FALSE),IFERROR(VLOOKUP(D78,'12. Gestión del Talento Humano'!$E:$F,2,FALSE),IFERROR(VLOOKUP(D78,'14. Internacional... de la E.S.'!$E:$F,2,FALSE),IFERROR(VLOOKUP(D78,'10. Posgrado'!$E:$F,2,FALSE),IFERROR(VLOOKUP(D78,'17. Gestión TIC'!$E:$F,2,FALSE),IFERROR(VLOOKUP(D78,'16. Desa. del Sistema Educ.Sup.'!$E:$F,2,FALSE),IFERROR(VLOOKUP(D78,'9. Cultura de Inno. Insti...'!$E:$F,2,FALSE),VLOOKUP(D78,'7. Lo Esencial de la Reforma U.'!$E:$F,2,0)))))))))))))))))</f>
        <v xml:space="preserve">Contratación de un consultor para la elaboración de los diseños de material de visibilidad de las carreras tecnológicas y desarrollo e incorporación de la pagina web de la dirección como parte </v>
      </c>
      <c r="D79" s="31"/>
      <c r="E79" s="93"/>
      <c r="F79" s="93"/>
      <c r="G79" s="93"/>
      <c r="H79" s="76"/>
      <c r="I79" s="76"/>
      <c r="J79" s="76"/>
      <c r="K79" s="153"/>
    </row>
    <row r="80" spans="3:12" ht="15.75" thickBot="1">
      <c r="C80" s="177"/>
      <c r="D80" s="31"/>
      <c r="E80" s="93"/>
      <c r="F80" s="93"/>
      <c r="G80" s="93"/>
      <c r="H80" s="76"/>
      <c r="I80" s="76"/>
      <c r="J80" s="76"/>
      <c r="K80" s="153"/>
    </row>
    <row r="81" spans="3:12" ht="30.75" thickBot="1">
      <c r="C81" s="134" t="s">
        <v>44</v>
      </c>
      <c r="D81" s="138" t="s">
        <v>55</v>
      </c>
      <c r="E81" s="170" t="s">
        <v>56</v>
      </c>
      <c r="F81" s="138" t="s">
        <v>57</v>
      </c>
      <c r="G81" s="135" t="s">
        <v>27</v>
      </c>
      <c r="H81" s="133" t="s">
        <v>131</v>
      </c>
      <c r="I81" s="136" t="s">
        <v>46</v>
      </c>
      <c r="J81" s="136" t="s">
        <v>132</v>
      </c>
      <c r="K81" s="136" t="s">
        <v>410</v>
      </c>
      <c r="L81" s="136" t="s">
        <v>411</v>
      </c>
    </row>
    <row r="82" spans="3:12" ht="15.75" thickBot="1">
      <c r="C82" s="140" t="s">
        <v>60</v>
      </c>
      <c r="D82" s="199">
        <v>1</v>
      </c>
      <c r="E82" s="152">
        <v>4</v>
      </c>
      <c r="F82" s="118">
        <v>30000</v>
      </c>
      <c r="G82" s="113">
        <f>D82*E82*F82</f>
        <v>120000</v>
      </c>
      <c r="H82" s="166" t="s">
        <v>129</v>
      </c>
      <c r="I82" s="114" t="s">
        <v>705</v>
      </c>
      <c r="J82" s="114" t="str">
        <f>VLOOKUP(I82,Presupuesto!$B$11:$C$565,2,0)</f>
        <v>OTROS SERVICIOS TECNICOS Y PROFESIONALES</v>
      </c>
      <c r="K82" s="98" t="s">
        <v>1357</v>
      </c>
      <c r="L82" s="98" t="s">
        <v>394</v>
      </c>
    </row>
    <row r="83" spans="3:12" hidden="1">
      <c r="C83" s="171" t="s">
        <v>58</v>
      </c>
      <c r="D83" s="163"/>
      <c r="E83" s="154">
        <v>0</v>
      </c>
      <c r="F83" s="100">
        <v>0</v>
      </c>
      <c r="G83" s="97">
        <f>F83</f>
        <v>0</v>
      </c>
      <c r="H83" s="164"/>
      <c r="I83" s="101" t="s">
        <v>705</v>
      </c>
      <c r="J83" s="101" t="str">
        <f>VLOOKUP(I83,Presupuesto!$B$11:$C$565,2,0)</f>
        <v>OTROS SERVICIOS TECNICOS Y PROFESIONALES</v>
      </c>
      <c r="K83" s="98" t="e">
        <f>#REF!</f>
        <v>#REF!</v>
      </c>
      <c r="L83" s="98" t="s">
        <v>394</v>
      </c>
    </row>
    <row r="84" spans="3:12" hidden="1">
      <c r="C84" s="172" t="s">
        <v>59</v>
      </c>
      <c r="D84" s="163"/>
      <c r="E84" s="154">
        <v>0</v>
      </c>
      <c r="F84" s="100">
        <v>0</v>
      </c>
      <c r="G84" s="97">
        <f>F84</f>
        <v>0</v>
      </c>
      <c r="H84" s="164"/>
      <c r="I84" s="101" t="s">
        <v>705</v>
      </c>
      <c r="J84" s="101" t="str">
        <f>VLOOKUP(I84,Presupuesto!$B$11:$C$565,2,0)</f>
        <v>OTROS SERVICIOS TECNICOS Y PROFESIONALES</v>
      </c>
      <c r="K84" s="98" t="e">
        <f>#REF!</f>
        <v>#REF!</v>
      </c>
      <c r="L84" s="98" t="s">
        <v>394</v>
      </c>
    </row>
    <row r="85" spans="3:12" ht="15.75" hidden="1" thickBot="1">
      <c r="C85" s="140" t="s">
        <v>61</v>
      </c>
      <c r="D85" s="199"/>
      <c r="E85" s="152">
        <v>12</v>
      </c>
      <c r="F85" s="118">
        <v>30000</v>
      </c>
      <c r="G85" s="113">
        <f>D85*E85*F85</f>
        <v>0</v>
      </c>
      <c r="H85" s="166"/>
      <c r="I85" s="114" t="s">
        <v>496</v>
      </c>
      <c r="J85" s="114" t="str">
        <f>VLOOKUP(I85,Presupuesto!$B$11:$C$565,2,0)</f>
        <v>SUELDOS Y SALARIOS PERMANENTES</v>
      </c>
      <c r="K85" s="98" t="e">
        <f>#REF!</f>
        <v>#REF!</v>
      </c>
      <c r="L85" s="98" t="s">
        <v>394</v>
      </c>
    </row>
    <row r="86" spans="3:12" hidden="1">
      <c r="C86" s="171" t="s">
        <v>58</v>
      </c>
      <c r="D86" s="169"/>
      <c r="E86" s="131">
        <v>0</v>
      </c>
      <c r="F86" s="119">
        <f>IF(E85=0,"",(G85/E85)/12*E85)</f>
        <v>0</v>
      </c>
      <c r="G86" s="120">
        <f>F86</f>
        <v>0</v>
      </c>
      <c r="H86" s="164"/>
      <c r="I86" s="101" t="s">
        <v>516</v>
      </c>
      <c r="J86" s="101" t="str">
        <f>VLOOKUP(I86,Presupuesto!$B$11:$C$565,2,0)</f>
        <v>AGUINALDO Y DECIMO CUARTO MES</v>
      </c>
      <c r="K86" s="98" t="e">
        <f>#REF!</f>
        <v>#REF!</v>
      </c>
      <c r="L86" s="98" t="s">
        <v>394</v>
      </c>
    </row>
    <row r="87" spans="3:12" ht="15.75" hidden="1" thickBot="1">
      <c r="C87" s="173" t="s">
        <v>59</v>
      </c>
      <c r="D87" s="162"/>
      <c r="E87" s="132">
        <v>0</v>
      </c>
      <c r="F87" s="105">
        <f>IF(E85&lt;6,"",((E85-6)/12)*(G85/E85))</f>
        <v>0</v>
      </c>
      <c r="G87" s="105">
        <f>F87</f>
        <v>0</v>
      </c>
      <c r="H87" s="162"/>
      <c r="I87" s="106" t="s">
        <v>519</v>
      </c>
      <c r="J87" s="124" t="str">
        <f>VLOOKUP(I87,Presupuesto!$B$11:$C$565,2,0)</f>
        <v>DECIMOCUARTO MES</v>
      </c>
      <c r="K87" s="106" t="e">
        <f>#REF!</f>
        <v>#REF!</v>
      </c>
      <c r="L87" s="124" t="s">
        <v>394</v>
      </c>
    </row>
    <row r="89" spans="3:12" ht="15.75" thickBot="1">
      <c r="K89" s="153"/>
    </row>
    <row r="90" spans="3:12" ht="15.75" thickBot="1">
      <c r="C90" s="69" t="s">
        <v>43</v>
      </c>
      <c r="D90" s="30">
        <f>G97</f>
        <v>360000</v>
      </c>
      <c r="E90" s="93"/>
      <c r="F90" s="93"/>
      <c r="G90" s="93"/>
      <c r="H90" s="76"/>
      <c r="I90" s="76"/>
      <c r="J90" s="76"/>
      <c r="K90" s="153"/>
    </row>
    <row r="91" spans="3:12">
      <c r="D91" s="31"/>
      <c r="E91" s="93"/>
      <c r="F91" s="93"/>
      <c r="G91" s="93"/>
      <c r="H91" s="76"/>
      <c r="I91" s="76"/>
      <c r="J91" s="76"/>
      <c r="K91" s="153"/>
    </row>
    <row r="92" spans="3:12">
      <c r="D92" s="31"/>
      <c r="E92" s="93"/>
      <c r="F92" s="93"/>
      <c r="G92" s="93"/>
      <c r="H92" s="76"/>
      <c r="I92" s="76"/>
      <c r="J92" s="76"/>
      <c r="K92" s="153"/>
    </row>
    <row r="93" spans="3:12" ht="15.75">
      <c r="C93" s="202" t="s">
        <v>392</v>
      </c>
      <c r="D93" s="361" t="s">
        <v>1575</v>
      </c>
      <c r="E93" s="93"/>
      <c r="F93" s="93"/>
      <c r="G93" s="93"/>
      <c r="H93" s="76"/>
      <c r="I93" s="76"/>
      <c r="J93" s="76"/>
      <c r="K93" s="153"/>
    </row>
    <row r="94" spans="3:12" ht="18.75">
      <c r="C94" s="206" t="str">
        <f>IFERROR(VLOOKUP(D93,'1. Desarrollo e Innov. Curricu.'!$E:$F,2,FALSE),IFERROR(VLOOKUP(D93,'2. Investigación Científica'!$E:$F,2,FALSE),IFERROR(VLOOKUP(D93,'3. Vinculación Univ. Sociedad'!$E:$F,2,FALSE),IFERROR(VLOOKUP(D93,'4. Docencia y Profesorado Univ.'!$E:$F,2,FALSE),IFERROR(VLOOKUP(D93,'5. Estudiantes y Graduados'!$E:$F,2,FALSE),IFERROR(VLOOKUP(D93,'11. Gestion Administrativa'!$E:$F,2,FALSE),IFERROR(VLOOKUP(D93,'13. Gestión Académica'!$E:$F,2,FALSE),IFERROR(VLOOKUP(D93,'8. Asegura. de la Calid. y M'!$E:$F,2,FALSE),IFERROR(VLOOKUP(D93,'6. Gestión del Conocimiento'!$E:$F,2,FALSE),IFERROR(VLOOKUP(D93,'15. Gobernabilidad y Proceso...'!$E:$F,2,FALSE),IFERROR(VLOOKUP(D93,'12. Gestión del Talento Humano'!$E:$F,2,FALSE),IFERROR(VLOOKUP(D93,'14. Internacional... de la E.S.'!$E:$F,2,FALSE),IFERROR(VLOOKUP(D93,'10. Posgrado'!$E:$F,2,FALSE),IFERROR(VLOOKUP(D93,'17. Gestión TIC'!$E:$F,2,FALSE),IFERROR(VLOOKUP(D93,'16. Desa. del Sistema Educ.Sup.'!$E:$F,2,FALSE),IFERROR(VLOOKUP(D93,'9. Cultura de Inno. Insti...'!$E:$F,2,FALSE),VLOOKUP(D93,'7. Lo Esencial de la Reforma U.'!$E:$F,2,0)))))))))))))))))</f>
        <v xml:space="preserve">Fortalecer la estructura interna y física de la DAFT  a traves de la Contratación de personal </v>
      </c>
      <c r="D94" s="31"/>
      <c r="E94" s="93"/>
      <c r="F94" s="93"/>
      <c r="G94" s="93"/>
      <c r="H94" s="76"/>
      <c r="I94" s="76"/>
      <c r="J94" s="76"/>
      <c r="K94" s="153"/>
    </row>
    <row r="95" spans="3:12" ht="15.75" thickBot="1">
      <c r="C95" s="177"/>
      <c r="D95" s="31"/>
      <c r="E95" s="93"/>
      <c r="F95" s="93"/>
      <c r="G95" s="93"/>
      <c r="H95" s="76"/>
      <c r="I95" s="76"/>
      <c r="J95" s="76"/>
      <c r="K95" s="153"/>
    </row>
    <row r="96" spans="3:12" ht="30.75" thickBot="1">
      <c r="C96" s="134" t="s">
        <v>44</v>
      </c>
      <c r="D96" s="138" t="s">
        <v>55</v>
      </c>
      <c r="E96" s="170" t="s">
        <v>56</v>
      </c>
      <c r="F96" s="138" t="s">
        <v>57</v>
      </c>
      <c r="G96" s="135" t="s">
        <v>27</v>
      </c>
      <c r="H96" s="133" t="s">
        <v>131</v>
      </c>
      <c r="I96" s="136" t="s">
        <v>46</v>
      </c>
      <c r="J96" s="136" t="s">
        <v>132</v>
      </c>
      <c r="K96" s="136" t="s">
        <v>410</v>
      </c>
      <c r="L96" s="136" t="s">
        <v>411</v>
      </c>
    </row>
    <row r="97" spans="3:12" ht="15.75" thickBot="1">
      <c r="C97" s="140" t="s">
        <v>61</v>
      </c>
      <c r="D97" s="199">
        <v>2</v>
      </c>
      <c r="E97" s="152">
        <v>6</v>
      </c>
      <c r="F97" s="118">
        <v>30000</v>
      </c>
      <c r="G97" s="113">
        <f>D97*E97*F97</f>
        <v>360000</v>
      </c>
      <c r="H97" s="166" t="s">
        <v>129</v>
      </c>
      <c r="I97" s="114" t="s">
        <v>496</v>
      </c>
      <c r="J97" s="114" t="str">
        <f>VLOOKUP(I97,Presupuesto!$B$11:$C$565,2,0)</f>
        <v>SUELDOS Y SALARIOS PERMANENTES</v>
      </c>
      <c r="K97" s="98" t="s">
        <v>1357</v>
      </c>
      <c r="L97" s="98" t="s">
        <v>394</v>
      </c>
    </row>
    <row r="98" spans="3:12">
      <c r="C98" s="171" t="s">
        <v>58</v>
      </c>
      <c r="D98" s="169"/>
      <c r="E98" s="131">
        <v>0</v>
      </c>
      <c r="F98" s="119">
        <f>IF(E97=0,"",(G97/E97)/12*E97)</f>
        <v>30000</v>
      </c>
      <c r="G98" s="120">
        <f>F98</f>
        <v>30000</v>
      </c>
      <c r="H98" s="164" t="s">
        <v>129</v>
      </c>
      <c r="I98" s="101" t="s">
        <v>516</v>
      </c>
      <c r="J98" s="101" t="str">
        <f>VLOOKUP(I98,Presupuesto!$B$11:$C$565,2,0)</f>
        <v>AGUINALDO Y DECIMO CUARTO MES</v>
      </c>
      <c r="K98" s="98" t="e">
        <f>#REF!</f>
        <v>#REF!</v>
      </c>
      <c r="L98" s="98" t="s">
        <v>394</v>
      </c>
    </row>
    <row r="99" spans="3:12" ht="15.75" hidden="1" thickBot="1">
      <c r="C99" s="173" t="s">
        <v>59</v>
      </c>
      <c r="D99" s="162"/>
      <c r="E99" s="132">
        <v>0</v>
      </c>
      <c r="F99" s="105">
        <f>IF(E97&lt;6,"",((E97-6)/12)*(G97/E97))</f>
        <v>0</v>
      </c>
      <c r="G99" s="105">
        <f>F99</f>
        <v>0</v>
      </c>
      <c r="H99" s="162"/>
      <c r="I99" s="106" t="s">
        <v>519</v>
      </c>
      <c r="J99" s="124" t="str">
        <f>VLOOKUP(I99,Presupuesto!$B$11:$C$565,2,0)</f>
        <v>DECIMOCUARTO MES</v>
      </c>
      <c r="K99" s="106" t="e">
        <f>#REF!</f>
        <v>#REF!</v>
      </c>
      <c r="L99" s="124" t="s">
        <v>394</v>
      </c>
    </row>
    <row r="101" spans="3:12" ht="15.75" thickBot="1">
      <c r="K101" s="153"/>
    </row>
    <row r="102" spans="3:12" ht="15.75" thickBot="1">
      <c r="C102" s="69" t="s">
        <v>43</v>
      </c>
      <c r="D102" s="30">
        <f>SUM(G109:G159)</f>
        <v>0</v>
      </c>
      <c r="E102" s="93"/>
      <c r="F102" s="93"/>
      <c r="G102" s="93"/>
      <c r="H102" s="76"/>
      <c r="I102" s="76"/>
      <c r="J102" s="76"/>
      <c r="K102" s="153"/>
    </row>
    <row r="103" spans="3:12">
      <c r="D103" s="31"/>
      <c r="E103" s="93"/>
      <c r="F103" s="93"/>
      <c r="G103" s="93"/>
      <c r="H103" s="76"/>
      <c r="I103" s="76"/>
      <c r="J103" s="76"/>
      <c r="K103" s="153"/>
    </row>
    <row r="104" spans="3:12">
      <c r="D104" s="31"/>
      <c r="E104" s="93"/>
      <c r="F104" s="93"/>
      <c r="G104" s="93"/>
      <c r="H104" s="76"/>
      <c r="I104" s="76"/>
      <c r="J104" s="76"/>
      <c r="K104" s="153"/>
    </row>
    <row r="105" spans="3:12" ht="15.75">
      <c r="C105" s="202" t="s">
        <v>392</v>
      </c>
      <c r="D105" s="361"/>
      <c r="E105" s="93"/>
      <c r="F105" s="93"/>
      <c r="G105" s="93"/>
      <c r="H105" s="76"/>
      <c r="I105" s="76"/>
      <c r="J105" s="76"/>
      <c r="K105" s="153"/>
    </row>
    <row r="106" spans="3:12" ht="18.75">
      <c r="C106" s="206"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Posgrado'!$E:$F,2,FALSE),IFERROR(VLOOKUP(D105,'17. Gestión TIC'!$E:$F,2,FALSE),IFERROR(VLOOKUP(D105,'16. Desa. del Sistema Educ.Sup.'!$E:$F,2,FALSE),IFERROR(VLOOKUP(D105,'9. Cultura de Inno. Insti...'!$E:$F,2,FALSE),VLOOKUP(D105,'7. Lo Esencial de la Reforma U.'!$E:$F,2,0)))))))))))))))))</f>
        <v>#N/A</v>
      </c>
      <c r="D106" s="31"/>
      <c r="E106" s="93"/>
      <c r="F106" s="93"/>
      <c r="G106" s="93"/>
      <c r="H106" s="76"/>
      <c r="I106" s="76"/>
      <c r="J106" s="76"/>
      <c r="K106" s="153"/>
    </row>
    <row r="107" spans="3:12" ht="15.75" thickBot="1">
      <c r="C107" s="177"/>
      <c r="D107" s="31"/>
      <c r="E107" s="93"/>
      <c r="F107" s="93"/>
      <c r="G107" s="93"/>
      <c r="H107" s="76"/>
      <c r="I107" s="76"/>
      <c r="J107" s="76"/>
      <c r="K107" s="153"/>
    </row>
    <row r="108" spans="3:12" ht="30.75" thickBot="1">
      <c r="C108" s="134" t="s">
        <v>44</v>
      </c>
      <c r="D108" s="138" t="s">
        <v>55</v>
      </c>
      <c r="E108" s="170" t="s">
        <v>56</v>
      </c>
      <c r="F108" s="138" t="s">
        <v>57</v>
      </c>
      <c r="G108" s="135" t="s">
        <v>27</v>
      </c>
      <c r="H108" s="133" t="s">
        <v>131</v>
      </c>
      <c r="I108" s="136" t="s">
        <v>46</v>
      </c>
      <c r="J108" s="136" t="s">
        <v>132</v>
      </c>
      <c r="K108" s="136" t="s">
        <v>410</v>
      </c>
      <c r="L108" s="136" t="s">
        <v>411</v>
      </c>
    </row>
    <row r="109" spans="3:12" ht="15.75" hidden="1" thickBot="1">
      <c r="C109" s="137" t="s">
        <v>482</v>
      </c>
      <c r="D109" s="199"/>
      <c r="E109" s="152">
        <v>12</v>
      </c>
      <c r="F109" s="299">
        <f>HLOOKUP($C109,$BZ$2:$CM$3,2,0)</f>
        <v>43674.39</v>
      </c>
      <c r="G109" s="113">
        <f>D109*E109*F109</f>
        <v>0</v>
      </c>
      <c r="H109" s="166"/>
      <c r="I109" s="114" t="s">
        <v>496</v>
      </c>
      <c r="J109" s="114" t="str">
        <f>VLOOKUP(I109,Presupuesto!$B$11:$C$565,2,0)</f>
        <v>SUELDOS Y SALARIOS PERMANENTES</v>
      </c>
      <c r="K109" s="214" t="s">
        <v>1454</v>
      </c>
      <c r="L109" s="98" t="s">
        <v>394</v>
      </c>
    </row>
    <row r="110" spans="3:12" hidden="1">
      <c r="C110" s="171" t="s">
        <v>58</v>
      </c>
      <c r="D110" s="163"/>
      <c r="E110" s="154">
        <v>0</v>
      </c>
      <c r="F110" s="100">
        <f>IF(E109=0,"",(G109/E109)/12*E109)</f>
        <v>0</v>
      </c>
      <c r="G110" s="97">
        <f>F110</f>
        <v>0</v>
      </c>
      <c r="H110" s="164"/>
      <c r="I110" s="116" t="s">
        <v>516</v>
      </c>
      <c r="J110" s="116" t="str">
        <f>VLOOKUP(I110,Presupuesto!$B$11:$C$565,2,0)</f>
        <v>AGUINALDO Y DECIMO CUARTO MES</v>
      </c>
      <c r="K110" s="98" t="str">
        <f t="shared" ref="K110:K141" si="0">$K$109</f>
        <v>Posgrado</v>
      </c>
      <c r="L110" s="98" t="s">
        <v>412</v>
      </c>
    </row>
    <row r="111" spans="3:12" hidden="1">
      <c r="C111" s="172" t="s">
        <v>59</v>
      </c>
      <c r="D111" s="163"/>
      <c r="E111" s="154">
        <v>0</v>
      </c>
      <c r="F111" s="117">
        <f>IF(E109&lt;6,"",((E109-6)/12)*(G109/E109))</f>
        <v>0</v>
      </c>
      <c r="G111" s="97">
        <f>F111</f>
        <v>0</v>
      </c>
      <c r="H111" s="164"/>
      <c r="I111" s="101" t="s">
        <v>519</v>
      </c>
      <c r="J111" s="101" t="str">
        <f>VLOOKUP(I111,Presupuesto!$B$11:$C$565,2,0)</f>
        <v>DECIMOCUARTO MES</v>
      </c>
      <c r="K111" s="98" t="str">
        <f t="shared" si="0"/>
        <v>Posgrado</v>
      </c>
      <c r="L111" s="98" t="s">
        <v>395</v>
      </c>
    </row>
    <row r="112" spans="3:12" ht="15.75" hidden="1" thickBot="1">
      <c r="C112" s="137" t="s">
        <v>483</v>
      </c>
      <c r="D112" s="199"/>
      <c r="E112" s="152">
        <v>12</v>
      </c>
      <c r="F112" s="299">
        <f>HLOOKUP($C112,$BZ$2:$CM$3,2,0)</f>
        <v>39703.99</v>
      </c>
      <c r="G112" s="113">
        <f>D112*E112*F112</f>
        <v>0</v>
      </c>
      <c r="H112" s="166"/>
      <c r="I112" s="114" t="s">
        <v>496</v>
      </c>
      <c r="J112" s="114" t="str">
        <f>VLOOKUP(I112,Presupuesto!$B$11:$C$565,2,0)</f>
        <v>SUELDOS Y SALARIOS PERMANENTES</v>
      </c>
      <c r="K112" s="98" t="str">
        <f t="shared" si="0"/>
        <v>Posgrado</v>
      </c>
      <c r="L112" s="98" t="s">
        <v>395</v>
      </c>
    </row>
    <row r="113" spans="3:12" hidden="1">
      <c r="C113" s="171" t="s">
        <v>58</v>
      </c>
      <c r="D113" s="163"/>
      <c r="E113" s="154">
        <v>0</v>
      </c>
      <c r="F113" s="100">
        <f>IF(E112=0,"",(G112/E112)/12*E112)</f>
        <v>0</v>
      </c>
      <c r="G113" s="97">
        <f>F113</f>
        <v>0</v>
      </c>
      <c r="H113" s="164"/>
      <c r="I113" s="116" t="s">
        <v>516</v>
      </c>
      <c r="J113" s="116" t="str">
        <f>VLOOKUP(I113,Presupuesto!$B$11:$C$565,2,0)</f>
        <v>AGUINALDO Y DECIMO CUARTO MES</v>
      </c>
      <c r="K113" s="98" t="str">
        <f t="shared" si="0"/>
        <v>Posgrado</v>
      </c>
      <c r="L113" s="98" t="s">
        <v>395</v>
      </c>
    </row>
    <row r="114" spans="3:12" hidden="1">
      <c r="C114" s="172" t="s">
        <v>59</v>
      </c>
      <c r="D114" s="163"/>
      <c r="E114" s="154">
        <v>0</v>
      </c>
      <c r="F114" s="117">
        <f>IF(E112&lt;6,"",((E112-6)/12)*(G112/E112))</f>
        <v>0</v>
      </c>
      <c r="G114" s="97">
        <f>F114</f>
        <v>0</v>
      </c>
      <c r="H114" s="164"/>
      <c r="I114" s="101" t="s">
        <v>519</v>
      </c>
      <c r="J114" s="101" t="str">
        <f>VLOOKUP(I114,Presupuesto!$B$11:$C$565,2,0)</f>
        <v>DECIMOCUARTO MES</v>
      </c>
      <c r="K114" s="98" t="str">
        <f t="shared" si="0"/>
        <v>Posgrado</v>
      </c>
      <c r="L114" s="98" t="s">
        <v>395</v>
      </c>
    </row>
    <row r="115" spans="3:12" ht="15.75" hidden="1" thickBot="1">
      <c r="C115" s="137" t="s">
        <v>484</v>
      </c>
      <c r="D115" s="199"/>
      <c r="E115" s="152">
        <v>12</v>
      </c>
      <c r="F115" s="299">
        <f>HLOOKUP($C115,$BZ$2:$CM$3,2,0)</f>
        <v>35733.589999999997</v>
      </c>
      <c r="G115" s="113">
        <f>D115*E115*F115</f>
        <v>0</v>
      </c>
      <c r="H115" s="166"/>
      <c r="I115" s="114" t="s">
        <v>496</v>
      </c>
      <c r="J115" s="114" t="str">
        <f>VLOOKUP(I115,Presupuesto!$B$11:$C$565,2,0)</f>
        <v>SUELDOS Y SALARIOS PERMANENTES</v>
      </c>
      <c r="K115" s="98" t="str">
        <f t="shared" si="0"/>
        <v>Posgrado</v>
      </c>
      <c r="L115" s="98" t="s">
        <v>395</v>
      </c>
    </row>
    <row r="116" spans="3:12" hidden="1">
      <c r="C116" s="171" t="s">
        <v>58</v>
      </c>
      <c r="D116" s="163"/>
      <c r="E116" s="154">
        <v>0</v>
      </c>
      <c r="F116" s="100">
        <f>IF(E115=0,"",(G115/E115)/12*E115)</f>
        <v>0</v>
      </c>
      <c r="G116" s="97">
        <f>F116</f>
        <v>0</v>
      </c>
      <c r="H116" s="164"/>
      <c r="I116" s="116" t="s">
        <v>516</v>
      </c>
      <c r="J116" s="116" t="str">
        <f>VLOOKUP(I116,Presupuesto!$B$11:$C$565,2,0)</f>
        <v>AGUINALDO Y DECIMO CUARTO MES</v>
      </c>
      <c r="K116" s="98" t="str">
        <f t="shared" si="0"/>
        <v>Posgrado</v>
      </c>
      <c r="L116" s="98" t="s">
        <v>395</v>
      </c>
    </row>
    <row r="117" spans="3:12" hidden="1">
      <c r="C117" s="172" t="s">
        <v>59</v>
      </c>
      <c r="D117" s="163"/>
      <c r="E117" s="154">
        <v>0</v>
      </c>
      <c r="F117" s="117">
        <f>IF(E115&lt;6,"",((E115-6)/12)*(G115/E115))</f>
        <v>0</v>
      </c>
      <c r="G117" s="97">
        <f>F117</f>
        <v>0</v>
      </c>
      <c r="H117" s="164"/>
      <c r="I117" s="101" t="s">
        <v>519</v>
      </c>
      <c r="J117" s="101" t="str">
        <f>VLOOKUP(I117,Presupuesto!$B$11:$C$565,2,0)</f>
        <v>DECIMOCUARTO MES</v>
      </c>
      <c r="K117" s="98" t="str">
        <f t="shared" si="0"/>
        <v>Posgrado</v>
      </c>
      <c r="L117" s="98" t="s">
        <v>395</v>
      </c>
    </row>
    <row r="118" spans="3:12" ht="15.75" hidden="1" thickBot="1">
      <c r="C118" s="137" t="s">
        <v>485</v>
      </c>
      <c r="D118" s="199"/>
      <c r="E118" s="152">
        <v>12</v>
      </c>
      <c r="F118" s="299">
        <f>HLOOKUP($C118,$BZ$2:$CM$3,2,0)</f>
        <v>31763.19</v>
      </c>
      <c r="G118" s="113">
        <f>D118*E118*F118</f>
        <v>0</v>
      </c>
      <c r="H118" s="166"/>
      <c r="I118" s="114" t="s">
        <v>496</v>
      </c>
      <c r="J118" s="114" t="str">
        <f>VLOOKUP(I118,Presupuesto!$B$11:$C$565,2,0)</f>
        <v>SUELDOS Y SALARIOS PERMANENTES</v>
      </c>
      <c r="K118" s="98" t="str">
        <f t="shared" si="0"/>
        <v>Posgrado</v>
      </c>
      <c r="L118" s="98" t="s">
        <v>395</v>
      </c>
    </row>
    <row r="119" spans="3:12" hidden="1">
      <c r="C119" s="171" t="s">
        <v>58</v>
      </c>
      <c r="D119" s="163"/>
      <c r="E119" s="154">
        <v>0</v>
      </c>
      <c r="F119" s="100">
        <f>IF(E118=0,"",(G118/E118)/12*E118)</f>
        <v>0</v>
      </c>
      <c r="G119" s="97">
        <f>F119</f>
        <v>0</v>
      </c>
      <c r="H119" s="164"/>
      <c r="I119" s="116" t="s">
        <v>516</v>
      </c>
      <c r="J119" s="116" t="str">
        <f>VLOOKUP(I119,Presupuesto!$B$11:$C$565,2,0)</f>
        <v>AGUINALDO Y DECIMO CUARTO MES</v>
      </c>
      <c r="K119" s="98" t="str">
        <f t="shared" si="0"/>
        <v>Posgrado</v>
      </c>
      <c r="L119" s="98" t="s">
        <v>395</v>
      </c>
    </row>
    <row r="120" spans="3:12" hidden="1">
      <c r="C120" s="172" t="s">
        <v>59</v>
      </c>
      <c r="D120" s="163"/>
      <c r="E120" s="154">
        <v>0</v>
      </c>
      <c r="F120" s="117">
        <f>IF(E118&lt;6,"",((E118-6)/12)*(G118/E118))</f>
        <v>0</v>
      </c>
      <c r="G120" s="97">
        <f>F120</f>
        <v>0</v>
      </c>
      <c r="H120" s="164"/>
      <c r="I120" s="101" t="s">
        <v>519</v>
      </c>
      <c r="J120" s="101" t="str">
        <f>VLOOKUP(I120,Presupuesto!$B$11:$C$565,2,0)</f>
        <v>DECIMOCUARTO MES</v>
      </c>
      <c r="K120" s="98" t="str">
        <f t="shared" si="0"/>
        <v>Posgrado</v>
      </c>
      <c r="L120" s="98" t="s">
        <v>395</v>
      </c>
    </row>
    <row r="121" spans="3:12" ht="15.75" hidden="1" thickBot="1">
      <c r="C121" s="137" t="s">
        <v>486</v>
      </c>
      <c r="D121" s="199"/>
      <c r="E121" s="152">
        <v>12</v>
      </c>
      <c r="F121" s="299">
        <f>HLOOKUP($C121,$BZ$2:$CM$3,2,0)</f>
        <v>29777.99</v>
      </c>
      <c r="G121" s="113">
        <f>D121*E121*F121</f>
        <v>0</v>
      </c>
      <c r="H121" s="166"/>
      <c r="I121" s="114" t="s">
        <v>496</v>
      </c>
      <c r="J121" s="114" t="str">
        <f>VLOOKUP(I121,Presupuesto!$B$11:$C$565,2,0)</f>
        <v>SUELDOS Y SALARIOS PERMANENTES</v>
      </c>
      <c r="K121" s="98" t="str">
        <f t="shared" si="0"/>
        <v>Posgrado</v>
      </c>
      <c r="L121" s="98" t="s">
        <v>395</v>
      </c>
    </row>
    <row r="122" spans="3:12" hidden="1">
      <c r="C122" s="171" t="s">
        <v>58</v>
      </c>
      <c r="D122" s="163"/>
      <c r="E122" s="154">
        <v>0</v>
      </c>
      <c r="F122" s="100">
        <f>IF(E121=0,"",(G121/E121)/12*E121)</f>
        <v>0</v>
      </c>
      <c r="G122" s="97">
        <f>F122</f>
        <v>0</v>
      </c>
      <c r="H122" s="164"/>
      <c r="I122" s="116" t="s">
        <v>516</v>
      </c>
      <c r="J122" s="116" t="str">
        <f>VLOOKUP(I122,Presupuesto!$B$11:$C$565,2,0)</f>
        <v>AGUINALDO Y DECIMO CUARTO MES</v>
      </c>
      <c r="K122" s="98" t="str">
        <f t="shared" si="0"/>
        <v>Posgrado</v>
      </c>
      <c r="L122" s="98" t="s">
        <v>395</v>
      </c>
    </row>
    <row r="123" spans="3:12" hidden="1">
      <c r="C123" s="172" t="s">
        <v>59</v>
      </c>
      <c r="D123" s="163"/>
      <c r="E123" s="154">
        <v>0</v>
      </c>
      <c r="F123" s="117">
        <f>IF(E121&lt;6,"",((E121-6)/12)*(G121/E121))</f>
        <v>0</v>
      </c>
      <c r="G123" s="97">
        <f>F123</f>
        <v>0</v>
      </c>
      <c r="H123" s="164"/>
      <c r="I123" s="101" t="s">
        <v>519</v>
      </c>
      <c r="J123" s="101" t="str">
        <f>VLOOKUP(I123,Presupuesto!$B$11:$C$565,2,0)</f>
        <v>DECIMOCUARTO MES</v>
      </c>
      <c r="K123" s="98" t="str">
        <f t="shared" si="0"/>
        <v>Posgrado</v>
      </c>
      <c r="L123" s="98" t="s">
        <v>395</v>
      </c>
    </row>
    <row r="124" spans="3:12" ht="15.75" hidden="1" thickBot="1">
      <c r="C124" s="137" t="s">
        <v>487</v>
      </c>
      <c r="D124" s="199"/>
      <c r="E124" s="152">
        <v>12</v>
      </c>
      <c r="F124" s="299">
        <f>HLOOKUP($C124,$BZ$2:$CM$3,2,0)</f>
        <v>27792.79</v>
      </c>
      <c r="G124" s="113">
        <f>D124*E124*F124</f>
        <v>0</v>
      </c>
      <c r="H124" s="166"/>
      <c r="I124" s="114" t="s">
        <v>496</v>
      </c>
      <c r="J124" s="114" t="str">
        <f>VLOOKUP(I124,Presupuesto!$B$11:$C$565,2,0)</f>
        <v>SUELDOS Y SALARIOS PERMANENTES</v>
      </c>
      <c r="K124" s="98" t="str">
        <f t="shared" si="0"/>
        <v>Posgrado</v>
      </c>
      <c r="L124" s="98" t="s">
        <v>395</v>
      </c>
    </row>
    <row r="125" spans="3:12" hidden="1">
      <c r="C125" s="171" t="s">
        <v>58</v>
      </c>
      <c r="D125" s="163"/>
      <c r="E125" s="154">
        <v>0</v>
      </c>
      <c r="F125" s="100">
        <f>IF(E124=0,"",(G124/E124)/12*E124)</f>
        <v>0</v>
      </c>
      <c r="G125" s="97">
        <f>F125</f>
        <v>0</v>
      </c>
      <c r="H125" s="164"/>
      <c r="I125" s="116" t="s">
        <v>516</v>
      </c>
      <c r="J125" s="116" t="str">
        <f>VLOOKUP(I125,Presupuesto!$B$11:$C$565,2,0)</f>
        <v>AGUINALDO Y DECIMO CUARTO MES</v>
      </c>
      <c r="K125" s="98" t="str">
        <f t="shared" si="0"/>
        <v>Posgrado</v>
      </c>
      <c r="L125" s="98" t="s">
        <v>395</v>
      </c>
    </row>
    <row r="126" spans="3:12" hidden="1">
      <c r="C126" s="172" t="s">
        <v>59</v>
      </c>
      <c r="D126" s="163"/>
      <c r="E126" s="154">
        <v>0</v>
      </c>
      <c r="F126" s="117">
        <f>IF(E124&lt;6,"",((E124-6)/12)*(G124/E124))</f>
        <v>0</v>
      </c>
      <c r="G126" s="97">
        <f>F126</f>
        <v>0</v>
      </c>
      <c r="H126" s="164"/>
      <c r="I126" s="101" t="s">
        <v>519</v>
      </c>
      <c r="J126" s="101" t="str">
        <f>VLOOKUP(I126,Presupuesto!$B$11:$C$565,2,0)</f>
        <v>DECIMOCUARTO MES</v>
      </c>
      <c r="K126" s="98" t="str">
        <f t="shared" si="0"/>
        <v>Posgrado</v>
      </c>
      <c r="L126" s="98" t="s">
        <v>395</v>
      </c>
    </row>
    <row r="127" spans="3:12" ht="15.75" hidden="1" thickBot="1">
      <c r="C127" s="137" t="s">
        <v>488</v>
      </c>
      <c r="D127" s="199"/>
      <c r="E127" s="152">
        <v>12</v>
      </c>
      <c r="F127" s="299">
        <f>HLOOKUP($C127,$BZ$2:$CM$3,2,0)</f>
        <v>18859.39</v>
      </c>
      <c r="G127" s="113">
        <f>D127*E127*F127</f>
        <v>0</v>
      </c>
      <c r="H127" s="166"/>
      <c r="I127" s="114" t="s">
        <v>496</v>
      </c>
      <c r="J127" s="114" t="str">
        <f>VLOOKUP(I127,Presupuesto!$B$11:$C$565,2,0)</f>
        <v>SUELDOS Y SALARIOS PERMANENTES</v>
      </c>
      <c r="K127" s="98" t="str">
        <f t="shared" si="0"/>
        <v>Posgrado</v>
      </c>
      <c r="L127" s="98" t="s">
        <v>395</v>
      </c>
    </row>
    <row r="128" spans="3:12" hidden="1">
      <c r="C128" s="171" t="s">
        <v>58</v>
      </c>
      <c r="D128" s="163"/>
      <c r="E128" s="154">
        <v>0</v>
      </c>
      <c r="F128" s="100">
        <f>IF(E127=0,"",(G127/E127)/12*E127)</f>
        <v>0</v>
      </c>
      <c r="G128" s="97">
        <f>F128</f>
        <v>0</v>
      </c>
      <c r="H128" s="164"/>
      <c r="I128" s="116" t="s">
        <v>516</v>
      </c>
      <c r="J128" s="116" t="str">
        <f>VLOOKUP(I128,Presupuesto!$B$11:$C$565,2,0)</f>
        <v>AGUINALDO Y DECIMO CUARTO MES</v>
      </c>
      <c r="K128" s="98" t="str">
        <f t="shared" si="0"/>
        <v>Posgrado</v>
      </c>
      <c r="L128" s="98" t="s">
        <v>395</v>
      </c>
    </row>
    <row r="129" spans="3:12" hidden="1">
      <c r="C129" s="172" t="s">
        <v>59</v>
      </c>
      <c r="D129" s="163"/>
      <c r="E129" s="154">
        <v>0</v>
      </c>
      <c r="F129" s="117">
        <f>IF(E127&lt;6,"",((E127-6)/12)*(G127/E127))</f>
        <v>0</v>
      </c>
      <c r="G129" s="97">
        <f>F129</f>
        <v>0</v>
      </c>
      <c r="H129" s="164"/>
      <c r="I129" s="101" t="s">
        <v>519</v>
      </c>
      <c r="J129" s="101" t="str">
        <f>VLOOKUP(I129,Presupuesto!$B$11:$C$565,2,0)</f>
        <v>DECIMOCUARTO MES</v>
      </c>
      <c r="K129" s="98" t="str">
        <f t="shared" si="0"/>
        <v>Posgrado</v>
      </c>
      <c r="L129" s="98" t="s">
        <v>395</v>
      </c>
    </row>
    <row r="130" spans="3:12" ht="15.75" hidden="1" thickBot="1">
      <c r="C130" s="137" t="s">
        <v>489</v>
      </c>
      <c r="D130" s="199"/>
      <c r="E130" s="152">
        <v>12</v>
      </c>
      <c r="F130" s="299">
        <f>HLOOKUP($C130,$BZ$2:$CM$3,2,0)</f>
        <v>17866.8</v>
      </c>
      <c r="G130" s="113">
        <f>D130*E130*F130</f>
        <v>0</v>
      </c>
      <c r="H130" s="166"/>
      <c r="I130" s="114" t="s">
        <v>496</v>
      </c>
      <c r="J130" s="114" t="str">
        <f>VLOOKUP(I130,Presupuesto!$B$11:$C$565,2,0)</f>
        <v>SUELDOS Y SALARIOS PERMANENTES</v>
      </c>
      <c r="K130" s="98" t="str">
        <f t="shared" si="0"/>
        <v>Posgrado</v>
      </c>
      <c r="L130" s="98" t="s">
        <v>395</v>
      </c>
    </row>
    <row r="131" spans="3:12" hidden="1">
      <c r="C131" s="171" t="s">
        <v>58</v>
      </c>
      <c r="D131" s="163"/>
      <c r="E131" s="154">
        <v>0</v>
      </c>
      <c r="F131" s="100">
        <f>IF(E130=0,"",(G130/E130)/12*E130)</f>
        <v>0</v>
      </c>
      <c r="G131" s="97">
        <f>F131</f>
        <v>0</v>
      </c>
      <c r="H131" s="164"/>
      <c r="I131" s="116" t="s">
        <v>516</v>
      </c>
      <c r="J131" s="116" t="str">
        <f>VLOOKUP(I131,Presupuesto!$B$11:$C$565,2,0)</f>
        <v>AGUINALDO Y DECIMO CUARTO MES</v>
      </c>
      <c r="K131" s="98" t="str">
        <f t="shared" si="0"/>
        <v>Posgrado</v>
      </c>
      <c r="L131" s="98" t="s">
        <v>395</v>
      </c>
    </row>
    <row r="132" spans="3:12" hidden="1">
      <c r="C132" s="172" t="s">
        <v>59</v>
      </c>
      <c r="D132" s="163"/>
      <c r="E132" s="154">
        <v>0</v>
      </c>
      <c r="F132" s="117">
        <f>IF(E130&lt;6,"",((E130-6)/12)*(G130/E130))</f>
        <v>0</v>
      </c>
      <c r="G132" s="97">
        <f>F132</f>
        <v>0</v>
      </c>
      <c r="H132" s="164"/>
      <c r="I132" s="101" t="s">
        <v>519</v>
      </c>
      <c r="J132" s="101" t="str">
        <f>VLOOKUP(I132,Presupuesto!$B$11:$C$565,2,0)</f>
        <v>DECIMOCUARTO MES</v>
      </c>
      <c r="K132" s="98" t="str">
        <f t="shared" si="0"/>
        <v>Posgrado</v>
      </c>
      <c r="L132" s="98" t="s">
        <v>395</v>
      </c>
    </row>
    <row r="133" spans="3:12" ht="15.75" hidden="1" thickBot="1">
      <c r="C133" s="137" t="s">
        <v>490</v>
      </c>
      <c r="D133" s="199"/>
      <c r="E133" s="152">
        <v>12</v>
      </c>
      <c r="F133" s="299">
        <f>HLOOKUP($C133,$BZ$2:$CM$3,2,0)</f>
        <v>13896.4</v>
      </c>
      <c r="G133" s="113">
        <f>D133*E133*F133</f>
        <v>0</v>
      </c>
      <c r="H133" s="166"/>
      <c r="I133" s="114" t="s">
        <v>496</v>
      </c>
      <c r="J133" s="114" t="str">
        <f>VLOOKUP(I133,Presupuesto!$B$11:$C$565,2,0)</f>
        <v>SUELDOS Y SALARIOS PERMANENTES</v>
      </c>
      <c r="K133" s="98" t="str">
        <f t="shared" si="0"/>
        <v>Posgrado</v>
      </c>
      <c r="L133" s="98" t="s">
        <v>395</v>
      </c>
    </row>
    <row r="134" spans="3:12" hidden="1">
      <c r="C134" s="171" t="s">
        <v>58</v>
      </c>
      <c r="D134" s="163"/>
      <c r="E134" s="154">
        <v>0</v>
      </c>
      <c r="F134" s="100">
        <f>IF(E133=0,"",(G133/E133)/12*E133)</f>
        <v>0</v>
      </c>
      <c r="G134" s="97">
        <f>F134</f>
        <v>0</v>
      </c>
      <c r="H134" s="164"/>
      <c r="I134" s="116" t="s">
        <v>516</v>
      </c>
      <c r="J134" s="116" t="str">
        <f>VLOOKUP(I134,Presupuesto!$B$11:$C$565,2,0)</f>
        <v>AGUINALDO Y DECIMO CUARTO MES</v>
      </c>
      <c r="K134" s="98" t="str">
        <f t="shared" si="0"/>
        <v>Posgrado</v>
      </c>
      <c r="L134" s="98" t="s">
        <v>395</v>
      </c>
    </row>
    <row r="135" spans="3:12" hidden="1">
      <c r="C135" s="172" t="s">
        <v>59</v>
      </c>
      <c r="D135" s="163"/>
      <c r="E135" s="154">
        <v>0</v>
      </c>
      <c r="F135" s="117">
        <f>IF(E133&lt;6,"",((E133-6)/12)*(G133/E133))</f>
        <v>0</v>
      </c>
      <c r="G135" s="97">
        <f>F135</f>
        <v>0</v>
      </c>
      <c r="H135" s="164"/>
      <c r="I135" s="101" t="s">
        <v>519</v>
      </c>
      <c r="J135" s="101" t="str">
        <f>VLOOKUP(I135,Presupuesto!$B$11:$C$565,2,0)</f>
        <v>DECIMOCUARTO MES</v>
      </c>
      <c r="K135" s="98" t="str">
        <f t="shared" si="0"/>
        <v>Posgrado</v>
      </c>
      <c r="L135" s="98" t="s">
        <v>395</v>
      </c>
    </row>
    <row r="136" spans="3:12" ht="15.75" hidden="1" thickBot="1">
      <c r="C136" s="137" t="s">
        <v>491</v>
      </c>
      <c r="D136" s="199"/>
      <c r="E136" s="152">
        <v>12</v>
      </c>
      <c r="F136" s="299">
        <f>HLOOKUP($C136,$BZ$2:$CM$3,2,0)</f>
        <v>15004.09</v>
      </c>
      <c r="G136" s="113">
        <f>D136*E136*F136</f>
        <v>0</v>
      </c>
      <c r="H136" s="166"/>
      <c r="I136" s="114" t="s">
        <v>496</v>
      </c>
      <c r="J136" s="114" t="str">
        <f>VLOOKUP(I136,Presupuesto!$B$11:$C$565,2,0)</f>
        <v>SUELDOS Y SALARIOS PERMANENTES</v>
      </c>
      <c r="K136" s="98" t="str">
        <f t="shared" si="0"/>
        <v>Posgrado</v>
      </c>
      <c r="L136" s="98" t="s">
        <v>395</v>
      </c>
    </row>
    <row r="137" spans="3:12" hidden="1">
      <c r="C137" s="171" t="s">
        <v>58</v>
      </c>
      <c r="D137" s="163"/>
      <c r="E137" s="154">
        <v>0</v>
      </c>
      <c r="F137" s="100">
        <f>IF(E136=0,"",(G136/E136)/12*E136)</f>
        <v>0</v>
      </c>
      <c r="G137" s="97">
        <f>F137</f>
        <v>0</v>
      </c>
      <c r="H137" s="164"/>
      <c r="I137" s="116" t="s">
        <v>516</v>
      </c>
      <c r="J137" s="116" t="str">
        <f>VLOOKUP(I137,Presupuesto!$B$11:$C$565,2,0)</f>
        <v>AGUINALDO Y DECIMO CUARTO MES</v>
      </c>
      <c r="K137" s="98" t="str">
        <f t="shared" si="0"/>
        <v>Posgrado</v>
      </c>
      <c r="L137" s="98" t="s">
        <v>395</v>
      </c>
    </row>
    <row r="138" spans="3:12" hidden="1">
      <c r="C138" s="172" t="s">
        <v>59</v>
      </c>
      <c r="D138" s="163"/>
      <c r="E138" s="154">
        <v>0</v>
      </c>
      <c r="F138" s="117">
        <f>IF(E136&lt;6,"",((E136-6)/12)*(G136/E136))</f>
        <v>0</v>
      </c>
      <c r="G138" s="97">
        <f>F138</f>
        <v>0</v>
      </c>
      <c r="H138" s="164"/>
      <c r="I138" s="101" t="s">
        <v>519</v>
      </c>
      <c r="J138" s="101" t="str">
        <f>VLOOKUP(I138,Presupuesto!$B$11:$C$565,2,0)</f>
        <v>DECIMOCUARTO MES</v>
      </c>
      <c r="K138" s="98" t="str">
        <f t="shared" si="0"/>
        <v>Posgrado</v>
      </c>
      <c r="L138" s="98" t="s">
        <v>395</v>
      </c>
    </row>
    <row r="139" spans="3:12" ht="15.75" hidden="1" thickBot="1">
      <c r="C139" s="137" t="s">
        <v>492</v>
      </c>
      <c r="D139" s="199"/>
      <c r="E139" s="152">
        <v>12</v>
      </c>
      <c r="F139" s="299">
        <f>HLOOKUP($C139,$BZ$2:$CM$3,2,0)</f>
        <v>13238.9</v>
      </c>
      <c r="G139" s="113">
        <f>D139*E139*F139</f>
        <v>0</v>
      </c>
      <c r="H139" s="166"/>
      <c r="I139" s="114" t="s">
        <v>496</v>
      </c>
      <c r="J139" s="114" t="str">
        <f>VLOOKUP(I139,Presupuesto!$B$11:$C$565,2,0)</f>
        <v>SUELDOS Y SALARIOS PERMANENTES</v>
      </c>
      <c r="K139" s="98" t="str">
        <f t="shared" si="0"/>
        <v>Posgrado</v>
      </c>
      <c r="L139" s="98" t="s">
        <v>395</v>
      </c>
    </row>
    <row r="140" spans="3:12" hidden="1">
      <c r="C140" s="171" t="s">
        <v>58</v>
      </c>
      <c r="D140" s="163"/>
      <c r="E140" s="154">
        <v>0</v>
      </c>
      <c r="F140" s="100">
        <f>IF(E139=0,"",(G139/E139)/12*E139)</f>
        <v>0</v>
      </c>
      <c r="G140" s="97">
        <f>F140</f>
        <v>0</v>
      </c>
      <c r="H140" s="164"/>
      <c r="I140" s="116" t="s">
        <v>516</v>
      </c>
      <c r="J140" s="116" t="str">
        <f>VLOOKUP(I140,Presupuesto!$B$11:$C$565,2,0)</f>
        <v>AGUINALDO Y DECIMO CUARTO MES</v>
      </c>
      <c r="K140" s="98" t="str">
        <f t="shared" si="0"/>
        <v>Posgrado</v>
      </c>
      <c r="L140" s="98" t="s">
        <v>395</v>
      </c>
    </row>
    <row r="141" spans="3:12" hidden="1">
      <c r="C141" s="172" t="s">
        <v>59</v>
      </c>
      <c r="D141" s="163"/>
      <c r="E141" s="154">
        <v>0</v>
      </c>
      <c r="F141" s="117">
        <f>IF(E139&lt;6,"",((E139-6)/12)*(G139/E139))</f>
        <v>0</v>
      </c>
      <c r="G141" s="97">
        <f>F141</f>
        <v>0</v>
      </c>
      <c r="H141" s="164"/>
      <c r="I141" s="101" t="s">
        <v>519</v>
      </c>
      <c r="J141" s="101" t="str">
        <f>VLOOKUP(I141,Presupuesto!$B$11:$C$565,2,0)</f>
        <v>DECIMOCUARTO MES</v>
      </c>
      <c r="K141" s="98" t="str">
        <f t="shared" si="0"/>
        <v>Posgrado</v>
      </c>
      <c r="L141" s="98" t="s">
        <v>395</v>
      </c>
    </row>
    <row r="142" spans="3:12" ht="15.75" hidden="1" thickBot="1">
      <c r="C142" s="137" t="s">
        <v>493</v>
      </c>
      <c r="D142" s="199"/>
      <c r="E142" s="152">
        <v>12</v>
      </c>
      <c r="F142" s="299">
        <f>HLOOKUP($C142,$BZ$2:$CM$3,2,0)</f>
        <v>12356.31</v>
      </c>
      <c r="G142" s="113">
        <f>D142*E142*F142</f>
        <v>0</v>
      </c>
      <c r="H142" s="166"/>
      <c r="I142" s="114" t="s">
        <v>496</v>
      </c>
      <c r="J142" s="114" t="str">
        <f>VLOOKUP(I142,Presupuesto!$B$11:$C$565,2,0)</f>
        <v>SUELDOS Y SALARIOS PERMANENTES</v>
      </c>
      <c r="K142" s="98" t="str">
        <f t="shared" ref="K142:K159" si="1">$K$109</f>
        <v>Posgrado</v>
      </c>
      <c r="L142" s="98" t="s">
        <v>395</v>
      </c>
    </row>
    <row r="143" spans="3:12" hidden="1">
      <c r="C143" s="171" t="s">
        <v>58</v>
      </c>
      <c r="D143" s="163"/>
      <c r="E143" s="154">
        <v>0</v>
      </c>
      <c r="F143" s="100">
        <f>IF(E142=0,"",(G142/E142)/12*E142)</f>
        <v>0</v>
      </c>
      <c r="G143" s="97">
        <f>F143</f>
        <v>0</v>
      </c>
      <c r="H143" s="164"/>
      <c r="I143" s="116" t="s">
        <v>516</v>
      </c>
      <c r="J143" s="116" t="str">
        <f>VLOOKUP(I143,Presupuesto!$B$11:$C$565,2,0)</f>
        <v>AGUINALDO Y DECIMO CUARTO MES</v>
      </c>
      <c r="K143" s="98" t="str">
        <f t="shared" si="1"/>
        <v>Posgrado</v>
      </c>
      <c r="L143" s="98" t="s">
        <v>395</v>
      </c>
    </row>
    <row r="144" spans="3:12" hidden="1">
      <c r="C144" s="172" t="s">
        <v>59</v>
      </c>
      <c r="D144" s="163"/>
      <c r="E144" s="154">
        <v>0</v>
      </c>
      <c r="F144" s="117">
        <f>IF(E142&lt;6,"",((E142-6)/12)*(G142/E142))</f>
        <v>0</v>
      </c>
      <c r="G144" s="97">
        <f>F144</f>
        <v>0</v>
      </c>
      <c r="H144" s="164"/>
      <c r="I144" s="101" t="s">
        <v>519</v>
      </c>
      <c r="J144" s="101" t="str">
        <f>VLOOKUP(I144,Presupuesto!$B$11:$C$565,2,0)</f>
        <v>DECIMOCUARTO MES</v>
      </c>
      <c r="K144" s="98" t="str">
        <f t="shared" si="1"/>
        <v>Posgrado</v>
      </c>
      <c r="L144" s="98" t="s">
        <v>395</v>
      </c>
    </row>
    <row r="145" spans="3:12" ht="15.75" hidden="1" thickBot="1">
      <c r="C145" s="137" t="s">
        <v>494</v>
      </c>
      <c r="D145" s="199"/>
      <c r="E145" s="152">
        <v>12</v>
      </c>
      <c r="F145" s="299">
        <f>HLOOKUP($C145,$BZ$2:$CM$3,2,0)</f>
        <v>463.22</v>
      </c>
      <c r="G145" s="113">
        <f>D145*E145*F145</f>
        <v>0</v>
      </c>
      <c r="H145" s="166"/>
      <c r="I145" s="114" t="s">
        <v>496</v>
      </c>
      <c r="J145" s="114" t="str">
        <f>VLOOKUP(I145,Presupuesto!$B$11:$C$565,2,0)</f>
        <v>SUELDOS Y SALARIOS PERMANENTES</v>
      </c>
      <c r="K145" s="98" t="str">
        <f t="shared" si="1"/>
        <v>Posgrado</v>
      </c>
      <c r="L145" s="98" t="s">
        <v>395</v>
      </c>
    </row>
    <row r="146" spans="3:12" hidden="1">
      <c r="C146" s="171" t="s">
        <v>58</v>
      </c>
      <c r="D146" s="163"/>
      <c r="E146" s="154">
        <v>0</v>
      </c>
      <c r="F146" s="100">
        <f>IF(E145=0,"",(G145/E145)/12*E145)</f>
        <v>0</v>
      </c>
      <c r="G146" s="97">
        <f>F146</f>
        <v>0</v>
      </c>
      <c r="H146" s="164"/>
      <c r="I146" s="116" t="s">
        <v>516</v>
      </c>
      <c r="J146" s="116" t="str">
        <f>VLOOKUP(I146,Presupuesto!$B$11:$C$565,2,0)</f>
        <v>AGUINALDO Y DECIMO CUARTO MES</v>
      </c>
      <c r="K146" s="98" t="str">
        <f t="shared" si="1"/>
        <v>Posgrado</v>
      </c>
      <c r="L146" s="98" t="s">
        <v>395</v>
      </c>
    </row>
    <row r="147" spans="3:12" hidden="1">
      <c r="C147" s="172" t="s">
        <v>59</v>
      </c>
      <c r="D147" s="163"/>
      <c r="E147" s="154">
        <v>0</v>
      </c>
      <c r="F147" s="117">
        <f>IF(E145&lt;6,"",((E145-6)/12)*(G145/E145))</f>
        <v>0</v>
      </c>
      <c r="G147" s="97">
        <f>F147</f>
        <v>0</v>
      </c>
      <c r="H147" s="164"/>
      <c r="I147" s="101" t="s">
        <v>519</v>
      </c>
      <c r="J147" s="101" t="str">
        <f>VLOOKUP(I147,Presupuesto!$B$11:$C$565,2,0)</f>
        <v>DECIMOCUARTO MES</v>
      </c>
      <c r="K147" s="98" t="str">
        <f t="shared" si="1"/>
        <v>Posgrado</v>
      </c>
      <c r="L147" s="98" t="s">
        <v>395</v>
      </c>
    </row>
    <row r="148" spans="3:12" ht="15.75" hidden="1" thickBot="1">
      <c r="C148" s="137" t="s">
        <v>495</v>
      </c>
      <c r="D148" s="199"/>
      <c r="E148" s="152">
        <v>12</v>
      </c>
      <c r="F148" s="299">
        <f>HLOOKUP($C148,$BZ$2:$CM$3,2,0)</f>
        <v>2007.3</v>
      </c>
      <c r="G148" s="113">
        <f>D148*E148*F148</f>
        <v>0</v>
      </c>
      <c r="H148" s="166"/>
      <c r="I148" s="114" t="s">
        <v>496</v>
      </c>
      <c r="J148" s="114" t="str">
        <f>VLOOKUP(I148,Presupuesto!$B$11:$C$565,2,0)</f>
        <v>SUELDOS Y SALARIOS PERMANENTES</v>
      </c>
      <c r="K148" s="98" t="str">
        <f t="shared" si="1"/>
        <v>Posgrado</v>
      </c>
      <c r="L148" s="98" t="s">
        <v>395</v>
      </c>
    </row>
    <row r="149" spans="3:12" hidden="1">
      <c r="C149" s="171" t="s">
        <v>58</v>
      </c>
      <c r="D149" s="163"/>
      <c r="E149" s="154">
        <v>0</v>
      </c>
      <c r="F149" s="100">
        <f>IF(E148=0,"",(G148/E148)/12*E148)</f>
        <v>0</v>
      </c>
      <c r="G149" s="97">
        <f>F149</f>
        <v>0</v>
      </c>
      <c r="H149" s="164"/>
      <c r="I149" s="116" t="s">
        <v>516</v>
      </c>
      <c r="J149" s="116" t="str">
        <f>VLOOKUP(I149,Presupuesto!$B$11:$C$565,2,0)</f>
        <v>AGUINALDO Y DECIMO CUARTO MES</v>
      </c>
      <c r="K149" s="98" t="str">
        <f t="shared" si="1"/>
        <v>Posgrado</v>
      </c>
      <c r="L149" s="98" t="s">
        <v>395</v>
      </c>
    </row>
    <row r="150" spans="3:12" hidden="1">
      <c r="C150" s="172" t="s">
        <v>59</v>
      </c>
      <c r="D150" s="163"/>
      <c r="E150" s="154">
        <v>0</v>
      </c>
      <c r="F150" s="117">
        <f>IF(E148&lt;6,"",((E148-6)/12)*(G148/E148))</f>
        <v>0</v>
      </c>
      <c r="G150" s="97">
        <f>F150</f>
        <v>0</v>
      </c>
      <c r="H150" s="164"/>
      <c r="I150" s="101" t="s">
        <v>519</v>
      </c>
      <c r="J150" s="101" t="str">
        <f>VLOOKUP(I150,Presupuesto!$B$11:$C$565,2,0)</f>
        <v>DECIMOCUARTO MES</v>
      </c>
      <c r="K150" s="98" t="str">
        <f t="shared" si="1"/>
        <v>Posgrado</v>
      </c>
      <c r="L150" s="98" t="s">
        <v>395</v>
      </c>
    </row>
    <row r="151" spans="3:12" ht="15.75" hidden="1" thickBot="1">
      <c r="C151" s="140" t="s">
        <v>83</v>
      </c>
      <c r="D151" s="199"/>
      <c r="E151" s="152">
        <v>12</v>
      </c>
      <c r="F151" s="139">
        <v>30000</v>
      </c>
      <c r="G151" s="113">
        <f>D151*E151*F151</f>
        <v>0</v>
      </c>
      <c r="H151" s="166"/>
      <c r="I151" s="114" t="s">
        <v>564</v>
      </c>
      <c r="J151" s="114" t="str">
        <f>VLOOKUP(I151,Presupuesto!$B$11:$C$565,2,0)</f>
        <v>CONTRATOS ESPECIALES</v>
      </c>
      <c r="K151" s="98" t="str">
        <f t="shared" si="1"/>
        <v>Posgrado</v>
      </c>
      <c r="L151" s="98" t="s">
        <v>395</v>
      </c>
    </row>
    <row r="152" spans="3:12" hidden="1">
      <c r="C152" s="171" t="s">
        <v>58</v>
      </c>
      <c r="D152" s="163"/>
      <c r="E152" s="154">
        <v>0</v>
      </c>
      <c r="F152" s="117">
        <f>IF(E151=0,"",(G151/E151)/12*E151)</f>
        <v>0</v>
      </c>
      <c r="G152" s="97">
        <f>F152</f>
        <v>0</v>
      </c>
      <c r="H152" s="164"/>
      <c r="I152" s="101" t="s">
        <v>564</v>
      </c>
      <c r="J152" s="101" t="str">
        <f>VLOOKUP(I152,Presupuesto!$B$11:$C$565,2,0)</f>
        <v>CONTRATOS ESPECIALES</v>
      </c>
      <c r="K152" s="98" t="str">
        <f t="shared" si="1"/>
        <v>Posgrado</v>
      </c>
      <c r="L152" s="98" t="s">
        <v>394</v>
      </c>
    </row>
    <row r="153" spans="3:12" hidden="1">
      <c r="C153" s="172" t="s">
        <v>59</v>
      </c>
      <c r="D153" s="163"/>
      <c r="E153" s="154">
        <v>0</v>
      </c>
      <c r="F153" s="100">
        <f>IF(E151&lt;6,"",((E151-6)/12)*(G151/E151))</f>
        <v>0</v>
      </c>
      <c r="G153" s="97">
        <f>F153</f>
        <v>0</v>
      </c>
      <c r="H153" s="164"/>
      <c r="I153" s="101" t="s">
        <v>564</v>
      </c>
      <c r="J153" s="101" t="str">
        <f>VLOOKUP(I153,Presupuesto!$B$11:$C$565,2,0)</f>
        <v>CONTRATOS ESPECIALES</v>
      </c>
      <c r="K153" s="98" t="str">
        <f t="shared" si="1"/>
        <v>Posgrado</v>
      </c>
      <c r="L153" s="98" t="s">
        <v>399</v>
      </c>
    </row>
    <row r="154" spans="3:12" ht="15.75" hidden="1" thickBot="1">
      <c r="C154" s="140" t="s">
        <v>60</v>
      </c>
      <c r="D154" s="199"/>
      <c r="E154" s="152">
        <v>12</v>
      </c>
      <c r="F154" s="118">
        <v>30000</v>
      </c>
      <c r="G154" s="113">
        <f>D154*E154*F154</f>
        <v>0</v>
      </c>
      <c r="H154" s="166"/>
      <c r="I154" s="114" t="s">
        <v>705</v>
      </c>
      <c r="J154" s="114" t="str">
        <f>VLOOKUP(I154,Presupuesto!$B$11:$C$565,2,0)</f>
        <v>OTROS SERVICIOS TECNICOS Y PROFESIONALES</v>
      </c>
      <c r="K154" s="98" t="str">
        <f t="shared" si="1"/>
        <v>Posgrado</v>
      </c>
      <c r="L154" s="98" t="s">
        <v>394</v>
      </c>
    </row>
    <row r="155" spans="3:12" hidden="1">
      <c r="C155" s="171" t="s">
        <v>58</v>
      </c>
      <c r="D155" s="163"/>
      <c r="E155" s="154">
        <v>0</v>
      </c>
      <c r="F155" s="100">
        <v>0</v>
      </c>
      <c r="G155" s="97">
        <f>F155</f>
        <v>0</v>
      </c>
      <c r="H155" s="164"/>
      <c r="I155" s="101" t="s">
        <v>705</v>
      </c>
      <c r="J155" s="101" t="str">
        <f>VLOOKUP(I155,Presupuesto!$B$11:$C$565,2,0)</f>
        <v>OTROS SERVICIOS TECNICOS Y PROFESIONALES</v>
      </c>
      <c r="K155" s="98" t="str">
        <f t="shared" si="1"/>
        <v>Posgrado</v>
      </c>
      <c r="L155" s="98" t="s">
        <v>394</v>
      </c>
    </row>
    <row r="156" spans="3:12" hidden="1">
      <c r="C156" s="172" t="s">
        <v>59</v>
      </c>
      <c r="D156" s="163"/>
      <c r="E156" s="154">
        <v>0</v>
      </c>
      <c r="F156" s="100">
        <v>0</v>
      </c>
      <c r="G156" s="97">
        <f>F156</f>
        <v>0</v>
      </c>
      <c r="H156" s="164"/>
      <c r="I156" s="101" t="s">
        <v>705</v>
      </c>
      <c r="J156" s="101" t="str">
        <f>VLOOKUP(I156,Presupuesto!$B$11:$C$565,2,0)</f>
        <v>OTROS SERVICIOS TECNICOS Y PROFESIONALES</v>
      </c>
      <c r="K156" s="98" t="str">
        <f t="shared" si="1"/>
        <v>Posgrado</v>
      </c>
      <c r="L156" s="98" t="s">
        <v>394</v>
      </c>
    </row>
    <row r="157" spans="3:12" ht="15.75" hidden="1" thickBot="1">
      <c r="C157" s="140" t="s">
        <v>61</v>
      </c>
      <c r="D157" s="199"/>
      <c r="E157" s="152">
        <v>12</v>
      </c>
      <c r="F157" s="118">
        <v>30000</v>
      </c>
      <c r="G157" s="113">
        <f>D157*E157*F157</f>
        <v>0</v>
      </c>
      <c r="H157" s="166"/>
      <c r="I157" s="114" t="s">
        <v>496</v>
      </c>
      <c r="J157" s="114" t="str">
        <f>VLOOKUP(I157,Presupuesto!$B$11:$C$565,2,0)</f>
        <v>SUELDOS Y SALARIOS PERMANENTES</v>
      </c>
      <c r="K157" s="98" t="str">
        <f t="shared" si="1"/>
        <v>Posgrado</v>
      </c>
      <c r="L157" s="98" t="s">
        <v>394</v>
      </c>
    </row>
    <row r="158" spans="3:12" hidden="1">
      <c r="C158" s="171" t="s">
        <v>58</v>
      </c>
      <c r="D158" s="169"/>
      <c r="E158" s="131">
        <v>0</v>
      </c>
      <c r="F158" s="119">
        <f>IF(E157=0,"",(G157/E157)/12*E157)</f>
        <v>0</v>
      </c>
      <c r="G158" s="120">
        <f>F158</f>
        <v>0</v>
      </c>
      <c r="H158" s="164"/>
      <c r="I158" s="101" t="s">
        <v>516</v>
      </c>
      <c r="J158" s="101" t="str">
        <f>VLOOKUP(I158,Presupuesto!$B$11:$C$565,2,0)</f>
        <v>AGUINALDO Y DECIMO CUARTO MES</v>
      </c>
      <c r="K158" s="98" t="str">
        <f t="shared" si="1"/>
        <v>Posgrado</v>
      </c>
      <c r="L158" s="98" t="s">
        <v>394</v>
      </c>
    </row>
    <row r="159" spans="3:12" ht="15.75" hidden="1" thickBot="1">
      <c r="C159" s="173" t="s">
        <v>59</v>
      </c>
      <c r="D159" s="162"/>
      <c r="E159" s="132">
        <v>0</v>
      </c>
      <c r="F159" s="105">
        <f>IF(E157&lt;6,"",((E157-6)/12)*(G157/E157))</f>
        <v>0</v>
      </c>
      <c r="G159" s="105">
        <f>F159</f>
        <v>0</v>
      </c>
      <c r="H159" s="162"/>
      <c r="I159" s="106" t="s">
        <v>519</v>
      </c>
      <c r="J159" s="124" t="str">
        <f>VLOOKUP(I159,Presupuesto!$B$11:$C$565,2,0)</f>
        <v>DECIMOCUARTO MES</v>
      </c>
      <c r="K159" s="106" t="str">
        <f t="shared" si="1"/>
        <v>Posgrado</v>
      </c>
      <c r="L159" s="124" t="s">
        <v>394</v>
      </c>
    </row>
    <row r="161" spans="3:12" ht="15.75" thickBot="1">
      <c r="K161" s="153"/>
    </row>
    <row r="162" spans="3:12" ht="15.75" thickBot="1">
      <c r="C162" s="69" t="s">
        <v>43</v>
      </c>
      <c r="D162" s="30">
        <f>SUM(G169:G219)</f>
        <v>0</v>
      </c>
      <c r="E162" s="93"/>
      <c r="F162" s="93"/>
      <c r="G162" s="93"/>
      <c r="H162" s="76"/>
      <c r="I162" s="76"/>
      <c r="J162" s="76"/>
      <c r="K162" s="153"/>
    </row>
    <row r="163" spans="3:12">
      <c r="D163" s="31"/>
      <c r="E163" s="93"/>
      <c r="F163" s="93"/>
      <c r="G163" s="93"/>
      <c r="H163" s="76"/>
      <c r="I163" s="76"/>
      <c r="J163" s="76"/>
      <c r="K163" s="153"/>
    </row>
    <row r="164" spans="3:12">
      <c r="D164" s="31"/>
      <c r="E164" s="93"/>
      <c r="F164" s="93"/>
      <c r="G164" s="93"/>
      <c r="H164" s="76"/>
      <c r="I164" s="76"/>
      <c r="J164" s="76"/>
      <c r="K164" s="153"/>
    </row>
    <row r="165" spans="3:12" ht="15.75">
      <c r="C165" s="202" t="s">
        <v>392</v>
      </c>
      <c r="D165" s="361"/>
      <c r="E165" s="93"/>
      <c r="F165" s="93"/>
      <c r="G165" s="93"/>
      <c r="H165" s="76"/>
      <c r="I165" s="76"/>
      <c r="J165" s="76"/>
      <c r="K165" s="153"/>
    </row>
    <row r="166" spans="3:12" ht="18.75">
      <c r="C166" s="206"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53"/>
    </row>
    <row r="167" spans="3:12" ht="15.75" thickBot="1">
      <c r="C167" s="177"/>
      <c r="D167" s="31"/>
      <c r="E167" s="93"/>
      <c r="F167" s="93"/>
      <c r="G167" s="93"/>
      <c r="H167" s="76"/>
      <c r="I167" s="76"/>
      <c r="J167" s="76"/>
      <c r="K167" s="153"/>
    </row>
    <row r="168" spans="3:12" ht="30.75" thickBot="1">
      <c r="C168" s="134" t="s">
        <v>44</v>
      </c>
      <c r="D168" s="138" t="s">
        <v>55</v>
      </c>
      <c r="E168" s="170" t="s">
        <v>56</v>
      </c>
      <c r="F168" s="138" t="s">
        <v>57</v>
      </c>
      <c r="G168" s="135" t="s">
        <v>27</v>
      </c>
      <c r="H168" s="133" t="s">
        <v>131</v>
      </c>
      <c r="I168" s="136" t="s">
        <v>46</v>
      </c>
      <c r="J168" s="136" t="s">
        <v>132</v>
      </c>
      <c r="K168" s="136" t="s">
        <v>410</v>
      </c>
      <c r="L168" s="136" t="s">
        <v>411</v>
      </c>
    </row>
    <row r="169" spans="3:12" ht="15.75" hidden="1" thickBot="1">
      <c r="C169" s="137" t="s">
        <v>482</v>
      </c>
      <c r="D169" s="199"/>
      <c r="E169" s="152">
        <v>12</v>
      </c>
      <c r="F169" s="299">
        <f>HLOOKUP($C169,$BZ$2:$CM$3,2,0)</f>
        <v>43674.39</v>
      </c>
      <c r="G169" s="113">
        <f>D169*E169*F169</f>
        <v>0</v>
      </c>
      <c r="H169" s="166"/>
      <c r="I169" s="114" t="s">
        <v>496</v>
      </c>
      <c r="J169" s="114" t="str">
        <f>VLOOKUP(I169,Presupuesto!$B$11:$C$565,2,0)</f>
        <v>SUELDOS Y SALARIOS PERMANENTES</v>
      </c>
      <c r="K169" s="214" t="s">
        <v>1454</v>
      </c>
      <c r="L169" s="98" t="s">
        <v>394</v>
      </c>
    </row>
    <row r="170" spans="3:12" hidden="1">
      <c r="C170" s="171" t="s">
        <v>58</v>
      </c>
      <c r="D170" s="163"/>
      <c r="E170" s="154">
        <v>0</v>
      </c>
      <c r="F170" s="100">
        <f>IF(E169=0,"",(G169/E169)/12*E169)</f>
        <v>0</v>
      </c>
      <c r="G170" s="97">
        <f>F170</f>
        <v>0</v>
      </c>
      <c r="H170" s="164"/>
      <c r="I170" s="116" t="s">
        <v>516</v>
      </c>
      <c r="J170" s="116" t="str">
        <f>VLOOKUP(I170,Presupuesto!$B$11:$C$565,2,0)</f>
        <v>AGUINALDO Y DECIMO CUARTO MES</v>
      </c>
      <c r="K170" s="98" t="str">
        <f t="shared" ref="K170:K201" si="2">$K$169</f>
        <v>Posgrado</v>
      </c>
      <c r="L170" s="98" t="s">
        <v>412</v>
      </c>
    </row>
    <row r="171" spans="3:12" hidden="1">
      <c r="C171" s="172" t="s">
        <v>59</v>
      </c>
      <c r="D171" s="163"/>
      <c r="E171" s="154">
        <v>0</v>
      </c>
      <c r="F171" s="117">
        <f>IF(E169&lt;6,"",((E169-6)/12)*(G169/E169))</f>
        <v>0</v>
      </c>
      <c r="G171" s="97">
        <f>F171</f>
        <v>0</v>
      </c>
      <c r="H171" s="164"/>
      <c r="I171" s="101" t="s">
        <v>519</v>
      </c>
      <c r="J171" s="101" t="str">
        <f>VLOOKUP(I171,Presupuesto!$B$11:$C$565,2,0)</f>
        <v>DECIMOCUARTO MES</v>
      </c>
      <c r="K171" s="98" t="str">
        <f t="shared" si="2"/>
        <v>Posgrado</v>
      </c>
      <c r="L171" s="98" t="s">
        <v>395</v>
      </c>
    </row>
    <row r="172" spans="3:12" ht="15.75" hidden="1" thickBot="1">
      <c r="C172" s="137" t="s">
        <v>483</v>
      </c>
      <c r="D172" s="199"/>
      <c r="E172" s="152">
        <v>12</v>
      </c>
      <c r="F172" s="299">
        <f>HLOOKUP($C172,$BZ$2:$CM$3,2,0)</f>
        <v>39703.99</v>
      </c>
      <c r="G172" s="113">
        <f>D172*E172*F172</f>
        <v>0</v>
      </c>
      <c r="H172" s="166"/>
      <c r="I172" s="114" t="s">
        <v>496</v>
      </c>
      <c r="J172" s="114" t="str">
        <f>VLOOKUP(I172,Presupuesto!$B$11:$C$565,2,0)</f>
        <v>SUELDOS Y SALARIOS PERMANENTES</v>
      </c>
      <c r="K172" s="98" t="str">
        <f t="shared" si="2"/>
        <v>Posgrado</v>
      </c>
      <c r="L172" s="98" t="s">
        <v>395</v>
      </c>
    </row>
    <row r="173" spans="3:12" hidden="1">
      <c r="C173" s="171" t="s">
        <v>58</v>
      </c>
      <c r="D173" s="163"/>
      <c r="E173" s="154">
        <v>0</v>
      </c>
      <c r="F173" s="100">
        <f>IF(E172=0,"",(G172/E172)/12*E172)</f>
        <v>0</v>
      </c>
      <c r="G173" s="97">
        <f>F173</f>
        <v>0</v>
      </c>
      <c r="H173" s="164"/>
      <c r="I173" s="116" t="s">
        <v>516</v>
      </c>
      <c r="J173" s="116" t="str">
        <f>VLOOKUP(I173,Presupuesto!$B$11:$C$565,2,0)</f>
        <v>AGUINALDO Y DECIMO CUARTO MES</v>
      </c>
      <c r="K173" s="98" t="str">
        <f t="shared" si="2"/>
        <v>Posgrado</v>
      </c>
      <c r="L173" s="98" t="s">
        <v>395</v>
      </c>
    </row>
    <row r="174" spans="3:12" hidden="1">
      <c r="C174" s="172" t="s">
        <v>59</v>
      </c>
      <c r="D174" s="163"/>
      <c r="E174" s="154">
        <v>0</v>
      </c>
      <c r="F174" s="117">
        <f>IF(E172&lt;6,"",((E172-6)/12)*(G172/E172))</f>
        <v>0</v>
      </c>
      <c r="G174" s="97">
        <f>F174</f>
        <v>0</v>
      </c>
      <c r="H174" s="164"/>
      <c r="I174" s="101" t="s">
        <v>519</v>
      </c>
      <c r="J174" s="101" t="str">
        <f>VLOOKUP(I174,Presupuesto!$B$11:$C$565,2,0)</f>
        <v>DECIMOCUARTO MES</v>
      </c>
      <c r="K174" s="98" t="str">
        <f t="shared" si="2"/>
        <v>Posgrado</v>
      </c>
      <c r="L174" s="98" t="s">
        <v>395</v>
      </c>
    </row>
    <row r="175" spans="3:12" ht="15.75" hidden="1" thickBot="1">
      <c r="C175" s="137" t="s">
        <v>484</v>
      </c>
      <c r="D175" s="199"/>
      <c r="E175" s="152">
        <v>12</v>
      </c>
      <c r="F175" s="299">
        <f>HLOOKUP($C175,$BZ$2:$CM$3,2,0)</f>
        <v>35733.589999999997</v>
      </c>
      <c r="G175" s="113">
        <f>D175*E175*F175</f>
        <v>0</v>
      </c>
      <c r="H175" s="166"/>
      <c r="I175" s="114" t="s">
        <v>496</v>
      </c>
      <c r="J175" s="114" t="str">
        <f>VLOOKUP(I175,Presupuesto!$B$11:$C$565,2,0)</f>
        <v>SUELDOS Y SALARIOS PERMANENTES</v>
      </c>
      <c r="K175" s="98" t="str">
        <f t="shared" si="2"/>
        <v>Posgrado</v>
      </c>
      <c r="L175" s="98" t="s">
        <v>395</v>
      </c>
    </row>
    <row r="176" spans="3:12" hidden="1">
      <c r="C176" s="171" t="s">
        <v>58</v>
      </c>
      <c r="D176" s="163"/>
      <c r="E176" s="154">
        <v>0</v>
      </c>
      <c r="F176" s="100">
        <f>IF(E175=0,"",(G175/E175)/12*E175)</f>
        <v>0</v>
      </c>
      <c r="G176" s="97">
        <f>F176</f>
        <v>0</v>
      </c>
      <c r="H176" s="164"/>
      <c r="I176" s="116" t="s">
        <v>516</v>
      </c>
      <c r="J176" s="116" t="str">
        <f>VLOOKUP(I176,Presupuesto!$B$11:$C$565,2,0)</f>
        <v>AGUINALDO Y DECIMO CUARTO MES</v>
      </c>
      <c r="K176" s="98" t="str">
        <f t="shared" si="2"/>
        <v>Posgrado</v>
      </c>
      <c r="L176" s="98" t="s">
        <v>395</v>
      </c>
    </row>
    <row r="177" spans="3:12" hidden="1">
      <c r="C177" s="172" t="s">
        <v>59</v>
      </c>
      <c r="D177" s="163"/>
      <c r="E177" s="154">
        <v>0</v>
      </c>
      <c r="F177" s="117">
        <f>IF(E175&lt;6,"",((E175-6)/12)*(G175/E175))</f>
        <v>0</v>
      </c>
      <c r="G177" s="97">
        <f>F177</f>
        <v>0</v>
      </c>
      <c r="H177" s="164"/>
      <c r="I177" s="101" t="s">
        <v>519</v>
      </c>
      <c r="J177" s="101" t="str">
        <f>VLOOKUP(I177,Presupuesto!$B$11:$C$565,2,0)</f>
        <v>DECIMOCUARTO MES</v>
      </c>
      <c r="K177" s="98" t="str">
        <f t="shared" si="2"/>
        <v>Posgrado</v>
      </c>
      <c r="L177" s="98" t="s">
        <v>395</v>
      </c>
    </row>
    <row r="178" spans="3:12" ht="15.75" hidden="1" thickBot="1">
      <c r="C178" s="137" t="s">
        <v>485</v>
      </c>
      <c r="D178" s="199"/>
      <c r="E178" s="152">
        <v>12</v>
      </c>
      <c r="F178" s="299">
        <f>HLOOKUP($C178,$BZ$2:$CM$3,2,0)</f>
        <v>31763.19</v>
      </c>
      <c r="G178" s="113">
        <f>D178*E178*F178</f>
        <v>0</v>
      </c>
      <c r="H178" s="166"/>
      <c r="I178" s="114" t="s">
        <v>496</v>
      </c>
      <c r="J178" s="114" t="str">
        <f>VLOOKUP(I178,Presupuesto!$B$11:$C$565,2,0)</f>
        <v>SUELDOS Y SALARIOS PERMANENTES</v>
      </c>
      <c r="K178" s="98" t="str">
        <f t="shared" si="2"/>
        <v>Posgrado</v>
      </c>
      <c r="L178" s="98" t="s">
        <v>395</v>
      </c>
    </row>
    <row r="179" spans="3:12" hidden="1">
      <c r="C179" s="171" t="s">
        <v>58</v>
      </c>
      <c r="D179" s="163"/>
      <c r="E179" s="154">
        <v>0</v>
      </c>
      <c r="F179" s="100">
        <f>IF(E178=0,"",(G178/E178)/12*E178)</f>
        <v>0</v>
      </c>
      <c r="G179" s="97">
        <f>F179</f>
        <v>0</v>
      </c>
      <c r="H179" s="164"/>
      <c r="I179" s="116" t="s">
        <v>516</v>
      </c>
      <c r="J179" s="116" t="str">
        <f>VLOOKUP(I179,Presupuesto!$B$11:$C$565,2,0)</f>
        <v>AGUINALDO Y DECIMO CUARTO MES</v>
      </c>
      <c r="K179" s="98" t="str">
        <f t="shared" si="2"/>
        <v>Posgrado</v>
      </c>
      <c r="L179" s="98" t="s">
        <v>395</v>
      </c>
    </row>
    <row r="180" spans="3:12" hidden="1">
      <c r="C180" s="172" t="s">
        <v>59</v>
      </c>
      <c r="D180" s="163"/>
      <c r="E180" s="154">
        <v>0</v>
      </c>
      <c r="F180" s="117">
        <f>IF(E178&lt;6,"",((E178-6)/12)*(G178/E178))</f>
        <v>0</v>
      </c>
      <c r="G180" s="97">
        <f>F180</f>
        <v>0</v>
      </c>
      <c r="H180" s="164"/>
      <c r="I180" s="101" t="s">
        <v>519</v>
      </c>
      <c r="J180" s="101" t="str">
        <f>VLOOKUP(I180,Presupuesto!$B$11:$C$565,2,0)</f>
        <v>DECIMOCUARTO MES</v>
      </c>
      <c r="K180" s="98" t="str">
        <f t="shared" si="2"/>
        <v>Posgrado</v>
      </c>
      <c r="L180" s="98" t="s">
        <v>395</v>
      </c>
    </row>
    <row r="181" spans="3:12" ht="15.75" hidden="1" thickBot="1">
      <c r="C181" s="137" t="s">
        <v>486</v>
      </c>
      <c r="D181" s="199"/>
      <c r="E181" s="152">
        <v>12</v>
      </c>
      <c r="F181" s="299">
        <f>HLOOKUP($C181,$BZ$2:$CM$3,2,0)</f>
        <v>29777.99</v>
      </c>
      <c r="G181" s="113">
        <f>D181*E181*F181</f>
        <v>0</v>
      </c>
      <c r="H181" s="166"/>
      <c r="I181" s="114" t="s">
        <v>496</v>
      </c>
      <c r="J181" s="114" t="str">
        <f>VLOOKUP(I181,Presupuesto!$B$11:$C$565,2,0)</f>
        <v>SUELDOS Y SALARIOS PERMANENTES</v>
      </c>
      <c r="K181" s="98" t="str">
        <f t="shared" si="2"/>
        <v>Posgrado</v>
      </c>
      <c r="L181" s="98" t="s">
        <v>395</v>
      </c>
    </row>
    <row r="182" spans="3:12" hidden="1">
      <c r="C182" s="171" t="s">
        <v>58</v>
      </c>
      <c r="D182" s="163"/>
      <c r="E182" s="154">
        <v>0</v>
      </c>
      <c r="F182" s="100">
        <f>IF(E181=0,"",(G181/E181)/12*E181)</f>
        <v>0</v>
      </c>
      <c r="G182" s="97">
        <f>F182</f>
        <v>0</v>
      </c>
      <c r="H182" s="164"/>
      <c r="I182" s="116" t="s">
        <v>516</v>
      </c>
      <c r="J182" s="116" t="str">
        <f>VLOOKUP(I182,Presupuesto!$B$11:$C$565,2,0)</f>
        <v>AGUINALDO Y DECIMO CUARTO MES</v>
      </c>
      <c r="K182" s="98" t="str">
        <f t="shared" si="2"/>
        <v>Posgrado</v>
      </c>
      <c r="L182" s="98" t="s">
        <v>395</v>
      </c>
    </row>
    <row r="183" spans="3:12" hidden="1">
      <c r="C183" s="172" t="s">
        <v>59</v>
      </c>
      <c r="D183" s="163"/>
      <c r="E183" s="154">
        <v>0</v>
      </c>
      <c r="F183" s="117">
        <f>IF(E181&lt;6,"",((E181-6)/12)*(G181/E181))</f>
        <v>0</v>
      </c>
      <c r="G183" s="97">
        <f>F183</f>
        <v>0</v>
      </c>
      <c r="H183" s="164"/>
      <c r="I183" s="101" t="s">
        <v>519</v>
      </c>
      <c r="J183" s="101" t="str">
        <f>VLOOKUP(I183,Presupuesto!$B$11:$C$565,2,0)</f>
        <v>DECIMOCUARTO MES</v>
      </c>
      <c r="K183" s="98" t="str">
        <f t="shared" si="2"/>
        <v>Posgrado</v>
      </c>
      <c r="L183" s="98" t="s">
        <v>395</v>
      </c>
    </row>
    <row r="184" spans="3:12" ht="15.75" hidden="1" thickBot="1">
      <c r="C184" s="137" t="s">
        <v>487</v>
      </c>
      <c r="D184" s="199"/>
      <c r="E184" s="152">
        <v>12</v>
      </c>
      <c r="F184" s="299">
        <f>HLOOKUP($C184,$BZ$2:$CM$3,2,0)</f>
        <v>27792.79</v>
      </c>
      <c r="G184" s="113">
        <f>D184*E184*F184</f>
        <v>0</v>
      </c>
      <c r="H184" s="166"/>
      <c r="I184" s="114" t="s">
        <v>496</v>
      </c>
      <c r="J184" s="114" t="str">
        <f>VLOOKUP(I184,Presupuesto!$B$11:$C$565,2,0)</f>
        <v>SUELDOS Y SALARIOS PERMANENTES</v>
      </c>
      <c r="K184" s="98" t="str">
        <f t="shared" si="2"/>
        <v>Posgrado</v>
      </c>
      <c r="L184" s="98" t="s">
        <v>395</v>
      </c>
    </row>
    <row r="185" spans="3:12" hidden="1">
      <c r="C185" s="171" t="s">
        <v>58</v>
      </c>
      <c r="D185" s="163"/>
      <c r="E185" s="154">
        <v>0</v>
      </c>
      <c r="F185" s="100">
        <f>IF(E184=0,"",(G184/E184)/12*E184)</f>
        <v>0</v>
      </c>
      <c r="G185" s="97">
        <f>F185</f>
        <v>0</v>
      </c>
      <c r="H185" s="164"/>
      <c r="I185" s="116" t="s">
        <v>516</v>
      </c>
      <c r="J185" s="116" t="str">
        <f>VLOOKUP(I185,Presupuesto!$B$11:$C$565,2,0)</f>
        <v>AGUINALDO Y DECIMO CUARTO MES</v>
      </c>
      <c r="K185" s="98" t="str">
        <f t="shared" si="2"/>
        <v>Posgrado</v>
      </c>
      <c r="L185" s="98" t="s">
        <v>395</v>
      </c>
    </row>
    <row r="186" spans="3:12" hidden="1">
      <c r="C186" s="172" t="s">
        <v>59</v>
      </c>
      <c r="D186" s="163"/>
      <c r="E186" s="154">
        <v>0</v>
      </c>
      <c r="F186" s="117">
        <f>IF(E184&lt;6,"",((E184-6)/12)*(G184/E184))</f>
        <v>0</v>
      </c>
      <c r="G186" s="97">
        <f>F186</f>
        <v>0</v>
      </c>
      <c r="H186" s="164"/>
      <c r="I186" s="101" t="s">
        <v>519</v>
      </c>
      <c r="J186" s="101" t="str">
        <f>VLOOKUP(I186,Presupuesto!$B$11:$C$565,2,0)</f>
        <v>DECIMOCUARTO MES</v>
      </c>
      <c r="K186" s="98" t="str">
        <f t="shared" si="2"/>
        <v>Posgrado</v>
      </c>
      <c r="L186" s="98" t="s">
        <v>395</v>
      </c>
    </row>
    <row r="187" spans="3:12" ht="15.75" hidden="1" thickBot="1">
      <c r="C187" s="137" t="s">
        <v>488</v>
      </c>
      <c r="D187" s="199"/>
      <c r="E187" s="152">
        <v>12</v>
      </c>
      <c r="F187" s="299">
        <f>HLOOKUP($C187,$BZ$2:$CM$3,2,0)</f>
        <v>18859.39</v>
      </c>
      <c r="G187" s="113">
        <f>D187*E187*F187</f>
        <v>0</v>
      </c>
      <c r="H187" s="166"/>
      <c r="I187" s="114" t="s">
        <v>496</v>
      </c>
      <c r="J187" s="114" t="str">
        <f>VLOOKUP(I187,Presupuesto!$B$11:$C$565,2,0)</f>
        <v>SUELDOS Y SALARIOS PERMANENTES</v>
      </c>
      <c r="K187" s="98" t="str">
        <f t="shared" si="2"/>
        <v>Posgrado</v>
      </c>
      <c r="L187" s="98" t="s">
        <v>395</v>
      </c>
    </row>
    <row r="188" spans="3:12" hidden="1">
      <c r="C188" s="171" t="s">
        <v>58</v>
      </c>
      <c r="D188" s="163"/>
      <c r="E188" s="154">
        <v>0</v>
      </c>
      <c r="F188" s="100">
        <f>IF(E187=0,"",(G187/E187)/12*E187)</f>
        <v>0</v>
      </c>
      <c r="G188" s="97">
        <f>F188</f>
        <v>0</v>
      </c>
      <c r="H188" s="164"/>
      <c r="I188" s="116" t="s">
        <v>516</v>
      </c>
      <c r="J188" s="116" t="str">
        <f>VLOOKUP(I188,Presupuesto!$B$11:$C$565,2,0)</f>
        <v>AGUINALDO Y DECIMO CUARTO MES</v>
      </c>
      <c r="K188" s="98" t="str">
        <f t="shared" si="2"/>
        <v>Posgrado</v>
      </c>
      <c r="L188" s="98" t="s">
        <v>395</v>
      </c>
    </row>
    <row r="189" spans="3:12" hidden="1">
      <c r="C189" s="172" t="s">
        <v>59</v>
      </c>
      <c r="D189" s="163"/>
      <c r="E189" s="154">
        <v>0</v>
      </c>
      <c r="F189" s="117">
        <f>IF(E187&lt;6,"",((E187-6)/12)*(G187/E187))</f>
        <v>0</v>
      </c>
      <c r="G189" s="97">
        <f>F189</f>
        <v>0</v>
      </c>
      <c r="H189" s="164"/>
      <c r="I189" s="101" t="s">
        <v>519</v>
      </c>
      <c r="J189" s="101" t="str">
        <f>VLOOKUP(I189,Presupuesto!$B$11:$C$565,2,0)</f>
        <v>DECIMOCUARTO MES</v>
      </c>
      <c r="K189" s="98" t="str">
        <f t="shared" si="2"/>
        <v>Posgrado</v>
      </c>
      <c r="L189" s="98" t="s">
        <v>395</v>
      </c>
    </row>
    <row r="190" spans="3:12" ht="15.75" hidden="1" thickBot="1">
      <c r="C190" s="137" t="s">
        <v>489</v>
      </c>
      <c r="D190" s="199"/>
      <c r="E190" s="152">
        <v>12</v>
      </c>
      <c r="F190" s="299">
        <f>HLOOKUP($C190,$BZ$2:$CM$3,2,0)</f>
        <v>17866.8</v>
      </c>
      <c r="G190" s="113">
        <f>D190*E190*F190</f>
        <v>0</v>
      </c>
      <c r="H190" s="166"/>
      <c r="I190" s="114" t="s">
        <v>496</v>
      </c>
      <c r="J190" s="114" t="str">
        <f>VLOOKUP(I190,Presupuesto!$B$11:$C$565,2,0)</f>
        <v>SUELDOS Y SALARIOS PERMANENTES</v>
      </c>
      <c r="K190" s="98" t="str">
        <f t="shared" si="2"/>
        <v>Posgrado</v>
      </c>
      <c r="L190" s="98" t="s">
        <v>395</v>
      </c>
    </row>
    <row r="191" spans="3:12" hidden="1">
      <c r="C191" s="171" t="s">
        <v>58</v>
      </c>
      <c r="D191" s="163"/>
      <c r="E191" s="154">
        <v>0</v>
      </c>
      <c r="F191" s="100">
        <f>IF(E190=0,"",(G190/E190)/12*E190)</f>
        <v>0</v>
      </c>
      <c r="G191" s="97">
        <f>F191</f>
        <v>0</v>
      </c>
      <c r="H191" s="164"/>
      <c r="I191" s="116" t="s">
        <v>516</v>
      </c>
      <c r="J191" s="116" t="str">
        <f>VLOOKUP(I191,Presupuesto!$B$11:$C$565,2,0)</f>
        <v>AGUINALDO Y DECIMO CUARTO MES</v>
      </c>
      <c r="K191" s="98" t="str">
        <f t="shared" si="2"/>
        <v>Posgrado</v>
      </c>
      <c r="L191" s="98" t="s">
        <v>395</v>
      </c>
    </row>
    <row r="192" spans="3:12" hidden="1">
      <c r="C192" s="172" t="s">
        <v>59</v>
      </c>
      <c r="D192" s="163"/>
      <c r="E192" s="154">
        <v>0</v>
      </c>
      <c r="F192" s="117">
        <f>IF(E190&lt;6,"",((E190-6)/12)*(G190/E190))</f>
        <v>0</v>
      </c>
      <c r="G192" s="97">
        <f>F192</f>
        <v>0</v>
      </c>
      <c r="H192" s="164"/>
      <c r="I192" s="101" t="s">
        <v>519</v>
      </c>
      <c r="J192" s="101" t="str">
        <f>VLOOKUP(I192,Presupuesto!$B$11:$C$565,2,0)</f>
        <v>DECIMOCUARTO MES</v>
      </c>
      <c r="K192" s="98" t="str">
        <f t="shared" si="2"/>
        <v>Posgrado</v>
      </c>
      <c r="L192" s="98" t="s">
        <v>395</v>
      </c>
    </row>
    <row r="193" spans="3:12" ht="15.75" hidden="1" thickBot="1">
      <c r="C193" s="137" t="s">
        <v>490</v>
      </c>
      <c r="D193" s="199"/>
      <c r="E193" s="152">
        <v>12</v>
      </c>
      <c r="F193" s="299">
        <f>HLOOKUP($C193,$BZ$2:$CM$3,2,0)</f>
        <v>13896.4</v>
      </c>
      <c r="G193" s="113">
        <f>D193*E193*F193</f>
        <v>0</v>
      </c>
      <c r="H193" s="166"/>
      <c r="I193" s="114" t="s">
        <v>496</v>
      </c>
      <c r="J193" s="114" t="str">
        <f>VLOOKUP(I193,Presupuesto!$B$11:$C$565,2,0)</f>
        <v>SUELDOS Y SALARIOS PERMANENTES</v>
      </c>
      <c r="K193" s="98" t="str">
        <f t="shared" si="2"/>
        <v>Posgrado</v>
      </c>
      <c r="L193" s="98" t="s">
        <v>395</v>
      </c>
    </row>
    <row r="194" spans="3:12" hidden="1">
      <c r="C194" s="171" t="s">
        <v>58</v>
      </c>
      <c r="D194" s="163"/>
      <c r="E194" s="154">
        <v>0</v>
      </c>
      <c r="F194" s="100">
        <f>IF(E193=0,"",(G193/E193)/12*E193)</f>
        <v>0</v>
      </c>
      <c r="G194" s="97">
        <f>F194</f>
        <v>0</v>
      </c>
      <c r="H194" s="164"/>
      <c r="I194" s="116" t="s">
        <v>516</v>
      </c>
      <c r="J194" s="116" t="str">
        <f>VLOOKUP(I194,Presupuesto!$B$11:$C$565,2,0)</f>
        <v>AGUINALDO Y DECIMO CUARTO MES</v>
      </c>
      <c r="K194" s="98" t="str">
        <f t="shared" si="2"/>
        <v>Posgrado</v>
      </c>
      <c r="L194" s="98" t="s">
        <v>395</v>
      </c>
    </row>
    <row r="195" spans="3:12" hidden="1">
      <c r="C195" s="172" t="s">
        <v>59</v>
      </c>
      <c r="D195" s="163"/>
      <c r="E195" s="154">
        <v>0</v>
      </c>
      <c r="F195" s="117">
        <f>IF(E193&lt;6,"",((E193-6)/12)*(G193/E193))</f>
        <v>0</v>
      </c>
      <c r="G195" s="97">
        <f>F195</f>
        <v>0</v>
      </c>
      <c r="H195" s="164"/>
      <c r="I195" s="101" t="s">
        <v>519</v>
      </c>
      <c r="J195" s="101" t="str">
        <f>VLOOKUP(I195,Presupuesto!$B$11:$C$565,2,0)</f>
        <v>DECIMOCUARTO MES</v>
      </c>
      <c r="K195" s="98" t="str">
        <f t="shared" si="2"/>
        <v>Posgrado</v>
      </c>
      <c r="L195" s="98" t="s">
        <v>395</v>
      </c>
    </row>
    <row r="196" spans="3:12" ht="15.75" hidden="1" thickBot="1">
      <c r="C196" s="137" t="s">
        <v>491</v>
      </c>
      <c r="D196" s="199"/>
      <c r="E196" s="152">
        <v>12</v>
      </c>
      <c r="F196" s="299">
        <f>HLOOKUP($C196,$BZ$2:$CM$3,2,0)</f>
        <v>15004.09</v>
      </c>
      <c r="G196" s="113">
        <f>D196*E196*F196</f>
        <v>0</v>
      </c>
      <c r="H196" s="166"/>
      <c r="I196" s="114" t="s">
        <v>496</v>
      </c>
      <c r="J196" s="114" t="str">
        <f>VLOOKUP(I196,Presupuesto!$B$11:$C$565,2,0)</f>
        <v>SUELDOS Y SALARIOS PERMANENTES</v>
      </c>
      <c r="K196" s="98" t="str">
        <f t="shared" si="2"/>
        <v>Posgrado</v>
      </c>
      <c r="L196" s="98" t="s">
        <v>395</v>
      </c>
    </row>
    <row r="197" spans="3:12" hidden="1">
      <c r="C197" s="171" t="s">
        <v>58</v>
      </c>
      <c r="D197" s="163"/>
      <c r="E197" s="154">
        <v>0</v>
      </c>
      <c r="F197" s="100">
        <f>IF(E196=0,"",(G196/E196)/12*E196)</f>
        <v>0</v>
      </c>
      <c r="G197" s="97">
        <f>F197</f>
        <v>0</v>
      </c>
      <c r="H197" s="164"/>
      <c r="I197" s="116" t="s">
        <v>516</v>
      </c>
      <c r="J197" s="116" t="str">
        <f>VLOOKUP(I197,Presupuesto!$B$11:$C$565,2,0)</f>
        <v>AGUINALDO Y DECIMO CUARTO MES</v>
      </c>
      <c r="K197" s="98" t="str">
        <f t="shared" si="2"/>
        <v>Posgrado</v>
      </c>
      <c r="L197" s="98" t="s">
        <v>395</v>
      </c>
    </row>
    <row r="198" spans="3:12" hidden="1">
      <c r="C198" s="172" t="s">
        <v>59</v>
      </c>
      <c r="D198" s="163"/>
      <c r="E198" s="154">
        <v>0</v>
      </c>
      <c r="F198" s="117">
        <f>IF(E196&lt;6,"",((E196-6)/12)*(G196/E196))</f>
        <v>0</v>
      </c>
      <c r="G198" s="97">
        <f>F198</f>
        <v>0</v>
      </c>
      <c r="H198" s="164"/>
      <c r="I198" s="101" t="s">
        <v>519</v>
      </c>
      <c r="J198" s="101" t="str">
        <f>VLOOKUP(I198,Presupuesto!$B$11:$C$565,2,0)</f>
        <v>DECIMOCUARTO MES</v>
      </c>
      <c r="K198" s="98" t="str">
        <f t="shared" si="2"/>
        <v>Posgrado</v>
      </c>
      <c r="L198" s="98" t="s">
        <v>395</v>
      </c>
    </row>
    <row r="199" spans="3:12" ht="15.75" hidden="1" thickBot="1">
      <c r="C199" s="137" t="s">
        <v>492</v>
      </c>
      <c r="D199" s="199"/>
      <c r="E199" s="152">
        <v>12</v>
      </c>
      <c r="F199" s="299">
        <f>HLOOKUP($C199,$BZ$2:$CM$3,2,0)</f>
        <v>13238.9</v>
      </c>
      <c r="G199" s="113">
        <f>D199*E199*F199</f>
        <v>0</v>
      </c>
      <c r="H199" s="166"/>
      <c r="I199" s="114" t="s">
        <v>496</v>
      </c>
      <c r="J199" s="114" t="str">
        <f>VLOOKUP(I199,Presupuesto!$B$11:$C$565,2,0)</f>
        <v>SUELDOS Y SALARIOS PERMANENTES</v>
      </c>
      <c r="K199" s="98" t="str">
        <f t="shared" si="2"/>
        <v>Posgrado</v>
      </c>
      <c r="L199" s="98" t="s">
        <v>395</v>
      </c>
    </row>
    <row r="200" spans="3:12" hidden="1">
      <c r="C200" s="171" t="s">
        <v>58</v>
      </c>
      <c r="D200" s="163"/>
      <c r="E200" s="154">
        <v>0</v>
      </c>
      <c r="F200" s="100">
        <f>IF(E199=0,"",(G199/E199)/12*E199)</f>
        <v>0</v>
      </c>
      <c r="G200" s="97">
        <f>F200</f>
        <v>0</v>
      </c>
      <c r="H200" s="164"/>
      <c r="I200" s="116" t="s">
        <v>516</v>
      </c>
      <c r="J200" s="116" t="str">
        <f>VLOOKUP(I200,Presupuesto!$B$11:$C$565,2,0)</f>
        <v>AGUINALDO Y DECIMO CUARTO MES</v>
      </c>
      <c r="K200" s="98" t="str">
        <f t="shared" si="2"/>
        <v>Posgrado</v>
      </c>
      <c r="L200" s="98" t="s">
        <v>395</v>
      </c>
    </row>
    <row r="201" spans="3:12" hidden="1">
      <c r="C201" s="172" t="s">
        <v>59</v>
      </c>
      <c r="D201" s="163"/>
      <c r="E201" s="154">
        <v>0</v>
      </c>
      <c r="F201" s="117">
        <f>IF(E199&lt;6,"",((E199-6)/12)*(G199/E199))</f>
        <v>0</v>
      </c>
      <c r="G201" s="97">
        <f>F201</f>
        <v>0</v>
      </c>
      <c r="H201" s="164"/>
      <c r="I201" s="101" t="s">
        <v>519</v>
      </c>
      <c r="J201" s="101" t="str">
        <f>VLOOKUP(I201,Presupuesto!$B$11:$C$565,2,0)</f>
        <v>DECIMOCUARTO MES</v>
      </c>
      <c r="K201" s="98" t="str">
        <f t="shared" si="2"/>
        <v>Posgrado</v>
      </c>
      <c r="L201" s="98" t="s">
        <v>395</v>
      </c>
    </row>
    <row r="202" spans="3:12" ht="15.75" hidden="1" thickBot="1">
      <c r="C202" s="137" t="s">
        <v>493</v>
      </c>
      <c r="D202" s="199"/>
      <c r="E202" s="152">
        <v>12</v>
      </c>
      <c r="F202" s="299">
        <f>HLOOKUP($C202,$BZ$2:$CM$3,2,0)</f>
        <v>12356.31</v>
      </c>
      <c r="G202" s="113">
        <f>D202*E202*F202</f>
        <v>0</v>
      </c>
      <c r="H202" s="166"/>
      <c r="I202" s="114" t="s">
        <v>496</v>
      </c>
      <c r="J202" s="114" t="str">
        <f>VLOOKUP(I202,Presupuesto!$B$11:$C$565,2,0)</f>
        <v>SUELDOS Y SALARIOS PERMANENTES</v>
      </c>
      <c r="K202" s="98" t="str">
        <f t="shared" ref="K202:K219" si="3">$K$169</f>
        <v>Posgrado</v>
      </c>
      <c r="L202" s="98" t="s">
        <v>395</v>
      </c>
    </row>
    <row r="203" spans="3:12" hidden="1">
      <c r="C203" s="171" t="s">
        <v>58</v>
      </c>
      <c r="D203" s="163"/>
      <c r="E203" s="154">
        <v>0</v>
      </c>
      <c r="F203" s="100">
        <f>IF(E202=0,"",(G202/E202)/12*E202)</f>
        <v>0</v>
      </c>
      <c r="G203" s="97">
        <f>F203</f>
        <v>0</v>
      </c>
      <c r="H203" s="164"/>
      <c r="I203" s="116" t="s">
        <v>516</v>
      </c>
      <c r="J203" s="116" t="str">
        <f>VLOOKUP(I203,Presupuesto!$B$11:$C$565,2,0)</f>
        <v>AGUINALDO Y DECIMO CUARTO MES</v>
      </c>
      <c r="K203" s="98" t="str">
        <f t="shared" si="3"/>
        <v>Posgrado</v>
      </c>
      <c r="L203" s="98" t="s">
        <v>395</v>
      </c>
    </row>
    <row r="204" spans="3:12" hidden="1">
      <c r="C204" s="172" t="s">
        <v>59</v>
      </c>
      <c r="D204" s="163"/>
      <c r="E204" s="154">
        <v>0</v>
      </c>
      <c r="F204" s="117">
        <f>IF(E202&lt;6,"",((E202-6)/12)*(G202/E202))</f>
        <v>0</v>
      </c>
      <c r="G204" s="97">
        <f>F204</f>
        <v>0</v>
      </c>
      <c r="H204" s="164"/>
      <c r="I204" s="101" t="s">
        <v>519</v>
      </c>
      <c r="J204" s="101" t="str">
        <f>VLOOKUP(I204,Presupuesto!$B$11:$C$565,2,0)</f>
        <v>DECIMOCUARTO MES</v>
      </c>
      <c r="K204" s="98" t="str">
        <f t="shared" si="3"/>
        <v>Posgrado</v>
      </c>
      <c r="L204" s="98" t="s">
        <v>395</v>
      </c>
    </row>
    <row r="205" spans="3:12" ht="15.75" hidden="1" thickBot="1">
      <c r="C205" s="137" t="s">
        <v>494</v>
      </c>
      <c r="D205" s="199"/>
      <c r="E205" s="152">
        <v>12</v>
      </c>
      <c r="F205" s="299">
        <f>HLOOKUP($C205,$BZ$2:$CM$3,2,0)</f>
        <v>463.22</v>
      </c>
      <c r="G205" s="113">
        <f>D205*E205*F205</f>
        <v>0</v>
      </c>
      <c r="H205" s="166"/>
      <c r="I205" s="114" t="s">
        <v>496</v>
      </c>
      <c r="J205" s="114" t="str">
        <f>VLOOKUP(I205,Presupuesto!$B$11:$C$565,2,0)</f>
        <v>SUELDOS Y SALARIOS PERMANENTES</v>
      </c>
      <c r="K205" s="98" t="str">
        <f t="shared" si="3"/>
        <v>Posgrado</v>
      </c>
      <c r="L205" s="98" t="s">
        <v>395</v>
      </c>
    </row>
    <row r="206" spans="3:12" hidden="1">
      <c r="C206" s="171" t="s">
        <v>58</v>
      </c>
      <c r="D206" s="163"/>
      <c r="E206" s="154">
        <v>0</v>
      </c>
      <c r="F206" s="100">
        <f>IF(E205=0,"",(G205/E205)/12*E205)</f>
        <v>0</v>
      </c>
      <c r="G206" s="97">
        <f>F206</f>
        <v>0</v>
      </c>
      <c r="H206" s="164"/>
      <c r="I206" s="116" t="s">
        <v>516</v>
      </c>
      <c r="J206" s="116" t="str">
        <f>VLOOKUP(I206,Presupuesto!$B$11:$C$565,2,0)</f>
        <v>AGUINALDO Y DECIMO CUARTO MES</v>
      </c>
      <c r="K206" s="98" t="str">
        <f t="shared" si="3"/>
        <v>Posgrado</v>
      </c>
      <c r="L206" s="98" t="s">
        <v>395</v>
      </c>
    </row>
    <row r="207" spans="3:12" hidden="1">
      <c r="C207" s="172" t="s">
        <v>59</v>
      </c>
      <c r="D207" s="163"/>
      <c r="E207" s="154">
        <v>0</v>
      </c>
      <c r="F207" s="117">
        <f>IF(E205&lt;6,"",((E205-6)/12)*(G205/E205))</f>
        <v>0</v>
      </c>
      <c r="G207" s="97">
        <f>F207</f>
        <v>0</v>
      </c>
      <c r="H207" s="164"/>
      <c r="I207" s="101" t="s">
        <v>519</v>
      </c>
      <c r="J207" s="101" t="str">
        <f>VLOOKUP(I207,Presupuesto!$B$11:$C$565,2,0)</f>
        <v>DECIMOCUARTO MES</v>
      </c>
      <c r="K207" s="98" t="str">
        <f t="shared" si="3"/>
        <v>Posgrado</v>
      </c>
      <c r="L207" s="98" t="s">
        <v>395</v>
      </c>
    </row>
    <row r="208" spans="3:12" ht="15.75" hidden="1" thickBot="1">
      <c r="C208" s="137" t="s">
        <v>495</v>
      </c>
      <c r="D208" s="199"/>
      <c r="E208" s="152">
        <v>12</v>
      </c>
      <c r="F208" s="299">
        <f>HLOOKUP($C208,$BZ$2:$CM$3,2,0)</f>
        <v>2007.3</v>
      </c>
      <c r="G208" s="113">
        <f>D208*E208*F208</f>
        <v>0</v>
      </c>
      <c r="H208" s="166"/>
      <c r="I208" s="114" t="s">
        <v>496</v>
      </c>
      <c r="J208" s="114" t="str">
        <f>VLOOKUP(I208,Presupuesto!$B$11:$C$565,2,0)</f>
        <v>SUELDOS Y SALARIOS PERMANENTES</v>
      </c>
      <c r="K208" s="98" t="str">
        <f t="shared" si="3"/>
        <v>Posgrado</v>
      </c>
      <c r="L208" s="98" t="s">
        <v>395</v>
      </c>
    </row>
    <row r="209" spans="3:12" hidden="1">
      <c r="C209" s="171" t="s">
        <v>58</v>
      </c>
      <c r="D209" s="163"/>
      <c r="E209" s="154">
        <v>0</v>
      </c>
      <c r="F209" s="100">
        <f>IF(E208=0,"",(G208/E208)/12*E208)</f>
        <v>0</v>
      </c>
      <c r="G209" s="97">
        <f>F209</f>
        <v>0</v>
      </c>
      <c r="H209" s="164"/>
      <c r="I209" s="116" t="s">
        <v>516</v>
      </c>
      <c r="J209" s="116" t="str">
        <f>VLOOKUP(I209,Presupuesto!$B$11:$C$565,2,0)</f>
        <v>AGUINALDO Y DECIMO CUARTO MES</v>
      </c>
      <c r="K209" s="98" t="str">
        <f t="shared" si="3"/>
        <v>Posgrado</v>
      </c>
      <c r="L209" s="98" t="s">
        <v>395</v>
      </c>
    </row>
    <row r="210" spans="3:12" hidden="1">
      <c r="C210" s="172" t="s">
        <v>59</v>
      </c>
      <c r="D210" s="163"/>
      <c r="E210" s="154">
        <v>0</v>
      </c>
      <c r="F210" s="117">
        <f>IF(E208&lt;6,"",((E208-6)/12)*(G208/E208))</f>
        <v>0</v>
      </c>
      <c r="G210" s="97">
        <f>F210</f>
        <v>0</v>
      </c>
      <c r="H210" s="164"/>
      <c r="I210" s="101" t="s">
        <v>519</v>
      </c>
      <c r="J210" s="101" t="str">
        <f>VLOOKUP(I210,Presupuesto!$B$11:$C$565,2,0)</f>
        <v>DECIMOCUARTO MES</v>
      </c>
      <c r="K210" s="98" t="str">
        <f t="shared" si="3"/>
        <v>Posgrado</v>
      </c>
      <c r="L210" s="98" t="s">
        <v>395</v>
      </c>
    </row>
    <row r="211" spans="3:12" ht="15.75" hidden="1" thickBot="1">
      <c r="C211" s="140" t="s">
        <v>83</v>
      </c>
      <c r="D211" s="199"/>
      <c r="E211" s="152">
        <v>12</v>
      </c>
      <c r="F211" s="139">
        <v>30000</v>
      </c>
      <c r="G211" s="113">
        <f>D211*E211*F211</f>
        <v>0</v>
      </c>
      <c r="H211" s="166"/>
      <c r="I211" s="114" t="s">
        <v>564</v>
      </c>
      <c r="J211" s="114" t="str">
        <f>VLOOKUP(I211,Presupuesto!$B$11:$C$565,2,0)</f>
        <v>CONTRATOS ESPECIALES</v>
      </c>
      <c r="K211" s="98" t="str">
        <f t="shared" si="3"/>
        <v>Posgrado</v>
      </c>
      <c r="L211" s="98" t="s">
        <v>395</v>
      </c>
    </row>
    <row r="212" spans="3:12" hidden="1">
      <c r="C212" s="171" t="s">
        <v>58</v>
      </c>
      <c r="D212" s="163"/>
      <c r="E212" s="154">
        <v>0</v>
      </c>
      <c r="F212" s="117">
        <f>IF(E211=0,"",(G211/E211)/12*E211)</f>
        <v>0</v>
      </c>
      <c r="G212" s="97">
        <f>F212</f>
        <v>0</v>
      </c>
      <c r="H212" s="164"/>
      <c r="I212" s="101" t="s">
        <v>564</v>
      </c>
      <c r="J212" s="101" t="str">
        <f>VLOOKUP(I212,Presupuesto!$B$11:$C$565,2,0)</f>
        <v>CONTRATOS ESPECIALES</v>
      </c>
      <c r="K212" s="98" t="str">
        <f t="shared" si="3"/>
        <v>Posgrado</v>
      </c>
      <c r="L212" s="98" t="s">
        <v>394</v>
      </c>
    </row>
    <row r="213" spans="3:12" hidden="1">
      <c r="C213" s="172" t="s">
        <v>59</v>
      </c>
      <c r="D213" s="163"/>
      <c r="E213" s="154">
        <v>0</v>
      </c>
      <c r="F213" s="100">
        <f>IF(E211&lt;6,"",((E211-6)/12)*(G211/E211))</f>
        <v>0</v>
      </c>
      <c r="G213" s="97">
        <f>F213</f>
        <v>0</v>
      </c>
      <c r="H213" s="164"/>
      <c r="I213" s="101" t="s">
        <v>564</v>
      </c>
      <c r="J213" s="101" t="str">
        <f>VLOOKUP(I213,Presupuesto!$B$11:$C$565,2,0)</f>
        <v>CONTRATOS ESPECIALES</v>
      </c>
      <c r="K213" s="98" t="str">
        <f t="shared" si="3"/>
        <v>Posgrado</v>
      </c>
      <c r="L213" s="98" t="s">
        <v>399</v>
      </c>
    </row>
    <row r="214" spans="3:12" ht="15.75" hidden="1" thickBot="1">
      <c r="C214" s="140" t="s">
        <v>60</v>
      </c>
      <c r="D214" s="199"/>
      <c r="E214" s="152">
        <v>12</v>
      </c>
      <c r="F214" s="118">
        <v>30000</v>
      </c>
      <c r="G214" s="113">
        <f>D214*E214*F214</f>
        <v>0</v>
      </c>
      <c r="H214" s="166"/>
      <c r="I214" s="114" t="s">
        <v>705</v>
      </c>
      <c r="J214" s="114" t="str">
        <f>VLOOKUP(I214,Presupuesto!$B$11:$C$565,2,0)</f>
        <v>OTROS SERVICIOS TECNICOS Y PROFESIONALES</v>
      </c>
      <c r="K214" s="98" t="str">
        <f t="shared" si="3"/>
        <v>Posgrado</v>
      </c>
      <c r="L214" s="98" t="s">
        <v>394</v>
      </c>
    </row>
    <row r="215" spans="3:12" hidden="1">
      <c r="C215" s="171" t="s">
        <v>58</v>
      </c>
      <c r="D215" s="163"/>
      <c r="E215" s="154">
        <v>0</v>
      </c>
      <c r="F215" s="100">
        <v>0</v>
      </c>
      <c r="G215" s="97">
        <f>F215</f>
        <v>0</v>
      </c>
      <c r="H215" s="164"/>
      <c r="I215" s="101" t="s">
        <v>705</v>
      </c>
      <c r="J215" s="101" t="str">
        <f>VLOOKUP(I215,Presupuesto!$B$11:$C$565,2,0)</f>
        <v>OTROS SERVICIOS TECNICOS Y PROFESIONALES</v>
      </c>
      <c r="K215" s="98" t="str">
        <f t="shared" si="3"/>
        <v>Posgrado</v>
      </c>
      <c r="L215" s="98" t="s">
        <v>394</v>
      </c>
    </row>
    <row r="216" spans="3:12" hidden="1">
      <c r="C216" s="172" t="s">
        <v>59</v>
      </c>
      <c r="D216" s="163"/>
      <c r="E216" s="154">
        <v>0</v>
      </c>
      <c r="F216" s="100">
        <v>0</v>
      </c>
      <c r="G216" s="97">
        <f>F216</f>
        <v>0</v>
      </c>
      <c r="H216" s="164"/>
      <c r="I216" s="101" t="s">
        <v>705</v>
      </c>
      <c r="J216" s="101" t="str">
        <f>VLOOKUP(I216,Presupuesto!$B$11:$C$565,2,0)</f>
        <v>OTROS SERVICIOS TECNICOS Y PROFESIONALES</v>
      </c>
      <c r="K216" s="98" t="str">
        <f t="shared" si="3"/>
        <v>Posgrado</v>
      </c>
      <c r="L216" s="98" t="s">
        <v>394</v>
      </c>
    </row>
    <row r="217" spans="3:12" ht="15.75" hidden="1" thickBot="1">
      <c r="C217" s="140" t="s">
        <v>61</v>
      </c>
      <c r="D217" s="199"/>
      <c r="E217" s="152">
        <v>12</v>
      </c>
      <c r="F217" s="118">
        <v>30000</v>
      </c>
      <c r="G217" s="113">
        <f>D217*E217*F217</f>
        <v>0</v>
      </c>
      <c r="H217" s="166"/>
      <c r="I217" s="114" t="s">
        <v>496</v>
      </c>
      <c r="J217" s="114" t="str">
        <f>VLOOKUP(I217,Presupuesto!$B$11:$C$565,2,0)</f>
        <v>SUELDOS Y SALARIOS PERMANENTES</v>
      </c>
      <c r="K217" s="98" t="str">
        <f t="shared" si="3"/>
        <v>Posgrado</v>
      </c>
      <c r="L217" s="98" t="s">
        <v>394</v>
      </c>
    </row>
    <row r="218" spans="3:12" hidden="1">
      <c r="C218" s="171" t="s">
        <v>58</v>
      </c>
      <c r="D218" s="169"/>
      <c r="E218" s="131">
        <v>0</v>
      </c>
      <c r="F218" s="119">
        <f>IF(E217=0,"",(G217/E217)/12*E217)</f>
        <v>0</v>
      </c>
      <c r="G218" s="120">
        <f>F218</f>
        <v>0</v>
      </c>
      <c r="H218" s="164"/>
      <c r="I218" s="101" t="s">
        <v>516</v>
      </c>
      <c r="J218" s="101" t="str">
        <f>VLOOKUP(I218,Presupuesto!$B$11:$C$565,2,0)</f>
        <v>AGUINALDO Y DECIMO CUARTO MES</v>
      </c>
      <c r="K218" s="98" t="str">
        <f t="shared" si="3"/>
        <v>Posgrado</v>
      </c>
      <c r="L218" s="98" t="s">
        <v>394</v>
      </c>
    </row>
    <row r="219" spans="3:12" ht="15.75" hidden="1" thickBot="1">
      <c r="C219" s="173" t="s">
        <v>59</v>
      </c>
      <c r="D219" s="162"/>
      <c r="E219" s="132">
        <v>0</v>
      </c>
      <c r="F219" s="105">
        <f>IF(E217&lt;6,"",((E217-6)/12)*(G217/E217))</f>
        <v>0</v>
      </c>
      <c r="G219" s="105">
        <f>F219</f>
        <v>0</v>
      </c>
      <c r="H219" s="162"/>
      <c r="I219" s="106" t="s">
        <v>519</v>
      </c>
      <c r="J219" s="124" t="str">
        <f>VLOOKUP(I219,Presupuesto!$B$11:$C$565,2,0)</f>
        <v>DECIMOCUARTO MES</v>
      </c>
      <c r="K219" s="106" t="str">
        <f t="shared" si="3"/>
        <v>Posgrado</v>
      </c>
      <c r="L219" s="124" t="s">
        <v>394</v>
      </c>
    </row>
    <row r="221" spans="3:12" ht="15.75" thickBot="1"/>
    <row r="222" spans="3:12" ht="15.75" thickBot="1">
      <c r="C222" s="69" t="s">
        <v>43</v>
      </c>
      <c r="D222" s="30">
        <f>SUM(G229:G279)</f>
        <v>0</v>
      </c>
      <c r="E222" s="93"/>
      <c r="F222" s="93"/>
      <c r="G222" s="93"/>
      <c r="H222" s="76"/>
      <c r="I222" s="76"/>
      <c r="J222" s="76"/>
      <c r="K222" s="153"/>
    </row>
    <row r="223" spans="3:12">
      <c r="D223" s="31"/>
      <c r="E223" s="93"/>
      <c r="F223" s="93"/>
      <c r="G223" s="93"/>
      <c r="H223" s="76"/>
      <c r="I223" s="76"/>
      <c r="J223" s="76"/>
      <c r="K223" s="153"/>
    </row>
    <row r="224" spans="3:12">
      <c r="D224" s="31"/>
      <c r="E224" s="93"/>
      <c r="F224" s="93"/>
      <c r="G224" s="93"/>
      <c r="H224" s="76"/>
      <c r="I224" s="76"/>
      <c r="J224" s="76"/>
      <c r="K224" s="153"/>
    </row>
    <row r="225" spans="3:12" ht="15.75">
      <c r="C225" s="202" t="s">
        <v>392</v>
      </c>
      <c r="D225" s="361"/>
      <c r="E225" s="93"/>
      <c r="F225" s="93"/>
      <c r="G225" s="93"/>
      <c r="H225" s="76"/>
      <c r="I225" s="76"/>
      <c r="J225" s="76"/>
      <c r="K225" s="153"/>
    </row>
    <row r="226" spans="3:12" ht="18.75">
      <c r="C226" s="206" t="e">
        <f>IFERROR(VLOOKUP(D225,'1. Desarrollo e Innov. Curricu.'!$E:$F,2,FALSE),IFERROR(VLOOKUP(D225,'2. Investigación Científica'!$E:$F,2,FALSE),IFERROR(VLOOKUP(D225,'3. Vinculación Univ. Sociedad'!$E:$F,2,FALSE),IFERROR(VLOOKUP(D225,'4. Docencia y Profesorado Univ.'!$E:$F,2,FALSE),IFERROR(VLOOKUP(D225,'5. Estudiantes y Graduados'!$E:$F,2,FALSE),IFERROR(VLOOKUP(D225,'11. Gestion Administrativa'!$E:$F,2,FALSE),IFERROR(VLOOKUP(D225,'13. Gestión Académica'!$E:$F,2,FALSE),IFERROR(VLOOKUP(D225,'8. Asegura. de la Calid. y M'!$E:$F,2,FALSE),IFERROR(VLOOKUP(D225,'6. Gestión del Conocimiento'!$E:$F,2,FALSE),IFERROR(VLOOKUP(D225,'15. Gobernabilidad y Proceso...'!$E:$F,2,FALSE),IFERROR(VLOOKUP(D225,'12. Gestión del Talento Humano'!$E:$F,2,FALSE),IFERROR(VLOOKUP(D225,'14. Internacional... de la E.S.'!$E:$F,2,FALSE),IFERROR(VLOOKUP(D225,'10. Posgrado'!$E:$F,2,FALSE),IFERROR(VLOOKUP(D225,'17. Gestión TIC'!$E:$F,2,FALSE),IFERROR(VLOOKUP(D225,'16. Desa. del Sistema Educ.Sup.'!$E:$F,2,FALSE),IFERROR(VLOOKUP(D225,'9. Cultura de Inno. Insti...'!$E:$F,2,FALSE),VLOOKUP(D225,'7. Lo Esencial de la Reforma U.'!$E:$F,2,0)))))))))))))))))</f>
        <v>#N/A</v>
      </c>
      <c r="D226" s="31"/>
      <c r="E226" s="93"/>
      <c r="F226" s="93"/>
      <c r="G226" s="93"/>
      <c r="H226" s="76"/>
      <c r="I226" s="76"/>
      <c r="J226" s="76"/>
      <c r="K226" s="153"/>
    </row>
    <row r="227" spans="3:12" ht="15.75" thickBot="1">
      <c r="C227" s="177"/>
      <c r="D227" s="31"/>
      <c r="E227" s="93"/>
      <c r="F227" s="93"/>
      <c r="G227" s="93"/>
      <c r="H227" s="76"/>
      <c r="I227" s="76"/>
      <c r="J227" s="76"/>
      <c r="K227" s="153"/>
    </row>
    <row r="228" spans="3:12" ht="30.75" thickBot="1">
      <c r="C228" s="134" t="s">
        <v>44</v>
      </c>
      <c r="D228" s="138" t="s">
        <v>55</v>
      </c>
      <c r="E228" s="170" t="s">
        <v>56</v>
      </c>
      <c r="F228" s="138" t="s">
        <v>57</v>
      </c>
      <c r="G228" s="135" t="s">
        <v>27</v>
      </c>
      <c r="H228" s="133" t="s">
        <v>131</v>
      </c>
      <c r="I228" s="136" t="s">
        <v>46</v>
      </c>
      <c r="J228" s="136" t="s">
        <v>132</v>
      </c>
      <c r="K228" s="136" t="s">
        <v>410</v>
      </c>
      <c r="L228" s="136" t="s">
        <v>411</v>
      </c>
    </row>
    <row r="229" spans="3:12" ht="15.75" hidden="1" thickBot="1">
      <c r="C229" s="137" t="s">
        <v>482</v>
      </c>
      <c r="D229" s="199"/>
      <c r="E229" s="152">
        <v>12</v>
      </c>
      <c r="F229" s="299">
        <f>HLOOKUP($C229,$BZ$2:$CM$3,2,0)</f>
        <v>43674.39</v>
      </c>
      <c r="G229" s="113">
        <f>D229*E229*F229</f>
        <v>0</v>
      </c>
      <c r="H229" s="166"/>
      <c r="I229" s="114" t="s">
        <v>496</v>
      </c>
      <c r="J229" s="114" t="str">
        <f>VLOOKUP(I229,Presupuesto!$B$11:$C$565,2,0)</f>
        <v>SUELDOS Y SALARIOS PERMANENTES</v>
      </c>
      <c r="K229" s="214" t="s">
        <v>1454</v>
      </c>
      <c r="L229" s="98" t="s">
        <v>394</v>
      </c>
    </row>
    <row r="230" spans="3:12" hidden="1">
      <c r="C230" s="171" t="s">
        <v>58</v>
      </c>
      <c r="D230" s="163"/>
      <c r="E230" s="154">
        <v>0</v>
      </c>
      <c r="F230" s="100">
        <f>IF(E229=0,"",(G229/E229)/12*E229)</f>
        <v>0</v>
      </c>
      <c r="G230" s="97">
        <f>F230</f>
        <v>0</v>
      </c>
      <c r="H230" s="164"/>
      <c r="I230" s="116" t="s">
        <v>516</v>
      </c>
      <c r="J230" s="116" t="str">
        <f>VLOOKUP(I230,Presupuesto!$B$11:$C$565,2,0)</f>
        <v>AGUINALDO Y DECIMO CUARTO MES</v>
      </c>
      <c r="K230" s="98" t="str">
        <f t="shared" ref="K230:K261" si="4">$K$229</f>
        <v>Posgrado</v>
      </c>
      <c r="L230" s="98" t="s">
        <v>412</v>
      </c>
    </row>
    <row r="231" spans="3:12" hidden="1">
      <c r="C231" s="172" t="s">
        <v>59</v>
      </c>
      <c r="D231" s="163"/>
      <c r="E231" s="154">
        <v>0</v>
      </c>
      <c r="F231" s="117">
        <f>IF(E229&lt;6,"",((E229-6)/12)*(G229/E229))</f>
        <v>0</v>
      </c>
      <c r="G231" s="97">
        <f>F231</f>
        <v>0</v>
      </c>
      <c r="H231" s="164"/>
      <c r="I231" s="101" t="s">
        <v>519</v>
      </c>
      <c r="J231" s="101" t="str">
        <f>VLOOKUP(I231,Presupuesto!$B$11:$C$565,2,0)</f>
        <v>DECIMOCUARTO MES</v>
      </c>
      <c r="K231" s="98" t="str">
        <f t="shared" si="4"/>
        <v>Posgrado</v>
      </c>
      <c r="L231" s="98" t="s">
        <v>395</v>
      </c>
    </row>
    <row r="232" spans="3:12" ht="15.75" hidden="1" thickBot="1">
      <c r="C232" s="137" t="s">
        <v>483</v>
      </c>
      <c r="D232" s="199"/>
      <c r="E232" s="152">
        <v>12</v>
      </c>
      <c r="F232" s="299">
        <f>HLOOKUP($C232,$BZ$2:$CM$3,2,0)</f>
        <v>39703.99</v>
      </c>
      <c r="G232" s="113">
        <f>D232*E232*F232</f>
        <v>0</v>
      </c>
      <c r="H232" s="166"/>
      <c r="I232" s="114" t="s">
        <v>496</v>
      </c>
      <c r="J232" s="114" t="str">
        <f>VLOOKUP(I232,Presupuesto!$B$11:$C$565,2,0)</f>
        <v>SUELDOS Y SALARIOS PERMANENTES</v>
      </c>
      <c r="K232" s="98" t="str">
        <f t="shared" si="4"/>
        <v>Posgrado</v>
      </c>
      <c r="L232" s="98" t="s">
        <v>395</v>
      </c>
    </row>
    <row r="233" spans="3:12" hidden="1">
      <c r="C233" s="171" t="s">
        <v>58</v>
      </c>
      <c r="D233" s="163"/>
      <c r="E233" s="154">
        <v>0</v>
      </c>
      <c r="F233" s="100">
        <f>IF(E232=0,"",(G232/E232)/12*E232)</f>
        <v>0</v>
      </c>
      <c r="G233" s="97">
        <f>F233</f>
        <v>0</v>
      </c>
      <c r="H233" s="164"/>
      <c r="I233" s="116" t="s">
        <v>516</v>
      </c>
      <c r="J233" s="116" t="str">
        <f>VLOOKUP(I233,Presupuesto!$B$11:$C$565,2,0)</f>
        <v>AGUINALDO Y DECIMO CUARTO MES</v>
      </c>
      <c r="K233" s="98" t="str">
        <f t="shared" si="4"/>
        <v>Posgrado</v>
      </c>
      <c r="L233" s="98" t="s">
        <v>395</v>
      </c>
    </row>
    <row r="234" spans="3:12" hidden="1">
      <c r="C234" s="172" t="s">
        <v>59</v>
      </c>
      <c r="D234" s="163"/>
      <c r="E234" s="154">
        <v>0</v>
      </c>
      <c r="F234" s="117">
        <f>IF(E232&lt;6,"",((E232-6)/12)*(G232/E232))</f>
        <v>0</v>
      </c>
      <c r="G234" s="97">
        <f>F234</f>
        <v>0</v>
      </c>
      <c r="H234" s="164"/>
      <c r="I234" s="101" t="s">
        <v>519</v>
      </c>
      <c r="J234" s="101" t="str">
        <f>VLOOKUP(I234,Presupuesto!$B$11:$C$565,2,0)</f>
        <v>DECIMOCUARTO MES</v>
      </c>
      <c r="K234" s="98" t="str">
        <f t="shared" si="4"/>
        <v>Posgrado</v>
      </c>
      <c r="L234" s="98" t="s">
        <v>395</v>
      </c>
    </row>
    <row r="235" spans="3:12" ht="15.75" hidden="1" thickBot="1">
      <c r="C235" s="137" t="s">
        <v>484</v>
      </c>
      <c r="D235" s="199"/>
      <c r="E235" s="152">
        <v>12</v>
      </c>
      <c r="F235" s="299">
        <f>HLOOKUP($C235,$BZ$2:$CM$3,2,0)</f>
        <v>35733.589999999997</v>
      </c>
      <c r="G235" s="113">
        <f>D235*E235*F235</f>
        <v>0</v>
      </c>
      <c r="H235" s="166"/>
      <c r="I235" s="114" t="s">
        <v>496</v>
      </c>
      <c r="J235" s="114" t="str">
        <f>VLOOKUP(I235,Presupuesto!$B$11:$C$565,2,0)</f>
        <v>SUELDOS Y SALARIOS PERMANENTES</v>
      </c>
      <c r="K235" s="98" t="str">
        <f t="shared" si="4"/>
        <v>Posgrado</v>
      </c>
      <c r="L235" s="98" t="s">
        <v>395</v>
      </c>
    </row>
    <row r="236" spans="3:12" hidden="1">
      <c r="C236" s="171" t="s">
        <v>58</v>
      </c>
      <c r="D236" s="163"/>
      <c r="E236" s="154">
        <v>0</v>
      </c>
      <c r="F236" s="100">
        <f>IF(E235=0,"",(G235/E235)/12*E235)</f>
        <v>0</v>
      </c>
      <c r="G236" s="97">
        <f>F236</f>
        <v>0</v>
      </c>
      <c r="H236" s="164"/>
      <c r="I236" s="116" t="s">
        <v>516</v>
      </c>
      <c r="J236" s="116" t="str">
        <f>VLOOKUP(I236,Presupuesto!$B$11:$C$565,2,0)</f>
        <v>AGUINALDO Y DECIMO CUARTO MES</v>
      </c>
      <c r="K236" s="98" t="str">
        <f t="shared" si="4"/>
        <v>Posgrado</v>
      </c>
      <c r="L236" s="98" t="s">
        <v>395</v>
      </c>
    </row>
    <row r="237" spans="3:12" hidden="1">
      <c r="C237" s="172" t="s">
        <v>59</v>
      </c>
      <c r="D237" s="163"/>
      <c r="E237" s="154">
        <v>0</v>
      </c>
      <c r="F237" s="117">
        <f>IF(E235&lt;6,"",((E235-6)/12)*(G235/E235))</f>
        <v>0</v>
      </c>
      <c r="G237" s="97">
        <f>F237</f>
        <v>0</v>
      </c>
      <c r="H237" s="164"/>
      <c r="I237" s="101" t="s">
        <v>519</v>
      </c>
      <c r="J237" s="101" t="str">
        <f>VLOOKUP(I237,Presupuesto!$B$11:$C$565,2,0)</f>
        <v>DECIMOCUARTO MES</v>
      </c>
      <c r="K237" s="98" t="str">
        <f t="shared" si="4"/>
        <v>Posgrado</v>
      </c>
      <c r="L237" s="98" t="s">
        <v>395</v>
      </c>
    </row>
    <row r="238" spans="3:12" ht="15.75" hidden="1" thickBot="1">
      <c r="C238" s="137" t="s">
        <v>485</v>
      </c>
      <c r="D238" s="199"/>
      <c r="E238" s="152">
        <v>12</v>
      </c>
      <c r="F238" s="299">
        <f>HLOOKUP($C238,$BZ$2:$CM$3,2,0)</f>
        <v>31763.19</v>
      </c>
      <c r="G238" s="113">
        <f>D238*E238*F238</f>
        <v>0</v>
      </c>
      <c r="H238" s="166"/>
      <c r="I238" s="114" t="s">
        <v>496</v>
      </c>
      <c r="J238" s="114" t="str">
        <f>VLOOKUP(I238,Presupuesto!$B$11:$C$565,2,0)</f>
        <v>SUELDOS Y SALARIOS PERMANENTES</v>
      </c>
      <c r="K238" s="98" t="str">
        <f t="shared" si="4"/>
        <v>Posgrado</v>
      </c>
      <c r="L238" s="98" t="s">
        <v>395</v>
      </c>
    </row>
    <row r="239" spans="3:12" hidden="1">
      <c r="C239" s="171" t="s">
        <v>58</v>
      </c>
      <c r="D239" s="163"/>
      <c r="E239" s="154">
        <v>0</v>
      </c>
      <c r="F239" s="100">
        <f>IF(E238=0,"",(G238/E238)/12*E238)</f>
        <v>0</v>
      </c>
      <c r="G239" s="97">
        <f>F239</f>
        <v>0</v>
      </c>
      <c r="H239" s="164"/>
      <c r="I239" s="116" t="s">
        <v>516</v>
      </c>
      <c r="J239" s="116" t="str">
        <f>VLOOKUP(I239,Presupuesto!$B$11:$C$565,2,0)</f>
        <v>AGUINALDO Y DECIMO CUARTO MES</v>
      </c>
      <c r="K239" s="98" t="str">
        <f t="shared" si="4"/>
        <v>Posgrado</v>
      </c>
      <c r="L239" s="98" t="s">
        <v>395</v>
      </c>
    </row>
    <row r="240" spans="3:12" hidden="1">
      <c r="C240" s="172" t="s">
        <v>59</v>
      </c>
      <c r="D240" s="163"/>
      <c r="E240" s="154">
        <v>0</v>
      </c>
      <c r="F240" s="117">
        <f>IF(E238&lt;6,"",((E238-6)/12)*(G238/E238))</f>
        <v>0</v>
      </c>
      <c r="G240" s="97">
        <f>F240</f>
        <v>0</v>
      </c>
      <c r="H240" s="164"/>
      <c r="I240" s="101" t="s">
        <v>519</v>
      </c>
      <c r="J240" s="101" t="str">
        <f>VLOOKUP(I240,Presupuesto!$B$11:$C$565,2,0)</f>
        <v>DECIMOCUARTO MES</v>
      </c>
      <c r="K240" s="98" t="str">
        <f t="shared" si="4"/>
        <v>Posgrado</v>
      </c>
      <c r="L240" s="98" t="s">
        <v>395</v>
      </c>
    </row>
    <row r="241" spans="3:12" ht="15.75" hidden="1" thickBot="1">
      <c r="C241" s="137" t="s">
        <v>486</v>
      </c>
      <c r="D241" s="199"/>
      <c r="E241" s="152">
        <v>12</v>
      </c>
      <c r="F241" s="299">
        <f>HLOOKUP($C241,$BZ$2:$CM$3,2,0)</f>
        <v>29777.99</v>
      </c>
      <c r="G241" s="113">
        <f>D241*E241*F241</f>
        <v>0</v>
      </c>
      <c r="H241" s="166"/>
      <c r="I241" s="114" t="s">
        <v>496</v>
      </c>
      <c r="J241" s="114" t="str">
        <f>VLOOKUP(I241,Presupuesto!$B$11:$C$565,2,0)</f>
        <v>SUELDOS Y SALARIOS PERMANENTES</v>
      </c>
      <c r="K241" s="98" t="str">
        <f t="shared" si="4"/>
        <v>Posgrado</v>
      </c>
      <c r="L241" s="98" t="s">
        <v>395</v>
      </c>
    </row>
    <row r="242" spans="3:12" hidden="1">
      <c r="C242" s="171" t="s">
        <v>58</v>
      </c>
      <c r="D242" s="163"/>
      <c r="E242" s="154">
        <v>0</v>
      </c>
      <c r="F242" s="100">
        <f>IF(E241=0,"",(G241/E241)/12*E241)</f>
        <v>0</v>
      </c>
      <c r="G242" s="97">
        <f>F242</f>
        <v>0</v>
      </c>
      <c r="H242" s="164"/>
      <c r="I242" s="116" t="s">
        <v>516</v>
      </c>
      <c r="J242" s="116" t="str">
        <f>VLOOKUP(I242,Presupuesto!$B$11:$C$565,2,0)</f>
        <v>AGUINALDO Y DECIMO CUARTO MES</v>
      </c>
      <c r="K242" s="98" t="str">
        <f t="shared" si="4"/>
        <v>Posgrado</v>
      </c>
      <c r="L242" s="98" t="s">
        <v>395</v>
      </c>
    </row>
    <row r="243" spans="3:12" hidden="1">
      <c r="C243" s="172" t="s">
        <v>59</v>
      </c>
      <c r="D243" s="163"/>
      <c r="E243" s="154">
        <v>0</v>
      </c>
      <c r="F243" s="117">
        <f>IF(E241&lt;6,"",((E241-6)/12)*(G241/E241))</f>
        <v>0</v>
      </c>
      <c r="G243" s="97">
        <f>F243</f>
        <v>0</v>
      </c>
      <c r="H243" s="164"/>
      <c r="I243" s="101" t="s">
        <v>519</v>
      </c>
      <c r="J243" s="101" t="str">
        <f>VLOOKUP(I243,Presupuesto!$B$11:$C$565,2,0)</f>
        <v>DECIMOCUARTO MES</v>
      </c>
      <c r="K243" s="98" t="str">
        <f t="shared" si="4"/>
        <v>Posgrado</v>
      </c>
      <c r="L243" s="98" t="s">
        <v>395</v>
      </c>
    </row>
    <row r="244" spans="3:12" ht="15.75" hidden="1" thickBot="1">
      <c r="C244" s="137" t="s">
        <v>487</v>
      </c>
      <c r="D244" s="199"/>
      <c r="E244" s="152">
        <v>12</v>
      </c>
      <c r="F244" s="299">
        <f>HLOOKUP($C244,$BZ$2:$CM$3,2,0)</f>
        <v>27792.79</v>
      </c>
      <c r="G244" s="113">
        <f>D244*E244*F244</f>
        <v>0</v>
      </c>
      <c r="H244" s="166"/>
      <c r="I244" s="114" t="s">
        <v>496</v>
      </c>
      <c r="J244" s="114" t="str">
        <f>VLOOKUP(I244,Presupuesto!$B$11:$C$565,2,0)</f>
        <v>SUELDOS Y SALARIOS PERMANENTES</v>
      </c>
      <c r="K244" s="98" t="str">
        <f t="shared" si="4"/>
        <v>Posgrado</v>
      </c>
      <c r="L244" s="98" t="s">
        <v>395</v>
      </c>
    </row>
    <row r="245" spans="3:12" hidden="1">
      <c r="C245" s="171" t="s">
        <v>58</v>
      </c>
      <c r="D245" s="163"/>
      <c r="E245" s="154">
        <v>0</v>
      </c>
      <c r="F245" s="100">
        <f>IF(E244=0,"",(G244/E244)/12*E244)</f>
        <v>0</v>
      </c>
      <c r="G245" s="97">
        <f>F245</f>
        <v>0</v>
      </c>
      <c r="H245" s="164"/>
      <c r="I245" s="116" t="s">
        <v>516</v>
      </c>
      <c r="J245" s="116" t="str">
        <f>VLOOKUP(I245,Presupuesto!$B$11:$C$565,2,0)</f>
        <v>AGUINALDO Y DECIMO CUARTO MES</v>
      </c>
      <c r="K245" s="98" t="str">
        <f t="shared" si="4"/>
        <v>Posgrado</v>
      </c>
      <c r="L245" s="98" t="s">
        <v>395</v>
      </c>
    </row>
    <row r="246" spans="3:12" hidden="1">
      <c r="C246" s="172" t="s">
        <v>59</v>
      </c>
      <c r="D246" s="163"/>
      <c r="E246" s="154">
        <v>0</v>
      </c>
      <c r="F246" s="117">
        <f>IF(E244&lt;6,"",((E244-6)/12)*(G244/E244))</f>
        <v>0</v>
      </c>
      <c r="G246" s="97">
        <f>F246</f>
        <v>0</v>
      </c>
      <c r="H246" s="164"/>
      <c r="I246" s="101" t="s">
        <v>519</v>
      </c>
      <c r="J246" s="101" t="str">
        <f>VLOOKUP(I246,Presupuesto!$B$11:$C$565,2,0)</f>
        <v>DECIMOCUARTO MES</v>
      </c>
      <c r="K246" s="98" t="str">
        <f t="shared" si="4"/>
        <v>Posgrado</v>
      </c>
      <c r="L246" s="98" t="s">
        <v>395</v>
      </c>
    </row>
    <row r="247" spans="3:12" ht="15.75" hidden="1" thickBot="1">
      <c r="C247" s="137" t="s">
        <v>488</v>
      </c>
      <c r="D247" s="199"/>
      <c r="E247" s="152">
        <v>12</v>
      </c>
      <c r="F247" s="299">
        <f>HLOOKUP($C247,$BZ$2:$CM$3,2,0)</f>
        <v>18859.39</v>
      </c>
      <c r="G247" s="113">
        <f>D247*E247*F247</f>
        <v>0</v>
      </c>
      <c r="H247" s="166"/>
      <c r="I247" s="114" t="s">
        <v>496</v>
      </c>
      <c r="J247" s="114" t="str">
        <f>VLOOKUP(I247,Presupuesto!$B$11:$C$565,2,0)</f>
        <v>SUELDOS Y SALARIOS PERMANENTES</v>
      </c>
      <c r="K247" s="98" t="str">
        <f t="shared" si="4"/>
        <v>Posgrado</v>
      </c>
      <c r="L247" s="98" t="s">
        <v>395</v>
      </c>
    </row>
    <row r="248" spans="3:12" hidden="1">
      <c r="C248" s="171" t="s">
        <v>58</v>
      </c>
      <c r="D248" s="163"/>
      <c r="E248" s="154">
        <v>0</v>
      </c>
      <c r="F248" s="100">
        <f>IF(E247=0,"",(G247/E247)/12*E247)</f>
        <v>0</v>
      </c>
      <c r="G248" s="97">
        <f>F248</f>
        <v>0</v>
      </c>
      <c r="H248" s="164"/>
      <c r="I248" s="116" t="s">
        <v>516</v>
      </c>
      <c r="J248" s="116" t="str">
        <f>VLOOKUP(I248,Presupuesto!$B$11:$C$565,2,0)</f>
        <v>AGUINALDO Y DECIMO CUARTO MES</v>
      </c>
      <c r="K248" s="98" t="str">
        <f t="shared" si="4"/>
        <v>Posgrado</v>
      </c>
      <c r="L248" s="98" t="s">
        <v>395</v>
      </c>
    </row>
    <row r="249" spans="3:12" hidden="1">
      <c r="C249" s="172" t="s">
        <v>59</v>
      </c>
      <c r="D249" s="163"/>
      <c r="E249" s="154">
        <v>0</v>
      </c>
      <c r="F249" s="117">
        <f>IF(E247&lt;6,"",((E247-6)/12)*(G247/E247))</f>
        <v>0</v>
      </c>
      <c r="G249" s="97">
        <f>F249</f>
        <v>0</v>
      </c>
      <c r="H249" s="164"/>
      <c r="I249" s="101" t="s">
        <v>519</v>
      </c>
      <c r="J249" s="101" t="str">
        <f>VLOOKUP(I249,Presupuesto!$B$11:$C$565,2,0)</f>
        <v>DECIMOCUARTO MES</v>
      </c>
      <c r="K249" s="98" t="str">
        <f t="shared" si="4"/>
        <v>Posgrado</v>
      </c>
      <c r="L249" s="98" t="s">
        <v>395</v>
      </c>
    </row>
    <row r="250" spans="3:12" ht="15.75" hidden="1" thickBot="1">
      <c r="C250" s="137" t="s">
        <v>489</v>
      </c>
      <c r="D250" s="199"/>
      <c r="E250" s="152">
        <v>12</v>
      </c>
      <c r="F250" s="299">
        <f>HLOOKUP($C250,$BZ$2:$CM$3,2,0)</f>
        <v>17866.8</v>
      </c>
      <c r="G250" s="113">
        <f>D250*E250*F250</f>
        <v>0</v>
      </c>
      <c r="H250" s="166"/>
      <c r="I250" s="114" t="s">
        <v>496</v>
      </c>
      <c r="J250" s="114" t="str">
        <f>VLOOKUP(I250,Presupuesto!$B$11:$C$565,2,0)</f>
        <v>SUELDOS Y SALARIOS PERMANENTES</v>
      </c>
      <c r="K250" s="98" t="str">
        <f t="shared" si="4"/>
        <v>Posgrado</v>
      </c>
      <c r="L250" s="98" t="s">
        <v>395</v>
      </c>
    </row>
    <row r="251" spans="3:12" hidden="1">
      <c r="C251" s="171" t="s">
        <v>58</v>
      </c>
      <c r="D251" s="163"/>
      <c r="E251" s="154">
        <v>0</v>
      </c>
      <c r="F251" s="100">
        <f>IF(E250=0,"",(G250/E250)/12*E250)</f>
        <v>0</v>
      </c>
      <c r="G251" s="97">
        <f>F251</f>
        <v>0</v>
      </c>
      <c r="H251" s="164"/>
      <c r="I251" s="116" t="s">
        <v>516</v>
      </c>
      <c r="J251" s="116" t="str">
        <f>VLOOKUP(I251,Presupuesto!$B$11:$C$565,2,0)</f>
        <v>AGUINALDO Y DECIMO CUARTO MES</v>
      </c>
      <c r="K251" s="98" t="str">
        <f t="shared" si="4"/>
        <v>Posgrado</v>
      </c>
      <c r="L251" s="98" t="s">
        <v>395</v>
      </c>
    </row>
    <row r="252" spans="3:12" hidden="1">
      <c r="C252" s="172" t="s">
        <v>59</v>
      </c>
      <c r="D252" s="163"/>
      <c r="E252" s="154">
        <v>0</v>
      </c>
      <c r="F252" s="117">
        <f>IF(E250&lt;6,"",((E250-6)/12)*(G250/E250))</f>
        <v>0</v>
      </c>
      <c r="G252" s="97">
        <f>F252</f>
        <v>0</v>
      </c>
      <c r="H252" s="164"/>
      <c r="I252" s="101" t="s">
        <v>519</v>
      </c>
      <c r="J252" s="101" t="str">
        <f>VLOOKUP(I252,Presupuesto!$B$11:$C$565,2,0)</f>
        <v>DECIMOCUARTO MES</v>
      </c>
      <c r="K252" s="98" t="str">
        <f t="shared" si="4"/>
        <v>Posgrado</v>
      </c>
      <c r="L252" s="98" t="s">
        <v>395</v>
      </c>
    </row>
    <row r="253" spans="3:12" ht="15.75" hidden="1" thickBot="1">
      <c r="C253" s="137" t="s">
        <v>490</v>
      </c>
      <c r="D253" s="199"/>
      <c r="E253" s="152">
        <v>12</v>
      </c>
      <c r="F253" s="299">
        <f>HLOOKUP($C253,$BZ$2:$CM$3,2,0)</f>
        <v>13896.4</v>
      </c>
      <c r="G253" s="113">
        <f>D253*E253*F253</f>
        <v>0</v>
      </c>
      <c r="H253" s="166"/>
      <c r="I253" s="114" t="s">
        <v>496</v>
      </c>
      <c r="J253" s="114" t="str">
        <f>VLOOKUP(I253,Presupuesto!$B$11:$C$565,2,0)</f>
        <v>SUELDOS Y SALARIOS PERMANENTES</v>
      </c>
      <c r="K253" s="98" t="str">
        <f t="shared" si="4"/>
        <v>Posgrado</v>
      </c>
      <c r="L253" s="98" t="s">
        <v>395</v>
      </c>
    </row>
    <row r="254" spans="3:12" hidden="1">
      <c r="C254" s="171" t="s">
        <v>58</v>
      </c>
      <c r="D254" s="163"/>
      <c r="E254" s="154">
        <v>0</v>
      </c>
      <c r="F254" s="100">
        <f>IF(E253=0,"",(G253/E253)/12*E253)</f>
        <v>0</v>
      </c>
      <c r="G254" s="97">
        <f>F254</f>
        <v>0</v>
      </c>
      <c r="H254" s="164"/>
      <c r="I254" s="116" t="s">
        <v>516</v>
      </c>
      <c r="J254" s="116" t="str">
        <f>VLOOKUP(I254,Presupuesto!$B$11:$C$565,2,0)</f>
        <v>AGUINALDO Y DECIMO CUARTO MES</v>
      </c>
      <c r="K254" s="98" t="str">
        <f t="shared" si="4"/>
        <v>Posgrado</v>
      </c>
      <c r="L254" s="98" t="s">
        <v>395</v>
      </c>
    </row>
    <row r="255" spans="3:12" hidden="1">
      <c r="C255" s="172" t="s">
        <v>59</v>
      </c>
      <c r="D255" s="163"/>
      <c r="E255" s="154">
        <v>0</v>
      </c>
      <c r="F255" s="117">
        <f>IF(E253&lt;6,"",((E253-6)/12)*(G253/E253))</f>
        <v>0</v>
      </c>
      <c r="G255" s="97">
        <f>F255</f>
        <v>0</v>
      </c>
      <c r="H255" s="164"/>
      <c r="I255" s="101" t="s">
        <v>519</v>
      </c>
      <c r="J255" s="101" t="str">
        <f>VLOOKUP(I255,Presupuesto!$B$11:$C$565,2,0)</f>
        <v>DECIMOCUARTO MES</v>
      </c>
      <c r="K255" s="98" t="str">
        <f t="shared" si="4"/>
        <v>Posgrado</v>
      </c>
      <c r="L255" s="98" t="s">
        <v>395</v>
      </c>
    </row>
    <row r="256" spans="3:12" ht="15.75" hidden="1" thickBot="1">
      <c r="C256" s="137" t="s">
        <v>491</v>
      </c>
      <c r="D256" s="199"/>
      <c r="E256" s="152">
        <v>12</v>
      </c>
      <c r="F256" s="299">
        <f>HLOOKUP($C256,$BZ$2:$CM$3,2,0)</f>
        <v>15004.09</v>
      </c>
      <c r="G256" s="113">
        <f>D256*E256*F256</f>
        <v>0</v>
      </c>
      <c r="H256" s="166"/>
      <c r="I256" s="114" t="s">
        <v>496</v>
      </c>
      <c r="J256" s="114" t="str">
        <f>VLOOKUP(I256,Presupuesto!$B$11:$C$565,2,0)</f>
        <v>SUELDOS Y SALARIOS PERMANENTES</v>
      </c>
      <c r="K256" s="98" t="str">
        <f t="shared" si="4"/>
        <v>Posgrado</v>
      </c>
      <c r="L256" s="98" t="s">
        <v>395</v>
      </c>
    </row>
    <row r="257" spans="3:12" hidden="1">
      <c r="C257" s="171" t="s">
        <v>58</v>
      </c>
      <c r="D257" s="163"/>
      <c r="E257" s="154">
        <v>0</v>
      </c>
      <c r="F257" s="100">
        <f>IF(E256=0,"",(G256/E256)/12*E256)</f>
        <v>0</v>
      </c>
      <c r="G257" s="97">
        <f>F257</f>
        <v>0</v>
      </c>
      <c r="H257" s="164"/>
      <c r="I257" s="116" t="s">
        <v>516</v>
      </c>
      <c r="J257" s="116" t="str">
        <f>VLOOKUP(I257,Presupuesto!$B$11:$C$565,2,0)</f>
        <v>AGUINALDO Y DECIMO CUARTO MES</v>
      </c>
      <c r="K257" s="98" t="str">
        <f t="shared" si="4"/>
        <v>Posgrado</v>
      </c>
      <c r="L257" s="98" t="s">
        <v>395</v>
      </c>
    </row>
    <row r="258" spans="3:12" hidden="1">
      <c r="C258" s="172" t="s">
        <v>59</v>
      </c>
      <c r="D258" s="163"/>
      <c r="E258" s="154">
        <v>0</v>
      </c>
      <c r="F258" s="117">
        <f>IF(E256&lt;6,"",((E256-6)/12)*(G256/E256))</f>
        <v>0</v>
      </c>
      <c r="G258" s="97">
        <f>F258</f>
        <v>0</v>
      </c>
      <c r="H258" s="164"/>
      <c r="I258" s="101" t="s">
        <v>519</v>
      </c>
      <c r="J258" s="101" t="str">
        <f>VLOOKUP(I258,Presupuesto!$B$11:$C$565,2,0)</f>
        <v>DECIMOCUARTO MES</v>
      </c>
      <c r="K258" s="98" t="str">
        <f t="shared" si="4"/>
        <v>Posgrado</v>
      </c>
      <c r="L258" s="98" t="s">
        <v>395</v>
      </c>
    </row>
    <row r="259" spans="3:12" ht="15.75" hidden="1" thickBot="1">
      <c r="C259" s="137" t="s">
        <v>492</v>
      </c>
      <c r="D259" s="199"/>
      <c r="E259" s="152">
        <v>12</v>
      </c>
      <c r="F259" s="299">
        <f>HLOOKUP($C259,$BZ$2:$CM$3,2,0)</f>
        <v>13238.9</v>
      </c>
      <c r="G259" s="113">
        <f>D259*E259*F259</f>
        <v>0</v>
      </c>
      <c r="H259" s="166"/>
      <c r="I259" s="114" t="s">
        <v>496</v>
      </c>
      <c r="J259" s="114" t="str">
        <f>VLOOKUP(I259,Presupuesto!$B$11:$C$565,2,0)</f>
        <v>SUELDOS Y SALARIOS PERMANENTES</v>
      </c>
      <c r="K259" s="98" t="str">
        <f t="shared" si="4"/>
        <v>Posgrado</v>
      </c>
      <c r="L259" s="98" t="s">
        <v>395</v>
      </c>
    </row>
    <row r="260" spans="3:12" hidden="1">
      <c r="C260" s="171" t="s">
        <v>58</v>
      </c>
      <c r="D260" s="163"/>
      <c r="E260" s="154">
        <v>0</v>
      </c>
      <c r="F260" s="100">
        <f>IF(E259=0,"",(G259/E259)/12*E259)</f>
        <v>0</v>
      </c>
      <c r="G260" s="97">
        <f>F260</f>
        <v>0</v>
      </c>
      <c r="H260" s="164"/>
      <c r="I260" s="116" t="s">
        <v>516</v>
      </c>
      <c r="J260" s="116" t="str">
        <f>VLOOKUP(I260,Presupuesto!$B$11:$C$565,2,0)</f>
        <v>AGUINALDO Y DECIMO CUARTO MES</v>
      </c>
      <c r="K260" s="98" t="str">
        <f t="shared" si="4"/>
        <v>Posgrado</v>
      </c>
      <c r="L260" s="98" t="s">
        <v>395</v>
      </c>
    </row>
    <row r="261" spans="3:12" hidden="1">
      <c r="C261" s="172" t="s">
        <v>59</v>
      </c>
      <c r="D261" s="163"/>
      <c r="E261" s="154">
        <v>0</v>
      </c>
      <c r="F261" s="117">
        <f>IF(E259&lt;6,"",((E259-6)/12)*(G259/E259))</f>
        <v>0</v>
      </c>
      <c r="G261" s="97">
        <f>F261</f>
        <v>0</v>
      </c>
      <c r="H261" s="164"/>
      <c r="I261" s="101" t="s">
        <v>519</v>
      </c>
      <c r="J261" s="101" t="str">
        <f>VLOOKUP(I261,Presupuesto!$B$11:$C$565,2,0)</f>
        <v>DECIMOCUARTO MES</v>
      </c>
      <c r="K261" s="98" t="str">
        <f t="shared" si="4"/>
        <v>Posgrado</v>
      </c>
      <c r="L261" s="98" t="s">
        <v>395</v>
      </c>
    </row>
    <row r="262" spans="3:12" ht="15.75" hidden="1" thickBot="1">
      <c r="C262" s="137" t="s">
        <v>493</v>
      </c>
      <c r="D262" s="199"/>
      <c r="E262" s="152">
        <v>12</v>
      </c>
      <c r="F262" s="299">
        <f>HLOOKUP($C262,$BZ$2:$CM$3,2,0)</f>
        <v>12356.31</v>
      </c>
      <c r="G262" s="113">
        <f>D262*E262*F262</f>
        <v>0</v>
      </c>
      <c r="H262" s="166"/>
      <c r="I262" s="114" t="s">
        <v>496</v>
      </c>
      <c r="J262" s="114" t="str">
        <f>VLOOKUP(I262,Presupuesto!$B$11:$C$565,2,0)</f>
        <v>SUELDOS Y SALARIOS PERMANENTES</v>
      </c>
      <c r="K262" s="98" t="str">
        <f t="shared" ref="K262:K279" si="5">$K$229</f>
        <v>Posgrado</v>
      </c>
      <c r="L262" s="98" t="s">
        <v>395</v>
      </c>
    </row>
    <row r="263" spans="3:12" hidden="1">
      <c r="C263" s="171" t="s">
        <v>58</v>
      </c>
      <c r="D263" s="163"/>
      <c r="E263" s="154">
        <v>0</v>
      </c>
      <c r="F263" s="100">
        <f>IF(E262=0,"",(G262/E262)/12*E262)</f>
        <v>0</v>
      </c>
      <c r="G263" s="97">
        <f>F263</f>
        <v>0</v>
      </c>
      <c r="H263" s="164"/>
      <c r="I263" s="116" t="s">
        <v>516</v>
      </c>
      <c r="J263" s="116" t="str">
        <f>VLOOKUP(I263,Presupuesto!$B$11:$C$565,2,0)</f>
        <v>AGUINALDO Y DECIMO CUARTO MES</v>
      </c>
      <c r="K263" s="98" t="str">
        <f t="shared" si="5"/>
        <v>Posgrado</v>
      </c>
      <c r="L263" s="98" t="s">
        <v>395</v>
      </c>
    </row>
    <row r="264" spans="3:12" hidden="1">
      <c r="C264" s="172" t="s">
        <v>59</v>
      </c>
      <c r="D264" s="163"/>
      <c r="E264" s="154">
        <v>0</v>
      </c>
      <c r="F264" s="117">
        <f>IF(E262&lt;6,"",((E262-6)/12)*(G262/E262))</f>
        <v>0</v>
      </c>
      <c r="G264" s="97">
        <f>F264</f>
        <v>0</v>
      </c>
      <c r="H264" s="164"/>
      <c r="I264" s="101" t="s">
        <v>519</v>
      </c>
      <c r="J264" s="101" t="str">
        <f>VLOOKUP(I264,Presupuesto!$B$11:$C$565,2,0)</f>
        <v>DECIMOCUARTO MES</v>
      </c>
      <c r="K264" s="98" t="str">
        <f t="shared" si="5"/>
        <v>Posgrado</v>
      </c>
      <c r="L264" s="98" t="s">
        <v>395</v>
      </c>
    </row>
    <row r="265" spans="3:12" ht="15.75" hidden="1" thickBot="1">
      <c r="C265" s="137" t="s">
        <v>494</v>
      </c>
      <c r="D265" s="199"/>
      <c r="E265" s="152">
        <v>12</v>
      </c>
      <c r="F265" s="299">
        <f>HLOOKUP($C265,$BZ$2:$CM$3,2,0)</f>
        <v>463.22</v>
      </c>
      <c r="G265" s="113">
        <f>D265*E265*F265</f>
        <v>0</v>
      </c>
      <c r="H265" s="166"/>
      <c r="I265" s="114" t="s">
        <v>496</v>
      </c>
      <c r="J265" s="114" t="str">
        <f>VLOOKUP(I265,Presupuesto!$B$11:$C$565,2,0)</f>
        <v>SUELDOS Y SALARIOS PERMANENTES</v>
      </c>
      <c r="K265" s="98" t="str">
        <f t="shared" si="5"/>
        <v>Posgrado</v>
      </c>
      <c r="L265" s="98" t="s">
        <v>395</v>
      </c>
    </row>
    <row r="266" spans="3:12" hidden="1">
      <c r="C266" s="171" t="s">
        <v>58</v>
      </c>
      <c r="D266" s="163"/>
      <c r="E266" s="154">
        <v>0</v>
      </c>
      <c r="F266" s="100">
        <f>IF(E265=0,"",(G265/E265)/12*E265)</f>
        <v>0</v>
      </c>
      <c r="G266" s="97">
        <f>F266</f>
        <v>0</v>
      </c>
      <c r="H266" s="164"/>
      <c r="I266" s="116" t="s">
        <v>516</v>
      </c>
      <c r="J266" s="116" t="str">
        <f>VLOOKUP(I266,Presupuesto!$B$11:$C$565,2,0)</f>
        <v>AGUINALDO Y DECIMO CUARTO MES</v>
      </c>
      <c r="K266" s="98" t="str">
        <f t="shared" si="5"/>
        <v>Posgrado</v>
      </c>
      <c r="L266" s="98" t="s">
        <v>395</v>
      </c>
    </row>
    <row r="267" spans="3:12" hidden="1">
      <c r="C267" s="172" t="s">
        <v>59</v>
      </c>
      <c r="D267" s="163"/>
      <c r="E267" s="154">
        <v>0</v>
      </c>
      <c r="F267" s="117">
        <f>IF(E265&lt;6,"",((E265-6)/12)*(G265/E265))</f>
        <v>0</v>
      </c>
      <c r="G267" s="97">
        <f>F267</f>
        <v>0</v>
      </c>
      <c r="H267" s="164"/>
      <c r="I267" s="101" t="s">
        <v>519</v>
      </c>
      <c r="J267" s="101" t="str">
        <f>VLOOKUP(I267,Presupuesto!$B$11:$C$565,2,0)</f>
        <v>DECIMOCUARTO MES</v>
      </c>
      <c r="K267" s="98" t="str">
        <f t="shared" si="5"/>
        <v>Posgrado</v>
      </c>
      <c r="L267" s="98" t="s">
        <v>395</v>
      </c>
    </row>
    <row r="268" spans="3:12" ht="15.75" hidden="1" thickBot="1">
      <c r="C268" s="137" t="s">
        <v>495</v>
      </c>
      <c r="D268" s="199"/>
      <c r="E268" s="152">
        <v>12</v>
      </c>
      <c r="F268" s="299">
        <f>HLOOKUP($C268,$BZ$2:$CM$3,2,0)</f>
        <v>2007.3</v>
      </c>
      <c r="G268" s="113">
        <f>D268*E268*F268</f>
        <v>0</v>
      </c>
      <c r="H268" s="166"/>
      <c r="I268" s="114" t="s">
        <v>496</v>
      </c>
      <c r="J268" s="114" t="str">
        <f>VLOOKUP(I268,Presupuesto!$B$11:$C$565,2,0)</f>
        <v>SUELDOS Y SALARIOS PERMANENTES</v>
      </c>
      <c r="K268" s="98" t="str">
        <f t="shared" si="5"/>
        <v>Posgrado</v>
      </c>
      <c r="L268" s="98" t="s">
        <v>395</v>
      </c>
    </row>
    <row r="269" spans="3:12" hidden="1">
      <c r="C269" s="171" t="s">
        <v>58</v>
      </c>
      <c r="D269" s="163"/>
      <c r="E269" s="154">
        <v>0</v>
      </c>
      <c r="F269" s="100">
        <f>IF(E268=0,"",(G268/E268)/12*E268)</f>
        <v>0</v>
      </c>
      <c r="G269" s="97">
        <f>F269</f>
        <v>0</v>
      </c>
      <c r="H269" s="164"/>
      <c r="I269" s="116" t="s">
        <v>516</v>
      </c>
      <c r="J269" s="116" t="str">
        <f>VLOOKUP(I269,Presupuesto!$B$11:$C$565,2,0)</f>
        <v>AGUINALDO Y DECIMO CUARTO MES</v>
      </c>
      <c r="K269" s="98" t="str">
        <f t="shared" si="5"/>
        <v>Posgrado</v>
      </c>
      <c r="L269" s="98" t="s">
        <v>395</v>
      </c>
    </row>
    <row r="270" spans="3:12" hidden="1">
      <c r="C270" s="172" t="s">
        <v>59</v>
      </c>
      <c r="D270" s="163"/>
      <c r="E270" s="154">
        <v>0</v>
      </c>
      <c r="F270" s="117">
        <f>IF(E268&lt;6,"",((E268-6)/12)*(G268/E268))</f>
        <v>0</v>
      </c>
      <c r="G270" s="97">
        <f>F270</f>
        <v>0</v>
      </c>
      <c r="H270" s="164"/>
      <c r="I270" s="101" t="s">
        <v>519</v>
      </c>
      <c r="J270" s="101" t="str">
        <f>VLOOKUP(I270,Presupuesto!$B$11:$C$565,2,0)</f>
        <v>DECIMOCUARTO MES</v>
      </c>
      <c r="K270" s="98" t="str">
        <f t="shared" si="5"/>
        <v>Posgrado</v>
      </c>
      <c r="L270" s="98" t="s">
        <v>395</v>
      </c>
    </row>
    <row r="271" spans="3:12" ht="15.75" hidden="1" thickBot="1">
      <c r="C271" s="140" t="s">
        <v>83</v>
      </c>
      <c r="D271" s="199"/>
      <c r="E271" s="152">
        <v>12</v>
      </c>
      <c r="F271" s="139">
        <v>30000</v>
      </c>
      <c r="G271" s="113">
        <f>D271*E271*F271</f>
        <v>0</v>
      </c>
      <c r="H271" s="166"/>
      <c r="I271" s="114" t="s">
        <v>564</v>
      </c>
      <c r="J271" s="114" t="str">
        <f>VLOOKUP(I271,Presupuesto!$B$11:$C$565,2,0)</f>
        <v>CONTRATOS ESPECIALES</v>
      </c>
      <c r="K271" s="98" t="str">
        <f t="shared" si="5"/>
        <v>Posgrado</v>
      </c>
      <c r="L271" s="98" t="s">
        <v>395</v>
      </c>
    </row>
    <row r="272" spans="3:12" hidden="1">
      <c r="C272" s="171" t="s">
        <v>58</v>
      </c>
      <c r="D272" s="163"/>
      <c r="E272" s="154">
        <v>0</v>
      </c>
      <c r="F272" s="117">
        <f>IF(E271=0,"",(G271/E271)/12*E271)</f>
        <v>0</v>
      </c>
      <c r="G272" s="97">
        <f>F272</f>
        <v>0</v>
      </c>
      <c r="H272" s="164"/>
      <c r="I272" s="101" t="s">
        <v>564</v>
      </c>
      <c r="J272" s="101" t="str">
        <f>VLOOKUP(I272,Presupuesto!$B$11:$C$565,2,0)</f>
        <v>CONTRATOS ESPECIALES</v>
      </c>
      <c r="K272" s="98" t="str">
        <f t="shared" si="5"/>
        <v>Posgrado</v>
      </c>
      <c r="L272" s="98" t="s">
        <v>394</v>
      </c>
    </row>
    <row r="273" spans="3:12" hidden="1">
      <c r="C273" s="172" t="s">
        <v>59</v>
      </c>
      <c r="D273" s="163"/>
      <c r="E273" s="154">
        <v>0</v>
      </c>
      <c r="F273" s="100">
        <f>IF(E271&lt;6,"",((E271-6)/12)*(G271/E271))</f>
        <v>0</v>
      </c>
      <c r="G273" s="97">
        <f>F273</f>
        <v>0</v>
      </c>
      <c r="H273" s="164"/>
      <c r="I273" s="101" t="s">
        <v>564</v>
      </c>
      <c r="J273" s="101" t="str">
        <f>VLOOKUP(I273,Presupuesto!$B$11:$C$565,2,0)</f>
        <v>CONTRATOS ESPECIALES</v>
      </c>
      <c r="K273" s="98" t="str">
        <f t="shared" si="5"/>
        <v>Posgrado</v>
      </c>
      <c r="L273" s="98" t="s">
        <v>399</v>
      </c>
    </row>
    <row r="274" spans="3:12" ht="15.75" hidden="1" thickBot="1">
      <c r="C274" s="140" t="s">
        <v>60</v>
      </c>
      <c r="D274" s="199"/>
      <c r="E274" s="152">
        <v>12</v>
      </c>
      <c r="F274" s="118">
        <v>30000</v>
      </c>
      <c r="G274" s="113">
        <f>D274*E274*F274</f>
        <v>0</v>
      </c>
      <c r="H274" s="166"/>
      <c r="I274" s="114" t="s">
        <v>705</v>
      </c>
      <c r="J274" s="114" t="str">
        <f>VLOOKUP(I274,Presupuesto!$B$11:$C$565,2,0)</f>
        <v>OTROS SERVICIOS TECNICOS Y PROFESIONALES</v>
      </c>
      <c r="K274" s="98" t="str">
        <f t="shared" si="5"/>
        <v>Posgrado</v>
      </c>
      <c r="L274" s="98" t="s">
        <v>394</v>
      </c>
    </row>
    <row r="275" spans="3:12" hidden="1">
      <c r="C275" s="171" t="s">
        <v>58</v>
      </c>
      <c r="D275" s="163"/>
      <c r="E275" s="154">
        <v>0</v>
      </c>
      <c r="F275" s="100">
        <v>0</v>
      </c>
      <c r="G275" s="97">
        <f>F275</f>
        <v>0</v>
      </c>
      <c r="H275" s="164"/>
      <c r="I275" s="101" t="s">
        <v>705</v>
      </c>
      <c r="J275" s="101" t="str">
        <f>VLOOKUP(I275,Presupuesto!$B$11:$C$565,2,0)</f>
        <v>OTROS SERVICIOS TECNICOS Y PROFESIONALES</v>
      </c>
      <c r="K275" s="98" t="str">
        <f t="shared" si="5"/>
        <v>Posgrado</v>
      </c>
      <c r="L275" s="98" t="s">
        <v>394</v>
      </c>
    </row>
    <row r="276" spans="3:12" hidden="1">
      <c r="C276" s="172" t="s">
        <v>59</v>
      </c>
      <c r="D276" s="163"/>
      <c r="E276" s="154">
        <v>0</v>
      </c>
      <c r="F276" s="100">
        <v>0</v>
      </c>
      <c r="G276" s="97">
        <f>F276</f>
        <v>0</v>
      </c>
      <c r="H276" s="164"/>
      <c r="I276" s="101" t="s">
        <v>705</v>
      </c>
      <c r="J276" s="101" t="str">
        <f>VLOOKUP(I276,Presupuesto!$B$11:$C$565,2,0)</f>
        <v>OTROS SERVICIOS TECNICOS Y PROFESIONALES</v>
      </c>
      <c r="K276" s="98" t="str">
        <f t="shared" si="5"/>
        <v>Posgrado</v>
      </c>
      <c r="L276" s="98" t="s">
        <v>394</v>
      </c>
    </row>
    <row r="277" spans="3:12" ht="15.75" hidden="1" thickBot="1">
      <c r="C277" s="140" t="s">
        <v>61</v>
      </c>
      <c r="D277" s="199"/>
      <c r="E277" s="152">
        <v>12</v>
      </c>
      <c r="F277" s="118">
        <v>30000</v>
      </c>
      <c r="G277" s="113">
        <f>D277*E277*F277</f>
        <v>0</v>
      </c>
      <c r="H277" s="166"/>
      <c r="I277" s="114" t="s">
        <v>496</v>
      </c>
      <c r="J277" s="114" t="str">
        <f>VLOOKUP(I277,Presupuesto!$B$11:$C$565,2,0)</f>
        <v>SUELDOS Y SALARIOS PERMANENTES</v>
      </c>
      <c r="K277" s="98" t="str">
        <f t="shared" si="5"/>
        <v>Posgrado</v>
      </c>
      <c r="L277" s="98" t="s">
        <v>394</v>
      </c>
    </row>
    <row r="278" spans="3:12" hidden="1">
      <c r="C278" s="171" t="s">
        <v>58</v>
      </c>
      <c r="D278" s="169"/>
      <c r="E278" s="131">
        <v>0</v>
      </c>
      <c r="F278" s="119">
        <f>IF(E277=0,"",(G277/E277)/12*E277)</f>
        <v>0</v>
      </c>
      <c r="G278" s="120">
        <f>F278</f>
        <v>0</v>
      </c>
      <c r="H278" s="164"/>
      <c r="I278" s="101" t="s">
        <v>516</v>
      </c>
      <c r="J278" s="101" t="str">
        <f>VLOOKUP(I278,Presupuesto!$B$11:$C$565,2,0)</f>
        <v>AGUINALDO Y DECIMO CUARTO MES</v>
      </c>
      <c r="K278" s="98" t="str">
        <f t="shared" si="5"/>
        <v>Posgrado</v>
      </c>
      <c r="L278" s="98" t="s">
        <v>394</v>
      </c>
    </row>
    <row r="279" spans="3:12" ht="15.75" hidden="1" thickBot="1">
      <c r="C279" s="173" t="s">
        <v>59</v>
      </c>
      <c r="D279" s="162"/>
      <c r="E279" s="132">
        <v>0</v>
      </c>
      <c r="F279" s="105">
        <f>IF(E277&lt;6,"",((E277-6)/12)*(G277/E277))</f>
        <v>0</v>
      </c>
      <c r="G279" s="105">
        <f>F279</f>
        <v>0</v>
      </c>
      <c r="H279" s="162"/>
      <c r="I279" s="106" t="s">
        <v>519</v>
      </c>
      <c r="J279" s="124" t="str">
        <f>VLOOKUP(I279,Presupuesto!$B$11:$C$565,2,0)</f>
        <v>DECIMOCUARTO MES</v>
      </c>
      <c r="K279" s="106" t="str">
        <f t="shared" si="5"/>
        <v>Posgrado</v>
      </c>
      <c r="L279" s="124" t="s">
        <v>394</v>
      </c>
    </row>
    <row r="281" spans="3:12" ht="15.75" thickBot="1"/>
    <row r="282" spans="3:12" ht="15.75" thickBot="1">
      <c r="C282" s="69" t="s">
        <v>43</v>
      </c>
      <c r="D282" s="30">
        <f>SUM(G289:G339)</f>
        <v>0</v>
      </c>
      <c r="E282" s="93"/>
      <c r="F282" s="93"/>
      <c r="G282" s="93"/>
      <c r="H282" s="76"/>
      <c r="I282" s="76"/>
      <c r="J282" s="76"/>
    </row>
    <row r="283" spans="3:12">
      <c r="D283" s="31"/>
      <c r="E283" s="93"/>
      <c r="F283" s="93"/>
      <c r="G283" s="93"/>
      <c r="H283" s="76"/>
      <c r="I283" s="76"/>
      <c r="J283" s="76"/>
      <c r="K283" s="153"/>
    </row>
    <row r="284" spans="3:12">
      <c r="D284" s="31"/>
      <c r="E284" s="93"/>
      <c r="F284" s="93"/>
      <c r="G284" s="93"/>
      <c r="H284" s="76"/>
      <c r="I284" s="76"/>
      <c r="J284" s="76"/>
      <c r="K284" s="153"/>
    </row>
    <row r="285" spans="3:12" ht="15.75">
      <c r="C285" s="202" t="s">
        <v>392</v>
      </c>
      <c r="D285" s="361"/>
      <c r="E285" s="93"/>
      <c r="F285" s="93"/>
      <c r="G285" s="93"/>
      <c r="H285" s="76"/>
      <c r="I285" s="76"/>
      <c r="J285" s="76"/>
      <c r="K285" s="153"/>
    </row>
    <row r="286" spans="3:12" ht="18.75">
      <c r="C286" s="206" t="e">
        <f>IFERROR(VLOOKUP(D285,'1. Desarrollo e Innov. Curricu.'!$E:$F,2,FALSE),IFERROR(VLOOKUP(D285,'2. Investigación Científica'!$E:$F,2,FALSE),IFERROR(VLOOKUP(D285,'3. Vinculación Univ. Sociedad'!$E:$F,2,FALSE),IFERROR(VLOOKUP(D285,'4. Docencia y Profesorado Univ.'!$E:$F,2,FALSE),IFERROR(VLOOKUP(D285,'5. Estudiantes y Graduados'!$E:$F,2,FALSE),IFERROR(VLOOKUP(D285,'11. Gestion Administrativa'!$E:$F,2,FALSE),IFERROR(VLOOKUP(D285,'13. Gestión Académica'!$E:$F,2,FALSE),IFERROR(VLOOKUP(D285,'8. Asegura. de la Calid. y M'!$E:$F,2,FALSE),IFERROR(VLOOKUP(D285,'6. Gestión del Conocimiento'!$E:$F,2,FALSE),IFERROR(VLOOKUP(D285,'15. Gobernabilidad y Proceso...'!$E:$F,2,FALSE),IFERROR(VLOOKUP(D285,'12. Gestión del Talento Humano'!$E:$F,2,FALSE),IFERROR(VLOOKUP(D285,'14. Internacional... de la E.S.'!$E:$F,2,FALSE),IFERROR(VLOOKUP(D285,'10. Posgrado'!$E:$F,2,FALSE),IFERROR(VLOOKUP(D285,'17. Gestión TIC'!$E:$F,2,FALSE),IFERROR(VLOOKUP(D285,'16. Desa. del Sistema Educ.Sup.'!$E:$F,2,FALSE),IFERROR(VLOOKUP(D285,'9. Cultura de Inno. Insti...'!$E:$F,2,FALSE),VLOOKUP(D285,'7. Lo Esencial de la Reforma U.'!$E:$F,2,0)))))))))))))))))</f>
        <v>#N/A</v>
      </c>
      <c r="D286" s="31"/>
      <c r="E286" s="93"/>
      <c r="F286" s="93"/>
      <c r="G286" s="93"/>
      <c r="H286" s="76"/>
      <c r="I286" s="76"/>
      <c r="J286" s="76"/>
      <c r="K286" s="153"/>
    </row>
    <row r="287" spans="3:12" ht="15.75" thickBot="1">
      <c r="C287" s="177"/>
      <c r="D287" s="31"/>
      <c r="E287" s="93"/>
      <c r="F287" s="93"/>
      <c r="G287" s="93"/>
      <c r="H287" s="76"/>
      <c r="I287" s="76"/>
      <c r="J287" s="76"/>
      <c r="K287" s="153"/>
    </row>
    <row r="288" spans="3:12" ht="30.75" thickBot="1">
      <c r="C288" s="134" t="s">
        <v>44</v>
      </c>
      <c r="D288" s="138" t="s">
        <v>55</v>
      </c>
      <c r="E288" s="170" t="s">
        <v>56</v>
      </c>
      <c r="F288" s="138" t="s">
        <v>57</v>
      </c>
      <c r="G288" s="135" t="s">
        <v>27</v>
      </c>
      <c r="H288" s="133" t="s">
        <v>131</v>
      </c>
      <c r="I288" s="136" t="s">
        <v>46</v>
      </c>
      <c r="J288" s="136" t="s">
        <v>132</v>
      </c>
      <c r="K288" s="136" t="s">
        <v>410</v>
      </c>
      <c r="L288" s="136" t="s">
        <v>411</v>
      </c>
    </row>
    <row r="289" spans="3:12" ht="15.75" hidden="1" thickBot="1">
      <c r="C289" s="137" t="s">
        <v>482</v>
      </c>
      <c r="D289" s="199"/>
      <c r="E289" s="152">
        <v>12</v>
      </c>
      <c r="F289" s="299">
        <f>HLOOKUP($C289,$BZ$2:$CM$3,2,0)</f>
        <v>43674.39</v>
      </c>
      <c r="G289" s="113">
        <f>D289*E289*F289</f>
        <v>0</v>
      </c>
      <c r="H289" s="166"/>
      <c r="I289" s="114" t="s">
        <v>496</v>
      </c>
      <c r="J289" s="114" t="str">
        <f>VLOOKUP(I289,Presupuesto!$B$11:$C$565,2,0)</f>
        <v>SUELDOS Y SALARIOS PERMANENTES</v>
      </c>
      <c r="K289" s="214" t="s">
        <v>1454</v>
      </c>
      <c r="L289" s="98" t="s">
        <v>394</v>
      </c>
    </row>
    <row r="290" spans="3:12" hidden="1">
      <c r="C290" s="171" t="s">
        <v>58</v>
      </c>
      <c r="D290" s="163"/>
      <c r="E290" s="154">
        <v>0</v>
      </c>
      <c r="F290" s="100">
        <f>IF(E289=0,"",(G289/E289)/12*E289)</f>
        <v>0</v>
      </c>
      <c r="G290" s="97">
        <f>F290</f>
        <v>0</v>
      </c>
      <c r="H290" s="164"/>
      <c r="I290" s="116" t="s">
        <v>516</v>
      </c>
      <c r="J290" s="116" t="str">
        <f>VLOOKUP(I290,Presupuesto!$B$11:$C$565,2,0)</f>
        <v>AGUINALDO Y DECIMO CUARTO MES</v>
      </c>
      <c r="K290" s="98" t="str">
        <f t="shared" ref="K290:K321" si="6">$K$289</f>
        <v>Posgrado</v>
      </c>
      <c r="L290" s="98" t="s">
        <v>412</v>
      </c>
    </row>
    <row r="291" spans="3:12" hidden="1">
      <c r="C291" s="172" t="s">
        <v>59</v>
      </c>
      <c r="D291" s="163"/>
      <c r="E291" s="154">
        <v>0</v>
      </c>
      <c r="F291" s="117">
        <f>IF(E289&lt;6,"",((E289-6)/12)*(G289/E289))</f>
        <v>0</v>
      </c>
      <c r="G291" s="97">
        <f>F291</f>
        <v>0</v>
      </c>
      <c r="H291" s="164"/>
      <c r="I291" s="101" t="s">
        <v>519</v>
      </c>
      <c r="J291" s="101" t="str">
        <f>VLOOKUP(I291,Presupuesto!$B$11:$C$565,2,0)</f>
        <v>DECIMOCUARTO MES</v>
      </c>
      <c r="K291" s="98" t="str">
        <f t="shared" si="6"/>
        <v>Posgrado</v>
      </c>
      <c r="L291" s="98" t="s">
        <v>395</v>
      </c>
    </row>
    <row r="292" spans="3:12" ht="15.75" hidden="1" thickBot="1">
      <c r="C292" s="137" t="s">
        <v>483</v>
      </c>
      <c r="D292" s="199"/>
      <c r="E292" s="152">
        <v>12</v>
      </c>
      <c r="F292" s="299">
        <f>HLOOKUP($C292,$BZ$2:$CM$3,2,0)</f>
        <v>39703.99</v>
      </c>
      <c r="G292" s="113">
        <f>D292*E292*F292</f>
        <v>0</v>
      </c>
      <c r="H292" s="166"/>
      <c r="I292" s="114" t="s">
        <v>496</v>
      </c>
      <c r="J292" s="114" t="str">
        <f>VLOOKUP(I292,Presupuesto!$B$11:$C$565,2,0)</f>
        <v>SUELDOS Y SALARIOS PERMANENTES</v>
      </c>
      <c r="K292" s="98" t="str">
        <f t="shared" si="6"/>
        <v>Posgrado</v>
      </c>
      <c r="L292" s="98" t="s">
        <v>395</v>
      </c>
    </row>
    <row r="293" spans="3:12" hidden="1">
      <c r="C293" s="171" t="s">
        <v>58</v>
      </c>
      <c r="D293" s="163"/>
      <c r="E293" s="154">
        <v>0</v>
      </c>
      <c r="F293" s="100">
        <f>IF(E292=0,"",(G292/E292)/12*E292)</f>
        <v>0</v>
      </c>
      <c r="G293" s="97">
        <f>F293</f>
        <v>0</v>
      </c>
      <c r="H293" s="164"/>
      <c r="I293" s="116" t="s">
        <v>516</v>
      </c>
      <c r="J293" s="116" t="str">
        <f>VLOOKUP(I293,Presupuesto!$B$11:$C$565,2,0)</f>
        <v>AGUINALDO Y DECIMO CUARTO MES</v>
      </c>
      <c r="K293" s="98" t="str">
        <f t="shared" si="6"/>
        <v>Posgrado</v>
      </c>
      <c r="L293" s="98" t="s">
        <v>395</v>
      </c>
    </row>
    <row r="294" spans="3:12" hidden="1">
      <c r="C294" s="172" t="s">
        <v>59</v>
      </c>
      <c r="D294" s="163"/>
      <c r="E294" s="154">
        <v>0</v>
      </c>
      <c r="F294" s="117">
        <f>IF(E292&lt;6,"",((E292-6)/12)*(G292/E292))</f>
        <v>0</v>
      </c>
      <c r="G294" s="97">
        <f>F294</f>
        <v>0</v>
      </c>
      <c r="H294" s="164"/>
      <c r="I294" s="101" t="s">
        <v>519</v>
      </c>
      <c r="J294" s="101" t="str">
        <f>VLOOKUP(I294,Presupuesto!$B$11:$C$565,2,0)</f>
        <v>DECIMOCUARTO MES</v>
      </c>
      <c r="K294" s="98" t="str">
        <f t="shared" si="6"/>
        <v>Posgrado</v>
      </c>
      <c r="L294" s="98" t="s">
        <v>395</v>
      </c>
    </row>
    <row r="295" spans="3:12" ht="15.75" hidden="1" thickBot="1">
      <c r="C295" s="137" t="s">
        <v>484</v>
      </c>
      <c r="D295" s="199"/>
      <c r="E295" s="152">
        <v>12</v>
      </c>
      <c r="F295" s="299">
        <f>HLOOKUP($C295,$BZ$2:$CM$3,2,0)</f>
        <v>35733.589999999997</v>
      </c>
      <c r="G295" s="113">
        <f>D295*E295*F295</f>
        <v>0</v>
      </c>
      <c r="H295" s="166"/>
      <c r="I295" s="114" t="s">
        <v>496</v>
      </c>
      <c r="J295" s="114" t="str">
        <f>VLOOKUP(I295,Presupuesto!$B$11:$C$565,2,0)</f>
        <v>SUELDOS Y SALARIOS PERMANENTES</v>
      </c>
      <c r="K295" s="98" t="str">
        <f t="shared" si="6"/>
        <v>Posgrado</v>
      </c>
      <c r="L295" s="98" t="s">
        <v>395</v>
      </c>
    </row>
    <row r="296" spans="3:12" hidden="1">
      <c r="C296" s="171" t="s">
        <v>58</v>
      </c>
      <c r="D296" s="163"/>
      <c r="E296" s="154">
        <v>0</v>
      </c>
      <c r="F296" s="100">
        <f>IF(E295=0,"",(G295/E295)/12*E295)</f>
        <v>0</v>
      </c>
      <c r="G296" s="97">
        <f>F296</f>
        <v>0</v>
      </c>
      <c r="H296" s="164"/>
      <c r="I296" s="116" t="s">
        <v>516</v>
      </c>
      <c r="J296" s="116" t="str">
        <f>VLOOKUP(I296,Presupuesto!$B$11:$C$565,2,0)</f>
        <v>AGUINALDO Y DECIMO CUARTO MES</v>
      </c>
      <c r="K296" s="98" t="str">
        <f t="shared" si="6"/>
        <v>Posgrado</v>
      </c>
      <c r="L296" s="98" t="s">
        <v>395</v>
      </c>
    </row>
    <row r="297" spans="3:12" hidden="1">
      <c r="C297" s="172" t="s">
        <v>59</v>
      </c>
      <c r="D297" s="163"/>
      <c r="E297" s="154">
        <v>0</v>
      </c>
      <c r="F297" s="117">
        <f>IF(E295&lt;6,"",((E295-6)/12)*(G295/E295))</f>
        <v>0</v>
      </c>
      <c r="G297" s="97">
        <f>F297</f>
        <v>0</v>
      </c>
      <c r="H297" s="164"/>
      <c r="I297" s="101" t="s">
        <v>519</v>
      </c>
      <c r="J297" s="101" t="str">
        <f>VLOOKUP(I297,Presupuesto!$B$11:$C$565,2,0)</f>
        <v>DECIMOCUARTO MES</v>
      </c>
      <c r="K297" s="98" t="str">
        <f t="shared" si="6"/>
        <v>Posgrado</v>
      </c>
      <c r="L297" s="98" t="s">
        <v>395</v>
      </c>
    </row>
    <row r="298" spans="3:12" ht="15.75" hidden="1" thickBot="1">
      <c r="C298" s="137" t="s">
        <v>485</v>
      </c>
      <c r="D298" s="199"/>
      <c r="E298" s="152">
        <v>12</v>
      </c>
      <c r="F298" s="299">
        <f>HLOOKUP($C298,$BZ$2:$CM$3,2,0)</f>
        <v>31763.19</v>
      </c>
      <c r="G298" s="113">
        <f>D298*E298*F298</f>
        <v>0</v>
      </c>
      <c r="H298" s="166"/>
      <c r="I298" s="114" t="s">
        <v>496</v>
      </c>
      <c r="J298" s="114" t="str">
        <f>VLOOKUP(I298,Presupuesto!$B$11:$C$565,2,0)</f>
        <v>SUELDOS Y SALARIOS PERMANENTES</v>
      </c>
      <c r="K298" s="98" t="str">
        <f t="shared" si="6"/>
        <v>Posgrado</v>
      </c>
      <c r="L298" s="98" t="s">
        <v>395</v>
      </c>
    </row>
    <row r="299" spans="3:12" hidden="1">
      <c r="C299" s="171" t="s">
        <v>58</v>
      </c>
      <c r="D299" s="163"/>
      <c r="E299" s="154">
        <v>0</v>
      </c>
      <c r="F299" s="100">
        <f>IF(E298=0,"",(G298/E298)/12*E298)</f>
        <v>0</v>
      </c>
      <c r="G299" s="97">
        <f>F299</f>
        <v>0</v>
      </c>
      <c r="H299" s="164"/>
      <c r="I299" s="116" t="s">
        <v>516</v>
      </c>
      <c r="J299" s="116" t="str">
        <f>VLOOKUP(I299,Presupuesto!$B$11:$C$565,2,0)</f>
        <v>AGUINALDO Y DECIMO CUARTO MES</v>
      </c>
      <c r="K299" s="98" t="str">
        <f t="shared" si="6"/>
        <v>Posgrado</v>
      </c>
      <c r="L299" s="98" t="s">
        <v>395</v>
      </c>
    </row>
    <row r="300" spans="3:12" hidden="1">
      <c r="C300" s="172" t="s">
        <v>59</v>
      </c>
      <c r="D300" s="163"/>
      <c r="E300" s="154">
        <v>0</v>
      </c>
      <c r="F300" s="117">
        <f>IF(E298&lt;6,"",((E298-6)/12)*(G298/E298))</f>
        <v>0</v>
      </c>
      <c r="G300" s="97">
        <f>F300</f>
        <v>0</v>
      </c>
      <c r="H300" s="164"/>
      <c r="I300" s="101" t="s">
        <v>519</v>
      </c>
      <c r="J300" s="101" t="str">
        <f>VLOOKUP(I300,Presupuesto!$B$11:$C$565,2,0)</f>
        <v>DECIMOCUARTO MES</v>
      </c>
      <c r="K300" s="98" t="str">
        <f t="shared" si="6"/>
        <v>Posgrado</v>
      </c>
      <c r="L300" s="98" t="s">
        <v>395</v>
      </c>
    </row>
    <row r="301" spans="3:12" ht="15.75" hidden="1" thickBot="1">
      <c r="C301" s="137" t="s">
        <v>486</v>
      </c>
      <c r="D301" s="199"/>
      <c r="E301" s="152">
        <v>12</v>
      </c>
      <c r="F301" s="299">
        <f>HLOOKUP($C301,$BZ$2:$CM$3,2,0)</f>
        <v>29777.99</v>
      </c>
      <c r="G301" s="113">
        <f>D301*E301*F301</f>
        <v>0</v>
      </c>
      <c r="H301" s="166"/>
      <c r="I301" s="114" t="s">
        <v>496</v>
      </c>
      <c r="J301" s="114" t="str">
        <f>VLOOKUP(I301,Presupuesto!$B$11:$C$565,2,0)</f>
        <v>SUELDOS Y SALARIOS PERMANENTES</v>
      </c>
      <c r="K301" s="98" t="str">
        <f t="shared" si="6"/>
        <v>Posgrado</v>
      </c>
      <c r="L301" s="98" t="s">
        <v>395</v>
      </c>
    </row>
    <row r="302" spans="3:12" hidden="1">
      <c r="C302" s="171" t="s">
        <v>58</v>
      </c>
      <c r="D302" s="163"/>
      <c r="E302" s="154">
        <v>0</v>
      </c>
      <c r="F302" s="100">
        <f>IF(E301=0,"",(G301/E301)/12*E301)</f>
        <v>0</v>
      </c>
      <c r="G302" s="97">
        <f>F302</f>
        <v>0</v>
      </c>
      <c r="H302" s="164"/>
      <c r="I302" s="116" t="s">
        <v>516</v>
      </c>
      <c r="J302" s="116" t="str">
        <f>VLOOKUP(I302,Presupuesto!$B$11:$C$565,2,0)</f>
        <v>AGUINALDO Y DECIMO CUARTO MES</v>
      </c>
      <c r="K302" s="98" t="str">
        <f t="shared" si="6"/>
        <v>Posgrado</v>
      </c>
      <c r="L302" s="98" t="s">
        <v>395</v>
      </c>
    </row>
    <row r="303" spans="3:12" hidden="1">
      <c r="C303" s="172" t="s">
        <v>59</v>
      </c>
      <c r="D303" s="163"/>
      <c r="E303" s="154">
        <v>0</v>
      </c>
      <c r="F303" s="117">
        <f>IF(E301&lt;6,"",((E301-6)/12)*(G301/E301))</f>
        <v>0</v>
      </c>
      <c r="G303" s="97">
        <f>F303</f>
        <v>0</v>
      </c>
      <c r="H303" s="164"/>
      <c r="I303" s="101" t="s">
        <v>519</v>
      </c>
      <c r="J303" s="101" t="str">
        <f>VLOOKUP(I303,Presupuesto!$B$11:$C$565,2,0)</f>
        <v>DECIMOCUARTO MES</v>
      </c>
      <c r="K303" s="98" t="str">
        <f t="shared" si="6"/>
        <v>Posgrado</v>
      </c>
      <c r="L303" s="98" t="s">
        <v>395</v>
      </c>
    </row>
    <row r="304" spans="3:12" ht="15.75" hidden="1" thickBot="1">
      <c r="C304" s="137" t="s">
        <v>487</v>
      </c>
      <c r="D304" s="199"/>
      <c r="E304" s="152">
        <v>12</v>
      </c>
      <c r="F304" s="299">
        <f>HLOOKUP($C304,$BZ$2:$CM$3,2,0)</f>
        <v>27792.79</v>
      </c>
      <c r="G304" s="113">
        <f>D304*E304*F304</f>
        <v>0</v>
      </c>
      <c r="H304" s="166"/>
      <c r="I304" s="114" t="s">
        <v>496</v>
      </c>
      <c r="J304" s="114" t="str">
        <f>VLOOKUP(I304,Presupuesto!$B$11:$C$565,2,0)</f>
        <v>SUELDOS Y SALARIOS PERMANENTES</v>
      </c>
      <c r="K304" s="98" t="str">
        <f t="shared" si="6"/>
        <v>Posgrado</v>
      </c>
      <c r="L304" s="98" t="s">
        <v>395</v>
      </c>
    </row>
    <row r="305" spans="3:12" hidden="1">
      <c r="C305" s="171" t="s">
        <v>58</v>
      </c>
      <c r="D305" s="163"/>
      <c r="E305" s="154">
        <v>0</v>
      </c>
      <c r="F305" s="100">
        <f>IF(E304=0,"",(G304/E304)/12*E304)</f>
        <v>0</v>
      </c>
      <c r="G305" s="97">
        <f>F305</f>
        <v>0</v>
      </c>
      <c r="H305" s="164"/>
      <c r="I305" s="116" t="s">
        <v>516</v>
      </c>
      <c r="J305" s="116" t="str">
        <f>VLOOKUP(I305,Presupuesto!$B$11:$C$565,2,0)</f>
        <v>AGUINALDO Y DECIMO CUARTO MES</v>
      </c>
      <c r="K305" s="98" t="str">
        <f t="shared" si="6"/>
        <v>Posgrado</v>
      </c>
      <c r="L305" s="98" t="s">
        <v>395</v>
      </c>
    </row>
    <row r="306" spans="3:12" hidden="1">
      <c r="C306" s="172" t="s">
        <v>59</v>
      </c>
      <c r="D306" s="163"/>
      <c r="E306" s="154">
        <v>0</v>
      </c>
      <c r="F306" s="117">
        <f>IF(E304&lt;6,"",((E304-6)/12)*(G304/E304))</f>
        <v>0</v>
      </c>
      <c r="G306" s="97">
        <f>F306</f>
        <v>0</v>
      </c>
      <c r="H306" s="164"/>
      <c r="I306" s="101" t="s">
        <v>519</v>
      </c>
      <c r="J306" s="101" t="str">
        <f>VLOOKUP(I306,Presupuesto!$B$11:$C$565,2,0)</f>
        <v>DECIMOCUARTO MES</v>
      </c>
      <c r="K306" s="98" t="str">
        <f t="shared" si="6"/>
        <v>Posgrado</v>
      </c>
      <c r="L306" s="98" t="s">
        <v>395</v>
      </c>
    </row>
    <row r="307" spans="3:12" ht="15.75" hidden="1" thickBot="1">
      <c r="C307" s="137" t="s">
        <v>488</v>
      </c>
      <c r="D307" s="199"/>
      <c r="E307" s="152">
        <v>12</v>
      </c>
      <c r="F307" s="299">
        <f>HLOOKUP($C307,$BZ$2:$CM$3,2,0)</f>
        <v>18859.39</v>
      </c>
      <c r="G307" s="113">
        <f>D307*E307*F307</f>
        <v>0</v>
      </c>
      <c r="H307" s="166"/>
      <c r="I307" s="114" t="s">
        <v>496</v>
      </c>
      <c r="J307" s="114" t="str">
        <f>VLOOKUP(I307,Presupuesto!$B$11:$C$565,2,0)</f>
        <v>SUELDOS Y SALARIOS PERMANENTES</v>
      </c>
      <c r="K307" s="98" t="str">
        <f t="shared" si="6"/>
        <v>Posgrado</v>
      </c>
      <c r="L307" s="98" t="s">
        <v>395</v>
      </c>
    </row>
    <row r="308" spans="3:12" hidden="1">
      <c r="C308" s="171" t="s">
        <v>58</v>
      </c>
      <c r="D308" s="163"/>
      <c r="E308" s="154">
        <v>0</v>
      </c>
      <c r="F308" s="100">
        <f>IF(E307=0,"",(G307/E307)/12*E307)</f>
        <v>0</v>
      </c>
      <c r="G308" s="97">
        <f>F308</f>
        <v>0</v>
      </c>
      <c r="H308" s="164"/>
      <c r="I308" s="116" t="s">
        <v>516</v>
      </c>
      <c r="J308" s="116" t="str">
        <f>VLOOKUP(I308,Presupuesto!$B$11:$C$565,2,0)</f>
        <v>AGUINALDO Y DECIMO CUARTO MES</v>
      </c>
      <c r="K308" s="98" t="str">
        <f t="shared" si="6"/>
        <v>Posgrado</v>
      </c>
      <c r="L308" s="98" t="s">
        <v>395</v>
      </c>
    </row>
    <row r="309" spans="3:12" hidden="1">
      <c r="C309" s="172" t="s">
        <v>59</v>
      </c>
      <c r="D309" s="163"/>
      <c r="E309" s="154">
        <v>0</v>
      </c>
      <c r="F309" s="117">
        <f>IF(E307&lt;6,"",((E307-6)/12)*(G307/E307))</f>
        <v>0</v>
      </c>
      <c r="G309" s="97">
        <f>F309</f>
        <v>0</v>
      </c>
      <c r="H309" s="164"/>
      <c r="I309" s="101" t="s">
        <v>519</v>
      </c>
      <c r="J309" s="101" t="str">
        <f>VLOOKUP(I309,Presupuesto!$B$11:$C$565,2,0)</f>
        <v>DECIMOCUARTO MES</v>
      </c>
      <c r="K309" s="98" t="str">
        <f t="shared" si="6"/>
        <v>Posgrado</v>
      </c>
      <c r="L309" s="98" t="s">
        <v>395</v>
      </c>
    </row>
    <row r="310" spans="3:12" ht="15.75" hidden="1" thickBot="1">
      <c r="C310" s="137" t="s">
        <v>489</v>
      </c>
      <c r="D310" s="199"/>
      <c r="E310" s="152">
        <v>12</v>
      </c>
      <c r="F310" s="299">
        <f>HLOOKUP($C310,$BZ$2:$CM$3,2,0)</f>
        <v>17866.8</v>
      </c>
      <c r="G310" s="113">
        <f>D310*E310*F310</f>
        <v>0</v>
      </c>
      <c r="H310" s="166"/>
      <c r="I310" s="114" t="s">
        <v>496</v>
      </c>
      <c r="J310" s="114" t="str">
        <f>VLOOKUP(I310,Presupuesto!$B$11:$C$565,2,0)</f>
        <v>SUELDOS Y SALARIOS PERMANENTES</v>
      </c>
      <c r="K310" s="98" t="str">
        <f t="shared" si="6"/>
        <v>Posgrado</v>
      </c>
      <c r="L310" s="98" t="s">
        <v>395</v>
      </c>
    </row>
    <row r="311" spans="3:12" hidden="1">
      <c r="C311" s="171" t="s">
        <v>58</v>
      </c>
      <c r="D311" s="163"/>
      <c r="E311" s="154">
        <v>0</v>
      </c>
      <c r="F311" s="100">
        <f>IF(E310=0,"",(G310/E310)/12*E310)</f>
        <v>0</v>
      </c>
      <c r="G311" s="97">
        <f>F311</f>
        <v>0</v>
      </c>
      <c r="H311" s="164"/>
      <c r="I311" s="116" t="s">
        <v>516</v>
      </c>
      <c r="J311" s="116" t="str">
        <f>VLOOKUP(I311,Presupuesto!$B$11:$C$565,2,0)</f>
        <v>AGUINALDO Y DECIMO CUARTO MES</v>
      </c>
      <c r="K311" s="98" t="str">
        <f t="shared" si="6"/>
        <v>Posgrado</v>
      </c>
      <c r="L311" s="98" t="s">
        <v>395</v>
      </c>
    </row>
    <row r="312" spans="3:12" hidden="1">
      <c r="C312" s="172" t="s">
        <v>59</v>
      </c>
      <c r="D312" s="163"/>
      <c r="E312" s="154">
        <v>0</v>
      </c>
      <c r="F312" s="117">
        <f>IF(E310&lt;6,"",((E310-6)/12)*(G310/E310))</f>
        <v>0</v>
      </c>
      <c r="G312" s="97">
        <f>F312</f>
        <v>0</v>
      </c>
      <c r="H312" s="164"/>
      <c r="I312" s="101" t="s">
        <v>519</v>
      </c>
      <c r="J312" s="101" t="str">
        <f>VLOOKUP(I312,Presupuesto!$B$11:$C$565,2,0)</f>
        <v>DECIMOCUARTO MES</v>
      </c>
      <c r="K312" s="98" t="str">
        <f t="shared" si="6"/>
        <v>Posgrado</v>
      </c>
      <c r="L312" s="98" t="s">
        <v>395</v>
      </c>
    </row>
    <row r="313" spans="3:12" ht="15.75" hidden="1" thickBot="1">
      <c r="C313" s="137" t="s">
        <v>490</v>
      </c>
      <c r="D313" s="199"/>
      <c r="E313" s="152">
        <v>12</v>
      </c>
      <c r="F313" s="299">
        <f>HLOOKUP($C313,$BZ$2:$CM$3,2,0)</f>
        <v>13896.4</v>
      </c>
      <c r="G313" s="113">
        <f>D313*E313*F313</f>
        <v>0</v>
      </c>
      <c r="H313" s="166"/>
      <c r="I313" s="114" t="s">
        <v>496</v>
      </c>
      <c r="J313" s="114" t="str">
        <f>VLOOKUP(I313,Presupuesto!$B$11:$C$565,2,0)</f>
        <v>SUELDOS Y SALARIOS PERMANENTES</v>
      </c>
      <c r="K313" s="98" t="str">
        <f t="shared" si="6"/>
        <v>Posgrado</v>
      </c>
      <c r="L313" s="98" t="s">
        <v>395</v>
      </c>
    </row>
    <row r="314" spans="3:12" hidden="1">
      <c r="C314" s="171" t="s">
        <v>58</v>
      </c>
      <c r="D314" s="163"/>
      <c r="E314" s="154">
        <v>0</v>
      </c>
      <c r="F314" s="100">
        <f>IF(E313=0,"",(G313/E313)/12*E313)</f>
        <v>0</v>
      </c>
      <c r="G314" s="97">
        <f>F314</f>
        <v>0</v>
      </c>
      <c r="H314" s="164"/>
      <c r="I314" s="116" t="s">
        <v>516</v>
      </c>
      <c r="J314" s="116" t="str">
        <f>VLOOKUP(I314,Presupuesto!$B$11:$C$565,2,0)</f>
        <v>AGUINALDO Y DECIMO CUARTO MES</v>
      </c>
      <c r="K314" s="98" t="str">
        <f t="shared" si="6"/>
        <v>Posgrado</v>
      </c>
      <c r="L314" s="98" t="s">
        <v>395</v>
      </c>
    </row>
    <row r="315" spans="3:12" hidden="1">
      <c r="C315" s="172" t="s">
        <v>59</v>
      </c>
      <c r="D315" s="163"/>
      <c r="E315" s="154">
        <v>0</v>
      </c>
      <c r="F315" s="117">
        <f>IF(E313&lt;6,"",((E313-6)/12)*(G313/E313))</f>
        <v>0</v>
      </c>
      <c r="G315" s="97">
        <f>F315</f>
        <v>0</v>
      </c>
      <c r="H315" s="164"/>
      <c r="I315" s="101" t="s">
        <v>519</v>
      </c>
      <c r="J315" s="101" t="str">
        <f>VLOOKUP(I315,Presupuesto!$B$11:$C$565,2,0)</f>
        <v>DECIMOCUARTO MES</v>
      </c>
      <c r="K315" s="98" t="str">
        <f t="shared" si="6"/>
        <v>Posgrado</v>
      </c>
      <c r="L315" s="98" t="s">
        <v>395</v>
      </c>
    </row>
    <row r="316" spans="3:12" ht="15.75" hidden="1" thickBot="1">
      <c r="C316" s="137" t="s">
        <v>491</v>
      </c>
      <c r="D316" s="199"/>
      <c r="E316" s="152">
        <v>12</v>
      </c>
      <c r="F316" s="299">
        <f>HLOOKUP($C316,$BZ$2:$CM$3,2,0)</f>
        <v>15004.09</v>
      </c>
      <c r="G316" s="113">
        <f>D316*E316*F316</f>
        <v>0</v>
      </c>
      <c r="H316" s="166"/>
      <c r="I316" s="114" t="s">
        <v>496</v>
      </c>
      <c r="J316" s="114" t="str">
        <f>VLOOKUP(I316,Presupuesto!$B$11:$C$565,2,0)</f>
        <v>SUELDOS Y SALARIOS PERMANENTES</v>
      </c>
      <c r="K316" s="98" t="str">
        <f t="shared" si="6"/>
        <v>Posgrado</v>
      </c>
      <c r="L316" s="98" t="s">
        <v>395</v>
      </c>
    </row>
    <row r="317" spans="3:12" hidden="1">
      <c r="C317" s="171" t="s">
        <v>58</v>
      </c>
      <c r="D317" s="163"/>
      <c r="E317" s="154">
        <v>0</v>
      </c>
      <c r="F317" s="100">
        <f>IF(E316=0,"",(G316/E316)/12*E316)</f>
        <v>0</v>
      </c>
      <c r="G317" s="97">
        <f>F317</f>
        <v>0</v>
      </c>
      <c r="H317" s="164"/>
      <c r="I317" s="116" t="s">
        <v>516</v>
      </c>
      <c r="J317" s="116" t="str">
        <f>VLOOKUP(I317,Presupuesto!$B$11:$C$565,2,0)</f>
        <v>AGUINALDO Y DECIMO CUARTO MES</v>
      </c>
      <c r="K317" s="98" t="str">
        <f t="shared" si="6"/>
        <v>Posgrado</v>
      </c>
      <c r="L317" s="98" t="s">
        <v>395</v>
      </c>
    </row>
    <row r="318" spans="3:12" hidden="1">
      <c r="C318" s="172" t="s">
        <v>59</v>
      </c>
      <c r="D318" s="163"/>
      <c r="E318" s="154">
        <v>0</v>
      </c>
      <c r="F318" s="117">
        <f>IF(E316&lt;6,"",((E316-6)/12)*(G316/E316))</f>
        <v>0</v>
      </c>
      <c r="G318" s="97">
        <f>F318</f>
        <v>0</v>
      </c>
      <c r="H318" s="164"/>
      <c r="I318" s="101" t="s">
        <v>519</v>
      </c>
      <c r="J318" s="101" t="str">
        <f>VLOOKUP(I318,Presupuesto!$B$11:$C$565,2,0)</f>
        <v>DECIMOCUARTO MES</v>
      </c>
      <c r="K318" s="98" t="str">
        <f t="shared" si="6"/>
        <v>Posgrado</v>
      </c>
      <c r="L318" s="98" t="s">
        <v>395</v>
      </c>
    </row>
    <row r="319" spans="3:12" ht="15.75" hidden="1" thickBot="1">
      <c r="C319" s="137" t="s">
        <v>492</v>
      </c>
      <c r="D319" s="199"/>
      <c r="E319" s="152">
        <v>12</v>
      </c>
      <c r="F319" s="299">
        <f>HLOOKUP($C319,$BZ$2:$CM$3,2,0)</f>
        <v>13238.9</v>
      </c>
      <c r="G319" s="113">
        <f>D319*E319*F319</f>
        <v>0</v>
      </c>
      <c r="H319" s="166"/>
      <c r="I319" s="114" t="s">
        <v>496</v>
      </c>
      <c r="J319" s="114" t="str">
        <f>VLOOKUP(I319,Presupuesto!$B$11:$C$565,2,0)</f>
        <v>SUELDOS Y SALARIOS PERMANENTES</v>
      </c>
      <c r="K319" s="98" t="str">
        <f t="shared" si="6"/>
        <v>Posgrado</v>
      </c>
      <c r="L319" s="98" t="s">
        <v>395</v>
      </c>
    </row>
    <row r="320" spans="3:12" hidden="1">
      <c r="C320" s="171" t="s">
        <v>58</v>
      </c>
      <c r="D320" s="163"/>
      <c r="E320" s="154">
        <v>0</v>
      </c>
      <c r="F320" s="100">
        <f>IF(E319=0,"",(G319/E319)/12*E319)</f>
        <v>0</v>
      </c>
      <c r="G320" s="97">
        <f>F320</f>
        <v>0</v>
      </c>
      <c r="H320" s="164"/>
      <c r="I320" s="116" t="s">
        <v>516</v>
      </c>
      <c r="J320" s="116" t="str">
        <f>VLOOKUP(I320,Presupuesto!$B$11:$C$565,2,0)</f>
        <v>AGUINALDO Y DECIMO CUARTO MES</v>
      </c>
      <c r="K320" s="98" t="str">
        <f t="shared" si="6"/>
        <v>Posgrado</v>
      </c>
      <c r="L320" s="98" t="s">
        <v>395</v>
      </c>
    </row>
    <row r="321" spans="3:12" hidden="1">
      <c r="C321" s="172" t="s">
        <v>59</v>
      </c>
      <c r="D321" s="163"/>
      <c r="E321" s="154">
        <v>0</v>
      </c>
      <c r="F321" s="117">
        <f>IF(E319&lt;6,"",((E319-6)/12)*(G319/E319))</f>
        <v>0</v>
      </c>
      <c r="G321" s="97">
        <f>F321</f>
        <v>0</v>
      </c>
      <c r="H321" s="164"/>
      <c r="I321" s="101" t="s">
        <v>519</v>
      </c>
      <c r="J321" s="101" t="str">
        <f>VLOOKUP(I321,Presupuesto!$B$11:$C$565,2,0)</f>
        <v>DECIMOCUARTO MES</v>
      </c>
      <c r="K321" s="98" t="str">
        <f t="shared" si="6"/>
        <v>Posgrado</v>
      </c>
      <c r="L321" s="98" t="s">
        <v>395</v>
      </c>
    </row>
    <row r="322" spans="3:12" ht="15.75" hidden="1" thickBot="1">
      <c r="C322" s="137" t="s">
        <v>493</v>
      </c>
      <c r="D322" s="199"/>
      <c r="E322" s="152">
        <v>12</v>
      </c>
      <c r="F322" s="299">
        <f>HLOOKUP($C322,$BZ$2:$CM$3,2,0)</f>
        <v>12356.31</v>
      </c>
      <c r="G322" s="113">
        <f>D322*E322*F322</f>
        <v>0</v>
      </c>
      <c r="H322" s="166"/>
      <c r="I322" s="114" t="s">
        <v>496</v>
      </c>
      <c r="J322" s="114" t="str">
        <f>VLOOKUP(I322,Presupuesto!$B$11:$C$565,2,0)</f>
        <v>SUELDOS Y SALARIOS PERMANENTES</v>
      </c>
      <c r="K322" s="98" t="str">
        <f t="shared" ref="K322:K339" si="7">$K$289</f>
        <v>Posgrado</v>
      </c>
      <c r="L322" s="98" t="s">
        <v>395</v>
      </c>
    </row>
    <row r="323" spans="3:12" hidden="1">
      <c r="C323" s="171" t="s">
        <v>58</v>
      </c>
      <c r="D323" s="163"/>
      <c r="E323" s="154">
        <v>0</v>
      </c>
      <c r="F323" s="100">
        <f>IF(E322=0,"",(G322/E322)/12*E322)</f>
        <v>0</v>
      </c>
      <c r="G323" s="97">
        <f>F323</f>
        <v>0</v>
      </c>
      <c r="H323" s="164"/>
      <c r="I323" s="116" t="s">
        <v>516</v>
      </c>
      <c r="J323" s="116" t="str">
        <f>VLOOKUP(I323,Presupuesto!$B$11:$C$565,2,0)</f>
        <v>AGUINALDO Y DECIMO CUARTO MES</v>
      </c>
      <c r="K323" s="98" t="str">
        <f t="shared" si="7"/>
        <v>Posgrado</v>
      </c>
      <c r="L323" s="98" t="s">
        <v>395</v>
      </c>
    </row>
    <row r="324" spans="3:12" hidden="1">
      <c r="C324" s="172" t="s">
        <v>59</v>
      </c>
      <c r="D324" s="163"/>
      <c r="E324" s="154">
        <v>0</v>
      </c>
      <c r="F324" s="117">
        <f>IF(E322&lt;6,"",((E322-6)/12)*(G322/E322))</f>
        <v>0</v>
      </c>
      <c r="G324" s="97">
        <f>F324</f>
        <v>0</v>
      </c>
      <c r="H324" s="164"/>
      <c r="I324" s="101" t="s">
        <v>519</v>
      </c>
      <c r="J324" s="101" t="str">
        <f>VLOOKUP(I324,Presupuesto!$B$11:$C$565,2,0)</f>
        <v>DECIMOCUARTO MES</v>
      </c>
      <c r="K324" s="98" t="str">
        <f t="shared" si="7"/>
        <v>Posgrado</v>
      </c>
      <c r="L324" s="98" t="s">
        <v>395</v>
      </c>
    </row>
    <row r="325" spans="3:12" ht="15.75" hidden="1" thickBot="1">
      <c r="C325" s="137" t="s">
        <v>494</v>
      </c>
      <c r="D325" s="199"/>
      <c r="E325" s="152">
        <v>12</v>
      </c>
      <c r="F325" s="299">
        <f>HLOOKUP($C325,$BZ$2:$CM$3,2,0)</f>
        <v>463.22</v>
      </c>
      <c r="G325" s="113">
        <f>D325*E325*F325</f>
        <v>0</v>
      </c>
      <c r="H325" s="166"/>
      <c r="I325" s="114" t="s">
        <v>496</v>
      </c>
      <c r="J325" s="114" t="str">
        <f>VLOOKUP(I325,Presupuesto!$B$11:$C$565,2,0)</f>
        <v>SUELDOS Y SALARIOS PERMANENTES</v>
      </c>
      <c r="K325" s="98" t="str">
        <f t="shared" si="7"/>
        <v>Posgrado</v>
      </c>
      <c r="L325" s="98" t="s">
        <v>395</v>
      </c>
    </row>
    <row r="326" spans="3:12" hidden="1">
      <c r="C326" s="171" t="s">
        <v>58</v>
      </c>
      <c r="D326" s="163"/>
      <c r="E326" s="154">
        <v>0</v>
      </c>
      <c r="F326" s="100">
        <f>IF(E325=0,"",(G325/E325)/12*E325)</f>
        <v>0</v>
      </c>
      <c r="G326" s="97">
        <f>F326</f>
        <v>0</v>
      </c>
      <c r="H326" s="164"/>
      <c r="I326" s="116" t="s">
        <v>516</v>
      </c>
      <c r="J326" s="116" t="str">
        <f>VLOOKUP(I326,Presupuesto!$B$11:$C$565,2,0)</f>
        <v>AGUINALDO Y DECIMO CUARTO MES</v>
      </c>
      <c r="K326" s="98" t="str">
        <f t="shared" si="7"/>
        <v>Posgrado</v>
      </c>
      <c r="L326" s="98" t="s">
        <v>395</v>
      </c>
    </row>
    <row r="327" spans="3:12" hidden="1">
      <c r="C327" s="172" t="s">
        <v>59</v>
      </c>
      <c r="D327" s="163"/>
      <c r="E327" s="154">
        <v>0</v>
      </c>
      <c r="F327" s="117">
        <f>IF(E325&lt;6,"",((E325-6)/12)*(G325/E325))</f>
        <v>0</v>
      </c>
      <c r="G327" s="97">
        <f>F327</f>
        <v>0</v>
      </c>
      <c r="H327" s="164"/>
      <c r="I327" s="101" t="s">
        <v>519</v>
      </c>
      <c r="J327" s="101" t="str">
        <f>VLOOKUP(I327,Presupuesto!$B$11:$C$565,2,0)</f>
        <v>DECIMOCUARTO MES</v>
      </c>
      <c r="K327" s="98" t="str">
        <f t="shared" si="7"/>
        <v>Posgrado</v>
      </c>
      <c r="L327" s="98" t="s">
        <v>395</v>
      </c>
    </row>
    <row r="328" spans="3:12" ht="15.75" hidden="1" thickBot="1">
      <c r="C328" s="137" t="s">
        <v>495</v>
      </c>
      <c r="D328" s="199"/>
      <c r="E328" s="152">
        <v>12</v>
      </c>
      <c r="F328" s="299">
        <f>HLOOKUP($C328,$BZ$2:$CM$3,2,0)</f>
        <v>2007.3</v>
      </c>
      <c r="G328" s="113">
        <f>D328*E328*F328</f>
        <v>0</v>
      </c>
      <c r="H328" s="166"/>
      <c r="I328" s="114" t="s">
        <v>496</v>
      </c>
      <c r="J328" s="114" t="str">
        <f>VLOOKUP(I328,Presupuesto!$B$11:$C$565,2,0)</f>
        <v>SUELDOS Y SALARIOS PERMANENTES</v>
      </c>
      <c r="K328" s="98" t="str">
        <f t="shared" si="7"/>
        <v>Posgrado</v>
      </c>
      <c r="L328" s="98" t="s">
        <v>395</v>
      </c>
    </row>
    <row r="329" spans="3:12" hidden="1">
      <c r="C329" s="171" t="s">
        <v>58</v>
      </c>
      <c r="D329" s="163"/>
      <c r="E329" s="154">
        <v>0</v>
      </c>
      <c r="F329" s="100">
        <f>IF(E328=0,"",(G328/E328)/12*E328)</f>
        <v>0</v>
      </c>
      <c r="G329" s="97">
        <f>F329</f>
        <v>0</v>
      </c>
      <c r="H329" s="164"/>
      <c r="I329" s="116" t="s">
        <v>516</v>
      </c>
      <c r="J329" s="116" t="str">
        <f>VLOOKUP(I329,Presupuesto!$B$11:$C$565,2,0)</f>
        <v>AGUINALDO Y DECIMO CUARTO MES</v>
      </c>
      <c r="K329" s="98" t="str">
        <f t="shared" si="7"/>
        <v>Posgrado</v>
      </c>
      <c r="L329" s="98" t="s">
        <v>395</v>
      </c>
    </row>
    <row r="330" spans="3:12" hidden="1">
      <c r="C330" s="172" t="s">
        <v>59</v>
      </c>
      <c r="D330" s="163"/>
      <c r="E330" s="154">
        <v>0</v>
      </c>
      <c r="F330" s="117">
        <f>IF(E328&lt;6,"",((E328-6)/12)*(G328/E328))</f>
        <v>0</v>
      </c>
      <c r="G330" s="97">
        <f>F330</f>
        <v>0</v>
      </c>
      <c r="H330" s="164"/>
      <c r="I330" s="101" t="s">
        <v>519</v>
      </c>
      <c r="J330" s="101" t="str">
        <f>VLOOKUP(I330,Presupuesto!$B$11:$C$565,2,0)</f>
        <v>DECIMOCUARTO MES</v>
      </c>
      <c r="K330" s="98" t="str">
        <f t="shared" si="7"/>
        <v>Posgrado</v>
      </c>
      <c r="L330" s="98" t="s">
        <v>395</v>
      </c>
    </row>
    <row r="331" spans="3:12" ht="15.75" hidden="1" thickBot="1">
      <c r="C331" s="140" t="s">
        <v>83</v>
      </c>
      <c r="D331" s="199"/>
      <c r="E331" s="152">
        <v>12</v>
      </c>
      <c r="F331" s="139">
        <v>30000</v>
      </c>
      <c r="G331" s="113">
        <f>D331*E331*F331</f>
        <v>0</v>
      </c>
      <c r="H331" s="166"/>
      <c r="I331" s="114" t="s">
        <v>564</v>
      </c>
      <c r="J331" s="114" t="str">
        <f>VLOOKUP(I331,Presupuesto!$B$11:$C$565,2,0)</f>
        <v>CONTRATOS ESPECIALES</v>
      </c>
      <c r="K331" s="98" t="str">
        <f t="shared" si="7"/>
        <v>Posgrado</v>
      </c>
      <c r="L331" s="98" t="s">
        <v>395</v>
      </c>
    </row>
    <row r="332" spans="3:12" hidden="1">
      <c r="C332" s="171" t="s">
        <v>58</v>
      </c>
      <c r="D332" s="163"/>
      <c r="E332" s="154">
        <v>0</v>
      </c>
      <c r="F332" s="117">
        <f>IF(E331=0,"",(G331/E331)/12*E331)</f>
        <v>0</v>
      </c>
      <c r="G332" s="97">
        <f>F332</f>
        <v>0</v>
      </c>
      <c r="H332" s="164"/>
      <c r="I332" s="101" t="s">
        <v>564</v>
      </c>
      <c r="J332" s="101" t="str">
        <f>VLOOKUP(I332,Presupuesto!$B$11:$C$565,2,0)</f>
        <v>CONTRATOS ESPECIALES</v>
      </c>
      <c r="K332" s="98" t="str">
        <f t="shared" si="7"/>
        <v>Posgrado</v>
      </c>
      <c r="L332" s="98" t="s">
        <v>394</v>
      </c>
    </row>
    <row r="333" spans="3:12" hidden="1">
      <c r="C333" s="172" t="s">
        <v>59</v>
      </c>
      <c r="D333" s="163"/>
      <c r="E333" s="154">
        <v>0</v>
      </c>
      <c r="F333" s="100">
        <f>IF(E331&lt;6,"",((E331-6)/12)*(G331/E331))</f>
        <v>0</v>
      </c>
      <c r="G333" s="97">
        <f>F333</f>
        <v>0</v>
      </c>
      <c r="H333" s="164"/>
      <c r="I333" s="101" t="s">
        <v>564</v>
      </c>
      <c r="J333" s="101" t="str">
        <f>VLOOKUP(I333,Presupuesto!$B$11:$C$565,2,0)</f>
        <v>CONTRATOS ESPECIALES</v>
      </c>
      <c r="K333" s="98" t="str">
        <f t="shared" si="7"/>
        <v>Posgrado</v>
      </c>
      <c r="L333" s="98" t="s">
        <v>399</v>
      </c>
    </row>
    <row r="334" spans="3:12" ht="15.75" hidden="1" thickBot="1">
      <c r="C334" s="140" t="s">
        <v>60</v>
      </c>
      <c r="D334" s="199"/>
      <c r="E334" s="152">
        <v>12</v>
      </c>
      <c r="F334" s="118">
        <v>30000</v>
      </c>
      <c r="G334" s="113">
        <f>D334*E334*F334</f>
        <v>0</v>
      </c>
      <c r="H334" s="166"/>
      <c r="I334" s="114" t="s">
        <v>705</v>
      </c>
      <c r="J334" s="114" t="str">
        <f>VLOOKUP(I334,Presupuesto!$B$11:$C$565,2,0)</f>
        <v>OTROS SERVICIOS TECNICOS Y PROFESIONALES</v>
      </c>
      <c r="K334" s="98" t="str">
        <f t="shared" si="7"/>
        <v>Posgrado</v>
      </c>
      <c r="L334" s="98" t="s">
        <v>394</v>
      </c>
    </row>
    <row r="335" spans="3:12" hidden="1">
      <c r="C335" s="171" t="s">
        <v>58</v>
      </c>
      <c r="D335" s="163"/>
      <c r="E335" s="154">
        <v>0</v>
      </c>
      <c r="F335" s="100">
        <v>0</v>
      </c>
      <c r="G335" s="97">
        <f>F335</f>
        <v>0</v>
      </c>
      <c r="H335" s="164"/>
      <c r="I335" s="101" t="s">
        <v>705</v>
      </c>
      <c r="J335" s="101" t="str">
        <f>VLOOKUP(I335,Presupuesto!$B$11:$C$565,2,0)</f>
        <v>OTROS SERVICIOS TECNICOS Y PROFESIONALES</v>
      </c>
      <c r="K335" s="98" t="str">
        <f t="shared" si="7"/>
        <v>Posgrado</v>
      </c>
      <c r="L335" s="98" t="s">
        <v>394</v>
      </c>
    </row>
    <row r="336" spans="3:12" hidden="1">
      <c r="C336" s="172" t="s">
        <v>59</v>
      </c>
      <c r="D336" s="163"/>
      <c r="E336" s="154">
        <v>0</v>
      </c>
      <c r="F336" s="100">
        <v>0</v>
      </c>
      <c r="G336" s="97">
        <f>F336</f>
        <v>0</v>
      </c>
      <c r="H336" s="164"/>
      <c r="I336" s="101" t="s">
        <v>705</v>
      </c>
      <c r="J336" s="101" t="str">
        <f>VLOOKUP(I336,Presupuesto!$B$11:$C$565,2,0)</f>
        <v>OTROS SERVICIOS TECNICOS Y PROFESIONALES</v>
      </c>
      <c r="K336" s="98" t="str">
        <f t="shared" si="7"/>
        <v>Posgrado</v>
      </c>
      <c r="L336" s="98" t="s">
        <v>394</v>
      </c>
    </row>
    <row r="337" spans="3:12" ht="15.75" hidden="1" thickBot="1">
      <c r="C337" s="140" t="s">
        <v>61</v>
      </c>
      <c r="D337" s="199"/>
      <c r="E337" s="152">
        <v>12</v>
      </c>
      <c r="F337" s="118">
        <v>30000</v>
      </c>
      <c r="G337" s="113">
        <f>D337*E337*F337</f>
        <v>0</v>
      </c>
      <c r="H337" s="166"/>
      <c r="I337" s="114" t="s">
        <v>496</v>
      </c>
      <c r="J337" s="114" t="str">
        <f>VLOOKUP(I337,Presupuesto!$B$11:$C$565,2,0)</f>
        <v>SUELDOS Y SALARIOS PERMANENTES</v>
      </c>
      <c r="K337" s="98" t="str">
        <f t="shared" si="7"/>
        <v>Posgrado</v>
      </c>
      <c r="L337" s="98" t="s">
        <v>394</v>
      </c>
    </row>
    <row r="338" spans="3:12" hidden="1">
      <c r="C338" s="171" t="s">
        <v>58</v>
      </c>
      <c r="D338" s="169"/>
      <c r="E338" s="131">
        <v>0</v>
      </c>
      <c r="F338" s="119">
        <f>IF(E337=0,"",(G337/E337)/12*E337)</f>
        <v>0</v>
      </c>
      <c r="G338" s="120">
        <f>F338</f>
        <v>0</v>
      </c>
      <c r="H338" s="164"/>
      <c r="I338" s="101" t="s">
        <v>516</v>
      </c>
      <c r="J338" s="101" t="str">
        <f>VLOOKUP(I338,Presupuesto!$B$11:$C$565,2,0)</f>
        <v>AGUINALDO Y DECIMO CUARTO MES</v>
      </c>
      <c r="K338" s="98" t="str">
        <f t="shared" si="7"/>
        <v>Posgrado</v>
      </c>
      <c r="L338" s="98" t="s">
        <v>394</v>
      </c>
    </row>
    <row r="339" spans="3:12" ht="15.75" hidden="1" thickBot="1">
      <c r="C339" s="173" t="s">
        <v>59</v>
      </c>
      <c r="D339" s="162"/>
      <c r="E339" s="132">
        <v>0</v>
      </c>
      <c r="F339" s="105">
        <f>IF(E337&lt;6,"",((E337-6)/12)*(G337/E337))</f>
        <v>0</v>
      </c>
      <c r="G339" s="105">
        <f>F339</f>
        <v>0</v>
      </c>
      <c r="H339" s="162"/>
      <c r="I339" s="106" t="s">
        <v>519</v>
      </c>
      <c r="J339" s="124" t="str">
        <f>VLOOKUP(I339,Presupuesto!$B$11:$C$565,2,0)</f>
        <v>DECIMOCUARTO MES</v>
      </c>
      <c r="K339" s="106" t="str">
        <f t="shared" si="7"/>
        <v>Posgrado</v>
      </c>
      <c r="L339" s="124" t="s">
        <v>394</v>
      </c>
    </row>
    <row r="341" spans="3:12" ht="15.75" thickBot="1"/>
    <row r="342" spans="3:12" ht="15.75" thickBot="1">
      <c r="C342" s="69" t="s">
        <v>43</v>
      </c>
      <c r="D342" s="30">
        <f>SUM(G349:G399)</f>
        <v>0</v>
      </c>
      <c r="E342" s="93"/>
      <c r="F342" s="93"/>
      <c r="G342" s="93"/>
      <c r="H342" s="76"/>
      <c r="I342" s="76"/>
      <c r="J342" s="76"/>
    </row>
    <row r="343" spans="3:12">
      <c r="D343" s="31"/>
      <c r="E343" s="93"/>
      <c r="F343" s="93"/>
      <c r="G343" s="93"/>
      <c r="H343" s="76"/>
      <c r="I343" s="76"/>
      <c r="J343" s="76"/>
    </row>
    <row r="344" spans="3:12">
      <c r="D344" s="31"/>
      <c r="E344" s="93"/>
      <c r="F344" s="93"/>
      <c r="G344" s="93"/>
      <c r="H344" s="76"/>
      <c r="I344" s="76"/>
      <c r="J344" s="76"/>
      <c r="K344" s="153"/>
    </row>
    <row r="345" spans="3:12" ht="15.75">
      <c r="C345" s="202" t="s">
        <v>392</v>
      </c>
      <c r="D345" s="361"/>
      <c r="E345" s="93"/>
      <c r="F345" s="93"/>
      <c r="G345" s="93"/>
      <c r="H345" s="76"/>
      <c r="I345" s="76"/>
      <c r="J345" s="76"/>
      <c r="K345" s="153"/>
    </row>
    <row r="346" spans="3:12" ht="18.75">
      <c r="C346" s="206" t="e">
        <f>IFERROR(VLOOKUP(D345,'1. Desarrollo e Innov. Curricu.'!$E:$F,2,FALSE),IFERROR(VLOOKUP(D345,'2. Investigación Científica'!$E:$F,2,FALSE),IFERROR(VLOOKUP(D345,'3. Vinculación Univ. Sociedad'!$E:$F,2,FALSE),IFERROR(VLOOKUP(D345,'4. Docencia y Profesorado Univ.'!$E:$F,2,FALSE),IFERROR(VLOOKUP(D345,'5. Estudiantes y Graduados'!$E:$F,2,FALSE),IFERROR(VLOOKUP(D345,'11. Gestion Administrativa'!$E:$F,2,FALSE),IFERROR(VLOOKUP(D345,'13. Gestión Académica'!$E:$F,2,FALSE),IFERROR(VLOOKUP(D345,'8. Asegura. de la Calid. y M'!$E:$F,2,FALSE),IFERROR(VLOOKUP(D345,'6. Gestión del Conocimiento'!$E:$F,2,FALSE),IFERROR(VLOOKUP(D345,'15. Gobernabilidad y Proceso...'!$E:$F,2,FALSE),IFERROR(VLOOKUP(D345,'12. Gestión del Talento Humano'!$E:$F,2,FALSE),IFERROR(VLOOKUP(D345,'14. Internacional... de la E.S.'!$E:$F,2,FALSE),IFERROR(VLOOKUP(D345,'10. Posgrado'!$E:$F,2,FALSE),IFERROR(VLOOKUP(D345,'17. Gestión TIC'!$E:$F,2,FALSE),IFERROR(VLOOKUP(D345,'16. Desa. del Sistema Educ.Sup.'!$E:$F,2,FALSE),IFERROR(VLOOKUP(D345,'9. Cultura de Inno. Insti...'!$E:$F,2,FALSE),VLOOKUP(D345,'7. Lo Esencial de la Reforma U.'!$E:$F,2,0)))))))))))))))))</f>
        <v>#N/A</v>
      </c>
      <c r="D346" s="31"/>
      <c r="E346" s="93"/>
      <c r="F346" s="93"/>
      <c r="G346" s="93"/>
      <c r="H346" s="76"/>
      <c r="I346" s="76"/>
      <c r="J346" s="76"/>
      <c r="K346" s="153"/>
    </row>
    <row r="347" spans="3:12" ht="15.75" thickBot="1">
      <c r="C347" s="177"/>
      <c r="D347" s="31"/>
      <c r="E347" s="93"/>
      <c r="F347" s="93"/>
      <c r="G347" s="93"/>
      <c r="H347" s="76"/>
      <c r="I347" s="76"/>
      <c r="J347" s="76"/>
      <c r="K347" s="153"/>
    </row>
    <row r="348" spans="3:12" ht="30.75" thickBot="1">
      <c r="C348" s="134" t="s">
        <v>44</v>
      </c>
      <c r="D348" s="138" t="s">
        <v>55</v>
      </c>
      <c r="E348" s="170" t="s">
        <v>56</v>
      </c>
      <c r="F348" s="138" t="s">
        <v>57</v>
      </c>
      <c r="G348" s="135" t="s">
        <v>27</v>
      </c>
      <c r="H348" s="133" t="s">
        <v>131</v>
      </c>
      <c r="I348" s="136" t="s">
        <v>46</v>
      </c>
      <c r="J348" s="136" t="s">
        <v>132</v>
      </c>
      <c r="K348" s="136" t="s">
        <v>410</v>
      </c>
      <c r="L348" s="136" t="s">
        <v>411</v>
      </c>
    </row>
    <row r="349" spans="3:12" ht="15.75" hidden="1" thickBot="1">
      <c r="C349" s="137" t="s">
        <v>482</v>
      </c>
      <c r="D349" s="199"/>
      <c r="E349" s="152">
        <v>12</v>
      </c>
      <c r="F349" s="299">
        <f>HLOOKUP($C349,$BZ$2:$CM$3,2,0)</f>
        <v>43674.39</v>
      </c>
      <c r="G349" s="113">
        <f>D349*E349*F349</f>
        <v>0</v>
      </c>
      <c r="H349" s="166"/>
      <c r="I349" s="114" t="s">
        <v>496</v>
      </c>
      <c r="J349" s="114" t="str">
        <f>VLOOKUP(I349,Presupuesto!$B$11:$C$565,2,0)</f>
        <v>SUELDOS Y SALARIOS PERMANENTES</v>
      </c>
      <c r="K349" s="214" t="s">
        <v>1454</v>
      </c>
      <c r="L349" s="98" t="s">
        <v>394</v>
      </c>
    </row>
    <row r="350" spans="3:12" hidden="1">
      <c r="C350" s="171" t="s">
        <v>58</v>
      </c>
      <c r="D350" s="163"/>
      <c r="E350" s="154">
        <v>0</v>
      </c>
      <c r="F350" s="100">
        <f>IF(E349=0,"",(G349/E349)/12*E349)</f>
        <v>0</v>
      </c>
      <c r="G350" s="97">
        <f>F350</f>
        <v>0</v>
      </c>
      <c r="H350" s="164"/>
      <c r="I350" s="116" t="s">
        <v>516</v>
      </c>
      <c r="J350" s="116" t="str">
        <f>VLOOKUP(I350,Presupuesto!$B$11:$C$565,2,0)</f>
        <v>AGUINALDO Y DECIMO CUARTO MES</v>
      </c>
      <c r="K350" s="98" t="str">
        <f t="shared" ref="K350:K381" si="8">$K$349</f>
        <v>Posgrado</v>
      </c>
      <c r="L350" s="98" t="s">
        <v>412</v>
      </c>
    </row>
    <row r="351" spans="3:12" hidden="1">
      <c r="C351" s="172" t="s">
        <v>59</v>
      </c>
      <c r="D351" s="163"/>
      <c r="E351" s="154">
        <v>0</v>
      </c>
      <c r="F351" s="117">
        <f>IF(E349&lt;6,"",((E349-6)/12)*(G349/E349))</f>
        <v>0</v>
      </c>
      <c r="G351" s="97">
        <f>F351</f>
        <v>0</v>
      </c>
      <c r="H351" s="164"/>
      <c r="I351" s="101" t="s">
        <v>519</v>
      </c>
      <c r="J351" s="101" t="str">
        <f>VLOOKUP(I351,Presupuesto!$B$11:$C$565,2,0)</f>
        <v>DECIMOCUARTO MES</v>
      </c>
      <c r="K351" s="98" t="str">
        <f t="shared" si="8"/>
        <v>Posgrado</v>
      </c>
      <c r="L351" s="98" t="s">
        <v>395</v>
      </c>
    </row>
    <row r="352" spans="3:12" ht="15.75" hidden="1" thickBot="1">
      <c r="C352" s="137" t="s">
        <v>483</v>
      </c>
      <c r="D352" s="199"/>
      <c r="E352" s="152">
        <v>12</v>
      </c>
      <c r="F352" s="299">
        <f>HLOOKUP($C352,$BZ$2:$CM$3,2,0)</f>
        <v>39703.99</v>
      </c>
      <c r="G352" s="113">
        <f>D352*E352*F352</f>
        <v>0</v>
      </c>
      <c r="H352" s="166"/>
      <c r="I352" s="114" t="s">
        <v>496</v>
      </c>
      <c r="J352" s="114" t="str">
        <f>VLOOKUP(I352,Presupuesto!$B$11:$C$565,2,0)</f>
        <v>SUELDOS Y SALARIOS PERMANENTES</v>
      </c>
      <c r="K352" s="98" t="str">
        <f t="shared" si="8"/>
        <v>Posgrado</v>
      </c>
      <c r="L352" s="98" t="s">
        <v>395</v>
      </c>
    </row>
    <row r="353" spans="3:12" hidden="1">
      <c r="C353" s="171" t="s">
        <v>58</v>
      </c>
      <c r="D353" s="163"/>
      <c r="E353" s="154">
        <v>0</v>
      </c>
      <c r="F353" s="100">
        <f>IF(E352=0,"",(G352/E352)/12*E352)</f>
        <v>0</v>
      </c>
      <c r="G353" s="97">
        <f>F353</f>
        <v>0</v>
      </c>
      <c r="H353" s="164"/>
      <c r="I353" s="116" t="s">
        <v>516</v>
      </c>
      <c r="J353" s="116" t="str">
        <f>VLOOKUP(I353,Presupuesto!$B$11:$C$565,2,0)</f>
        <v>AGUINALDO Y DECIMO CUARTO MES</v>
      </c>
      <c r="K353" s="98" t="str">
        <f t="shared" si="8"/>
        <v>Posgrado</v>
      </c>
      <c r="L353" s="98" t="s">
        <v>395</v>
      </c>
    </row>
    <row r="354" spans="3:12" hidden="1">
      <c r="C354" s="172" t="s">
        <v>59</v>
      </c>
      <c r="D354" s="163"/>
      <c r="E354" s="154">
        <v>0</v>
      </c>
      <c r="F354" s="117">
        <f>IF(E352&lt;6,"",((E352-6)/12)*(G352/E352))</f>
        <v>0</v>
      </c>
      <c r="G354" s="97">
        <f>F354</f>
        <v>0</v>
      </c>
      <c r="H354" s="164"/>
      <c r="I354" s="101" t="s">
        <v>519</v>
      </c>
      <c r="J354" s="101" t="str">
        <f>VLOOKUP(I354,Presupuesto!$B$11:$C$565,2,0)</f>
        <v>DECIMOCUARTO MES</v>
      </c>
      <c r="K354" s="98" t="str">
        <f t="shared" si="8"/>
        <v>Posgrado</v>
      </c>
      <c r="L354" s="98" t="s">
        <v>395</v>
      </c>
    </row>
    <row r="355" spans="3:12" ht="15.75" hidden="1" thickBot="1">
      <c r="C355" s="137" t="s">
        <v>484</v>
      </c>
      <c r="D355" s="199"/>
      <c r="E355" s="152">
        <v>12</v>
      </c>
      <c r="F355" s="299">
        <f>HLOOKUP($C355,$BZ$2:$CM$3,2,0)</f>
        <v>35733.589999999997</v>
      </c>
      <c r="G355" s="113">
        <f>D355*E355*F355</f>
        <v>0</v>
      </c>
      <c r="H355" s="166"/>
      <c r="I355" s="114" t="s">
        <v>496</v>
      </c>
      <c r="J355" s="114" t="str">
        <f>VLOOKUP(I355,Presupuesto!$B$11:$C$565,2,0)</f>
        <v>SUELDOS Y SALARIOS PERMANENTES</v>
      </c>
      <c r="K355" s="98" t="str">
        <f t="shared" si="8"/>
        <v>Posgrado</v>
      </c>
      <c r="L355" s="98" t="s">
        <v>395</v>
      </c>
    </row>
    <row r="356" spans="3:12" hidden="1">
      <c r="C356" s="171" t="s">
        <v>58</v>
      </c>
      <c r="D356" s="163"/>
      <c r="E356" s="154">
        <v>0</v>
      </c>
      <c r="F356" s="100">
        <f>IF(E355=0,"",(G355/E355)/12*E355)</f>
        <v>0</v>
      </c>
      <c r="G356" s="97">
        <f>F356</f>
        <v>0</v>
      </c>
      <c r="H356" s="164"/>
      <c r="I356" s="116" t="s">
        <v>516</v>
      </c>
      <c r="J356" s="116" t="str">
        <f>VLOOKUP(I356,Presupuesto!$B$11:$C$565,2,0)</f>
        <v>AGUINALDO Y DECIMO CUARTO MES</v>
      </c>
      <c r="K356" s="98" t="str">
        <f t="shared" si="8"/>
        <v>Posgrado</v>
      </c>
      <c r="L356" s="98" t="s">
        <v>395</v>
      </c>
    </row>
    <row r="357" spans="3:12" hidden="1">
      <c r="C357" s="172" t="s">
        <v>59</v>
      </c>
      <c r="D357" s="163"/>
      <c r="E357" s="154">
        <v>0</v>
      </c>
      <c r="F357" s="117">
        <f>IF(E355&lt;6,"",((E355-6)/12)*(G355/E355))</f>
        <v>0</v>
      </c>
      <c r="G357" s="97">
        <f>F357</f>
        <v>0</v>
      </c>
      <c r="H357" s="164"/>
      <c r="I357" s="101" t="s">
        <v>519</v>
      </c>
      <c r="J357" s="101" t="str">
        <f>VLOOKUP(I357,Presupuesto!$B$11:$C$565,2,0)</f>
        <v>DECIMOCUARTO MES</v>
      </c>
      <c r="K357" s="98" t="str">
        <f t="shared" si="8"/>
        <v>Posgrado</v>
      </c>
      <c r="L357" s="98" t="s">
        <v>395</v>
      </c>
    </row>
    <row r="358" spans="3:12" ht="15.75" hidden="1" thickBot="1">
      <c r="C358" s="137" t="s">
        <v>485</v>
      </c>
      <c r="D358" s="199"/>
      <c r="E358" s="152">
        <v>12</v>
      </c>
      <c r="F358" s="299">
        <f>HLOOKUP($C358,$BZ$2:$CM$3,2,0)</f>
        <v>31763.19</v>
      </c>
      <c r="G358" s="113">
        <f>D358*E358*F358</f>
        <v>0</v>
      </c>
      <c r="H358" s="166"/>
      <c r="I358" s="114" t="s">
        <v>496</v>
      </c>
      <c r="J358" s="114" t="str">
        <f>VLOOKUP(I358,Presupuesto!$B$11:$C$565,2,0)</f>
        <v>SUELDOS Y SALARIOS PERMANENTES</v>
      </c>
      <c r="K358" s="98" t="str">
        <f t="shared" si="8"/>
        <v>Posgrado</v>
      </c>
      <c r="L358" s="98" t="s">
        <v>395</v>
      </c>
    </row>
    <row r="359" spans="3:12" hidden="1">
      <c r="C359" s="171" t="s">
        <v>58</v>
      </c>
      <c r="D359" s="163"/>
      <c r="E359" s="154">
        <v>0</v>
      </c>
      <c r="F359" s="100">
        <f>IF(E358=0,"",(G358/E358)/12*E358)</f>
        <v>0</v>
      </c>
      <c r="G359" s="97">
        <f>F359</f>
        <v>0</v>
      </c>
      <c r="H359" s="164"/>
      <c r="I359" s="116" t="s">
        <v>516</v>
      </c>
      <c r="J359" s="116" t="str">
        <f>VLOOKUP(I359,Presupuesto!$B$11:$C$565,2,0)</f>
        <v>AGUINALDO Y DECIMO CUARTO MES</v>
      </c>
      <c r="K359" s="98" t="str">
        <f t="shared" si="8"/>
        <v>Posgrado</v>
      </c>
      <c r="L359" s="98" t="s">
        <v>395</v>
      </c>
    </row>
    <row r="360" spans="3:12" hidden="1">
      <c r="C360" s="172" t="s">
        <v>59</v>
      </c>
      <c r="D360" s="163"/>
      <c r="E360" s="154">
        <v>0</v>
      </c>
      <c r="F360" s="117">
        <f>IF(E358&lt;6,"",((E358-6)/12)*(G358/E358))</f>
        <v>0</v>
      </c>
      <c r="G360" s="97">
        <f>F360</f>
        <v>0</v>
      </c>
      <c r="H360" s="164"/>
      <c r="I360" s="101" t="s">
        <v>519</v>
      </c>
      <c r="J360" s="101" t="str">
        <f>VLOOKUP(I360,Presupuesto!$B$11:$C$565,2,0)</f>
        <v>DECIMOCUARTO MES</v>
      </c>
      <c r="K360" s="98" t="str">
        <f t="shared" si="8"/>
        <v>Posgrado</v>
      </c>
      <c r="L360" s="98" t="s">
        <v>395</v>
      </c>
    </row>
    <row r="361" spans="3:12" ht="15.75" hidden="1" thickBot="1">
      <c r="C361" s="137" t="s">
        <v>486</v>
      </c>
      <c r="D361" s="199"/>
      <c r="E361" s="152">
        <v>12</v>
      </c>
      <c r="F361" s="299">
        <f>HLOOKUP($C361,$BZ$2:$CM$3,2,0)</f>
        <v>29777.99</v>
      </c>
      <c r="G361" s="113">
        <f>D361*E361*F361</f>
        <v>0</v>
      </c>
      <c r="H361" s="166"/>
      <c r="I361" s="114" t="s">
        <v>496</v>
      </c>
      <c r="J361" s="114" t="str">
        <f>VLOOKUP(I361,Presupuesto!$B$11:$C$565,2,0)</f>
        <v>SUELDOS Y SALARIOS PERMANENTES</v>
      </c>
      <c r="K361" s="98" t="str">
        <f t="shared" si="8"/>
        <v>Posgrado</v>
      </c>
      <c r="L361" s="98" t="s">
        <v>395</v>
      </c>
    </row>
    <row r="362" spans="3:12" hidden="1">
      <c r="C362" s="171" t="s">
        <v>58</v>
      </c>
      <c r="D362" s="163"/>
      <c r="E362" s="154">
        <v>0</v>
      </c>
      <c r="F362" s="100">
        <f>IF(E361=0,"",(G361/E361)/12*E361)</f>
        <v>0</v>
      </c>
      <c r="G362" s="97">
        <f>F362</f>
        <v>0</v>
      </c>
      <c r="H362" s="164"/>
      <c r="I362" s="116" t="s">
        <v>516</v>
      </c>
      <c r="J362" s="116" t="str">
        <f>VLOOKUP(I362,Presupuesto!$B$11:$C$565,2,0)</f>
        <v>AGUINALDO Y DECIMO CUARTO MES</v>
      </c>
      <c r="K362" s="98" t="str">
        <f t="shared" si="8"/>
        <v>Posgrado</v>
      </c>
      <c r="L362" s="98" t="s">
        <v>395</v>
      </c>
    </row>
    <row r="363" spans="3:12" hidden="1">
      <c r="C363" s="172" t="s">
        <v>59</v>
      </c>
      <c r="D363" s="163"/>
      <c r="E363" s="154">
        <v>0</v>
      </c>
      <c r="F363" s="117">
        <f>IF(E361&lt;6,"",((E361-6)/12)*(G361/E361))</f>
        <v>0</v>
      </c>
      <c r="G363" s="97">
        <f>F363</f>
        <v>0</v>
      </c>
      <c r="H363" s="164"/>
      <c r="I363" s="101" t="s">
        <v>519</v>
      </c>
      <c r="J363" s="101" t="str">
        <f>VLOOKUP(I363,Presupuesto!$B$11:$C$565,2,0)</f>
        <v>DECIMOCUARTO MES</v>
      </c>
      <c r="K363" s="98" t="str">
        <f t="shared" si="8"/>
        <v>Posgrado</v>
      </c>
      <c r="L363" s="98" t="s">
        <v>395</v>
      </c>
    </row>
    <row r="364" spans="3:12" ht="15.75" hidden="1" thickBot="1">
      <c r="C364" s="137" t="s">
        <v>487</v>
      </c>
      <c r="D364" s="199"/>
      <c r="E364" s="152">
        <v>12</v>
      </c>
      <c r="F364" s="299">
        <f>HLOOKUP($C364,$BZ$2:$CM$3,2,0)</f>
        <v>27792.79</v>
      </c>
      <c r="G364" s="113">
        <f>D364*E364*F364</f>
        <v>0</v>
      </c>
      <c r="H364" s="166"/>
      <c r="I364" s="114" t="s">
        <v>496</v>
      </c>
      <c r="J364" s="114" t="str">
        <f>VLOOKUP(I364,Presupuesto!$B$11:$C$565,2,0)</f>
        <v>SUELDOS Y SALARIOS PERMANENTES</v>
      </c>
      <c r="K364" s="98" t="str">
        <f t="shared" si="8"/>
        <v>Posgrado</v>
      </c>
      <c r="L364" s="98" t="s">
        <v>395</v>
      </c>
    </row>
    <row r="365" spans="3:12" hidden="1">
      <c r="C365" s="171" t="s">
        <v>58</v>
      </c>
      <c r="D365" s="163"/>
      <c r="E365" s="154">
        <v>0</v>
      </c>
      <c r="F365" s="100">
        <f>IF(E364=0,"",(G364/E364)/12*E364)</f>
        <v>0</v>
      </c>
      <c r="G365" s="97">
        <f>F365</f>
        <v>0</v>
      </c>
      <c r="H365" s="164"/>
      <c r="I365" s="116" t="s">
        <v>516</v>
      </c>
      <c r="J365" s="116" t="str">
        <f>VLOOKUP(I365,Presupuesto!$B$11:$C$565,2,0)</f>
        <v>AGUINALDO Y DECIMO CUARTO MES</v>
      </c>
      <c r="K365" s="98" t="str">
        <f t="shared" si="8"/>
        <v>Posgrado</v>
      </c>
      <c r="L365" s="98" t="s">
        <v>395</v>
      </c>
    </row>
    <row r="366" spans="3:12" hidden="1">
      <c r="C366" s="172" t="s">
        <v>59</v>
      </c>
      <c r="D366" s="163"/>
      <c r="E366" s="154">
        <v>0</v>
      </c>
      <c r="F366" s="117">
        <f>IF(E364&lt;6,"",((E364-6)/12)*(G364/E364))</f>
        <v>0</v>
      </c>
      <c r="G366" s="97">
        <f>F366</f>
        <v>0</v>
      </c>
      <c r="H366" s="164"/>
      <c r="I366" s="101" t="s">
        <v>519</v>
      </c>
      <c r="J366" s="101" t="str">
        <f>VLOOKUP(I366,Presupuesto!$B$11:$C$565,2,0)</f>
        <v>DECIMOCUARTO MES</v>
      </c>
      <c r="K366" s="98" t="str">
        <f t="shared" si="8"/>
        <v>Posgrado</v>
      </c>
      <c r="L366" s="98" t="s">
        <v>395</v>
      </c>
    </row>
    <row r="367" spans="3:12" ht="15.75" hidden="1" thickBot="1">
      <c r="C367" s="137" t="s">
        <v>488</v>
      </c>
      <c r="D367" s="199"/>
      <c r="E367" s="152">
        <v>12</v>
      </c>
      <c r="F367" s="299">
        <f>HLOOKUP($C367,$BZ$2:$CM$3,2,0)</f>
        <v>18859.39</v>
      </c>
      <c r="G367" s="113">
        <f>D367*E367*F367</f>
        <v>0</v>
      </c>
      <c r="H367" s="166"/>
      <c r="I367" s="114" t="s">
        <v>496</v>
      </c>
      <c r="J367" s="114" t="str">
        <f>VLOOKUP(I367,Presupuesto!$B$11:$C$565,2,0)</f>
        <v>SUELDOS Y SALARIOS PERMANENTES</v>
      </c>
      <c r="K367" s="98" t="str">
        <f t="shared" si="8"/>
        <v>Posgrado</v>
      </c>
      <c r="L367" s="98" t="s">
        <v>395</v>
      </c>
    </row>
    <row r="368" spans="3:12" hidden="1">
      <c r="C368" s="171" t="s">
        <v>58</v>
      </c>
      <c r="D368" s="163"/>
      <c r="E368" s="154">
        <v>0</v>
      </c>
      <c r="F368" s="100">
        <f>IF(E367=0,"",(G367/E367)/12*E367)</f>
        <v>0</v>
      </c>
      <c r="G368" s="97">
        <f>F368</f>
        <v>0</v>
      </c>
      <c r="H368" s="164"/>
      <c r="I368" s="116" t="s">
        <v>516</v>
      </c>
      <c r="J368" s="116" t="str">
        <f>VLOOKUP(I368,Presupuesto!$B$11:$C$565,2,0)</f>
        <v>AGUINALDO Y DECIMO CUARTO MES</v>
      </c>
      <c r="K368" s="98" t="str">
        <f t="shared" si="8"/>
        <v>Posgrado</v>
      </c>
      <c r="L368" s="98" t="s">
        <v>395</v>
      </c>
    </row>
    <row r="369" spans="3:12" hidden="1">
      <c r="C369" s="172" t="s">
        <v>59</v>
      </c>
      <c r="D369" s="163"/>
      <c r="E369" s="154">
        <v>0</v>
      </c>
      <c r="F369" s="117">
        <f>IF(E367&lt;6,"",((E367-6)/12)*(G367/E367))</f>
        <v>0</v>
      </c>
      <c r="G369" s="97">
        <f>F369</f>
        <v>0</v>
      </c>
      <c r="H369" s="164"/>
      <c r="I369" s="101" t="s">
        <v>519</v>
      </c>
      <c r="J369" s="101" t="str">
        <f>VLOOKUP(I369,Presupuesto!$B$11:$C$565,2,0)</f>
        <v>DECIMOCUARTO MES</v>
      </c>
      <c r="K369" s="98" t="str">
        <f t="shared" si="8"/>
        <v>Posgrado</v>
      </c>
      <c r="L369" s="98" t="s">
        <v>395</v>
      </c>
    </row>
    <row r="370" spans="3:12" ht="15.75" hidden="1" thickBot="1">
      <c r="C370" s="137" t="s">
        <v>489</v>
      </c>
      <c r="D370" s="199"/>
      <c r="E370" s="152">
        <v>12</v>
      </c>
      <c r="F370" s="299">
        <f>HLOOKUP($C370,$BZ$2:$CM$3,2,0)</f>
        <v>17866.8</v>
      </c>
      <c r="G370" s="113">
        <f>D370*E370*F370</f>
        <v>0</v>
      </c>
      <c r="H370" s="166"/>
      <c r="I370" s="114" t="s">
        <v>496</v>
      </c>
      <c r="J370" s="114" t="str">
        <f>VLOOKUP(I370,Presupuesto!$B$11:$C$565,2,0)</f>
        <v>SUELDOS Y SALARIOS PERMANENTES</v>
      </c>
      <c r="K370" s="98" t="str">
        <f t="shared" si="8"/>
        <v>Posgrado</v>
      </c>
      <c r="L370" s="98" t="s">
        <v>395</v>
      </c>
    </row>
    <row r="371" spans="3:12" hidden="1">
      <c r="C371" s="171" t="s">
        <v>58</v>
      </c>
      <c r="D371" s="163"/>
      <c r="E371" s="154">
        <v>0</v>
      </c>
      <c r="F371" s="100">
        <f>IF(E370=0,"",(G370/E370)/12*E370)</f>
        <v>0</v>
      </c>
      <c r="G371" s="97">
        <f>F371</f>
        <v>0</v>
      </c>
      <c r="H371" s="164"/>
      <c r="I371" s="116" t="s">
        <v>516</v>
      </c>
      <c r="J371" s="116" t="str">
        <f>VLOOKUP(I371,Presupuesto!$B$11:$C$565,2,0)</f>
        <v>AGUINALDO Y DECIMO CUARTO MES</v>
      </c>
      <c r="K371" s="98" t="str">
        <f t="shared" si="8"/>
        <v>Posgrado</v>
      </c>
      <c r="L371" s="98" t="s">
        <v>395</v>
      </c>
    </row>
    <row r="372" spans="3:12" hidden="1">
      <c r="C372" s="172" t="s">
        <v>59</v>
      </c>
      <c r="D372" s="163"/>
      <c r="E372" s="154">
        <v>0</v>
      </c>
      <c r="F372" s="117">
        <f>IF(E370&lt;6,"",((E370-6)/12)*(G370/E370))</f>
        <v>0</v>
      </c>
      <c r="G372" s="97">
        <f>F372</f>
        <v>0</v>
      </c>
      <c r="H372" s="164"/>
      <c r="I372" s="101" t="s">
        <v>519</v>
      </c>
      <c r="J372" s="101" t="str">
        <f>VLOOKUP(I372,Presupuesto!$B$11:$C$565,2,0)</f>
        <v>DECIMOCUARTO MES</v>
      </c>
      <c r="K372" s="98" t="str">
        <f t="shared" si="8"/>
        <v>Posgrado</v>
      </c>
      <c r="L372" s="98" t="s">
        <v>395</v>
      </c>
    </row>
    <row r="373" spans="3:12" ht="15.75" hidden="1" thickBot="1">
      <c r="C373" s="137" t="s">
        <v>490</v>
      </c>
      <c r="D373" s="199"/>
      <c r="E373" s="152">
        <v>12</v>
      </c>
      <c r="F373" s="299">
        <f>HLOOKUP($C373,$BZ$2:$CM$3,2,0)</f>
        <v>13896.4</v>
      </c>
      <c r="G373" s="113">
        <f>D373*E373*F373</f>
        <v>0</v>
      </c>
      <c r="H373" s="166"/>
      <c r="I373" s="114" t="s">
        <v>496</v>
      </c>
      <c r="J373" s="114" t="str">
        <f>VLOOKUP(I373,Presupuesto!$B$11:$C$565,2,0)</f>
        <v>SUELDOS Y SALARIOS PERMANENTES</v>
      </c>
      <c r="K373" s="98" t="str">
        <f t="shared" si="8"/>
        <v>Posgrado</v>
      </c>
      <c r="L373" s="98" t="s">
        <v>395</v>
      </c>
    </row>
    <row r="374" spans="3:12" hidden="1">
      <c r="C374" s="171" t="s">
        <v>58</v>
      </c>
      <c r="D374" s="163"/>
      <c r="E374" s="154">
        <v>0</v>
      </c>
      <c r="F374" s="100">
        <f>IF(E373=0,"",(G373/E373)/12*E373)</f>
        <v>0</v>
      </c>
      <c r="G374" s="97">
        <f>F374</f>
        <v>0</v>
      </c>
      <c r="H374" s="164"/>
      <c r="I374" s="116" t="s">
        <v>516</v>
      </c>
      <c r="J374" s="116" t="str">
        <f>VLOOKUP(I374,Presupuesto!$B$11:$C$565,2,0)</f>
        <v>AGUINALDO Y DECIMO CUARTO MES</v>
      </c>
      <c r="K374" s="98" t="str">
        <f t="shared" si="8"/>
        <v>Posgrado</v>
      </c>
      <c r="L374" s="98" t="s">
        <v>395</v>
      </c>
    </row>
    <row r="375" spans="3:12" hidden="1">
      <c r="C375" s="172" t="s">
        <v>59</v>
      </c>
      <c r="D375" s="163"/>
      <c r="E375" s="154">
        <v>0</v>
      </c>
      <c r="F375" s="117">
        <f>IF(E373&lt;6,"",((E373-6)/12)*(G373/E373))</f>
        <v>0</v>
      </c>
      <c r="G375" s="97">
        <f>F375</f>
        <v>0</v>
      </c>
      <c r="H375" s="164"/>
      <c r="I375" s="101" t="s">
        <v>519</v>
      </c>
      <c r="J375" s="101" t="str">
        <f>VLOOKUP(I375,Presupuesto!$B$11:$C$565,2,0)</f>
        <v>DECIMOCUARTO MES</v>
      </c>
      <c r="K375" s="98" t="str">
        <f t="shared" si="8"/>
        <v>Posgrado</v>
      </c>
      <c r="L375" s="98" t="s">
        <v>395</v>
      </c>
    </row>
    <row r="376" spans="3:12" ht="15.75" hidden="1" thickBot="1">
      <c r="C376" s="137" t="s">
        <v>491</v>
      </c>
      <c r="D376" s="199"/>
      <c r="E376" s="152">
        <v>12</v>
      </c>
      <c r="F376" s="299">
        <f>HLOOKUP($C376,$BZ$2:$CM$3,2,0)</f>
        <v>15004.09</v>
      </c>
      <c r="G376" s="113">
        <f>D376*E376*F376</f>
        <v>0</v>
      </c>
      <c r="H376" s="166"/>
      <c r="I376" s="114" t="s">
        <v>496</v>
      </c>
      <c r="J376" s="114" t="str">
        <f>VLOOKUP(I376,Presupuesto!$B$11:$C$565,2,0)</f>
        <v>SUELDOS Y SALARIOS PERMANENTES</v>
      </c>
      <c r="K376" s="98" t="str">
        <f t="shared" si="8"/>
        <v>Posgrado</v>
      </c>
      <c r="L376" s="98" t="s">
        <v>395</v>
      </c>
    </row>
    <row r="377" spans="3:12" hidden="1">
      <c r="C377" s="171" t="s">
        <v>58</v>
      </c>
      <c r="D377" s="163"/>
      <c r="E377" s="154">
        <v>0</v>
      </c>
      <c r="F377" s="100">
        <f>IF(E376=0,"",(G376/E376)/12*E376)</f>
        <v>0</v>
      </c>
      <c r="G377" s="97">
        <f>F377</f>
        <v>0</v>
      </c>
      <c r="H377" s="164"/>
      <c r="I377" s="116" t="s">
        <v>516</v>
      </c>
      <c r="J377" s="116" t="str">
        <f>VLOOKUP(I377,Presupuesto!$B$11:$C$565,2,0)</f>
        <v>AGUINALDO Y DECIMO CUARTO MES</v>
      </c>
      <c r="K377" s="98" t="str">
        <f t="shared" si="8"/>
        <v>Posgrado</v>
      </c>
      <c r="L377" s="98" t="s">
        <v>395</v>
      </c>
    </row>
    <row r="378" spans="3:12" hidden="1">
      <c r="C378" s="172" t="s">
        <v>59</v>
      </c>
      <c r="D378" s="163"/>
      <c r="E378" s="154">
        <v>0</v>
      </c>
      <c r="F378" s="117">
        <f>IF(E376&lt;6,"",((E376-6)/12)*(G376/E376))</f>
        <v>0</v>
      </c>
      <c r="G378" s="97">
        <f>F378</f>
        <v>0</v>
      </c>
      <c r="H378" s="164"/>
      <c r="I378" s="101" t="s">
        <v>519</v>
      </c>
      <c r="J378" s="101" t="str">
        <f>VLOOKUP(I378,Presupuesto!$B$11:$C$565,2,0)</f>
        <v>DECIMOCUARTO MES</v>
      </c>
      <c r="K378" s="98" t="str">
        <f t="shared" si="8"/>
        <v>Posgrado</v>
      </c>
      <c r="L378" s="98" t="s">
        <v>395</v>
      </c>
    </row>
    <row r="379" spans="3:12" ht="15.75" hidden="1" thickBot="1">
      <c r="C379" s="137" t="s">
        <v>492</v>
      </c>
      <c r="D379" s="199"/>
      <c r="E379" s="152">
        <v>12</v>
      </c>
      <c r="F379" s="299">
        <f>HLOOKUP($C379,$BZ$2:$CM$3,2,0)</f>
        <v>13238.9</v>
      </c>
      <c r="G379" s="113">
        <f>D379*E379*F379</f>
        <v>0</v>
      </c>
      <c r="H379" s="166"/>
      <c r="I379" s="114" t="s">
        <v>496</v>
      </c>
      <c r="J379" s="114" t="str">
        <f>VLOOKUP(I379,Presupuesto!$B$11:$C$565,2,0)</f>
        <v>SUELDOS Y SALARIOS PERMANENTES</v>
      </c>
      <c r="K379" s="98" t="str">
        <f t="shared" si="8"/>
        <v>Posgrado</v>
      </c>
      <c r="L379" s="98" t="s">
        <v>395</v>
      </c>
    </row>
    <row r="380" spans="3:12" hidden="1">
      <c r="C380" s="171" t="s">
        <v>58</v>
      </c>
      <c r="D380" s="163"/>
      <c r="E380" s="154">
        <v>0</v>
      </c>
      <c r="F380" s="100">
        <f>IF(E379=0,"",(G379/E379)/12*E379)</f>
        <v>0</v>
      </c>
      <c r="G380" s="97">
        <f>F380</f>
        <v>0</v>
      </c>
      <c r="H380" s="164"/>
      <c r="I380" s="116" t="s">
        <v>516</v>
      </c>
      <c r="J380" s="116" t="str">
        <f>VLOOKUP(I380,Presupuesto!$B$11:$C$565,2,0)</f>
        <v>AGUINALDO Y DECIMO CUARTO MES</v>
      </c>
      <c r="K380" s="98" t="str">
        <f t="shared" si="8"/>
        <v>Posgrado</v>
      </c>
      <c r="L380" s="98" t="s">
        <v>395</v>
      </c>
    </row>
    <row r="381" spans="3:12" hidden="1">
      <c r="C381" s="172" t="s">
        <v>59</v>
      </c>
      <c r="D381" s="163"/>
      <c r="E381" s="154">
        <v>0</v>
      </c>
      <c r="F381" s="117">
        <f>IF(E379&lt;6,"",((E379-6)/12)*(G379/E379))</f>
        <v>0</v>
      </c>
      <c r="G381" s="97">
        <f>F381</f>
        <v>0</v>
      </c>
      <c r="H381" s="164"/>
      <c r="I381" s="101" t="s">
        <v>519</v>
      </c>
      <c r="J381" s="101" t="str">
        <f>VLOOKUP(I381,Presupuesto!$B$11:$C$565,2,0)</f>
        <v>DECIMOCUARTO MES</v>
      </c>
      <c r="K381" s="98" t="str">
        <f t="shared" si="8"/>
        <v>Posgrado</v>
      </c>
      <c r="L381" s="98" t="s">
        <v>395</v>
      </c>
    </row>
    <row r="382" spans="3:12" ht="15.75" hidden="1" thickBot="1">
      <c r="C382" s="137" t="s">
        <v>493</v>
      </c>
      <c r="D382" s="199"/>
      <c r="E382" s="152">
        <v>12</v>
      </c>
      <c r="F382" s="299">
        <f>HLOOKUP($C382,$BZ$2:$CM$3,2,0)</f>
        <v>12356.31</v>
      </c>
      <c r="G382" s="113">
        <f>D382*E382*F382</f>
        <v>0</v>
      </c>
      <c r="H382" s="166"/>
      <c r="I382" s="114" t="s">
        <v>496</v>
      </c>
      <c r="J382" s="114" t="str">
        <f>VLOOKUP(I382,Presupuesto!$B$11:$C$565,2,0)</f>
        <v>SUELDOS Y SALARIOS PERMANENTES</v>
      </c>
      <c r="K382" s="98" t="str">
        <f t="shared" ref="K382:K399" si="9">$K$349</f>
        <v>Posgrado</v>
      </c>
      <c r="L382" s="98" t="s">
        <v>395</v>
      </c>
    </row>
    <row r="383" spans="3:12" hidden="1">
      <c r="C383" s="171" t="s">
        <v>58</v>
      </c>
      <c r="D383" s="163"/>
      <c r="E383" s="154">
        <v>0</v>
      </c>
      <c r="F383" s="100">
        <f>IF(E382=0,"",(G382/E382)/12*E382)</f>
        <v>0</v>
      </c>
      <c r="G383" s="97">
        <f>F383</f>
        <v>0</v>
      </c>
      <c r="H383" s="164"/>
      <c r="I383" s="116" t="s">
        <v>516</v>
      </c>
      <c r="J383" s="116" t="str">
        <f>VLOOKUP(I383,Presupuesto!$B$11:$C$565,2,0)</f>
        <v>AGUINALDO Y DECIMO CUARTO MES</v>
      </c>
      <c r="K383" s="98" t="str">
        <f t="shared" si="9"/>
        <v>Posgrado</v>
      </c>
      <c r="L383" s="98" t="s">
        <v>395</v>
      </c>
    </row>
    <row r="384" spans="3:12" hidden="1">
      <c r="C384" s="172" t="s">
        <v>59</v>
      </c>
      <c r="D384" s="163"/>
      <c r="E384" s="154">
        <v>0</v>
      </c>
      <c r="F384" s="117">
        <f>IF(E382&lt;6,"",((E382-6)/12)*(G382/E382))</f>
        <v>0</v>
      </c>
      <c r="G384" s="97">
        <f>F384</f>
        <v>0</v>
      </c>
      <c r="H384" s="164"/>
      <c r="I384" s="101" t="s">
        <v>519</v>
      </c>
      <c r="J384" s="101" t="str">
        <f>VLOOKUP(I384,Presupuesto!$B$11:$C$565,2,0)</f>
        <v>DECIMOCUARTO MES</v>
      </c>
      <c r="K384" s="98" t="str">
        <f t="shared" si="9"/>
        <v>Posgrado</v>
      </c>
      <c r="L384" s="98" t="s">
        <v>395</v>
      </c>
    </row>
    <row r="385" spans="3:12" ht="15.75" hidden="1" thickBot="1">
      <c r="C385" s="137" t="s">
        <v>494</v>
      </c>
      <c r="D385" s="199"/>
      <c r="E385" s="152">
        <v>12</v>
      </c>
      <c r="F385" s="299">
        <f>HLOOKUP($C385,$BZ$2:$CM$3,2,0)</f>
        <v>463.22</v>
      </c>
      <c r="G385" s="113">
        <f>D385*E385*F385</f>
        <v>0</v>
      </c>
      <c r="H385" s="166"/>
      <c r="I385" s="114" t="s">
        <v>496</v>
      </c>
      <c r="J385" s="114" t="str">
        <f>VLOOKUP(I385,Presupuesto!$B$11:$C$565,2,0)</f>
        <v>SUELDOS Y SALARIOS PERMANENTES</v>
      </c>
      <c r="K385" s="98" t="str">
        <f t="shared" si="9"/>
        <v>Posgrado</v>
      </c>
      <c r="L385" s="98" t="s">
        <v>395</v>
      </c>
    </row>
    <row r="386" spans="3:12" hidden="1">
      <c r="C386" s="171" t="s">
        <v>58</v>
      </c>
      <c r="D386" s="163"/>
      <c r="E386" s="154">
        <v>0</v>
      </c>
      <c r="F386" s="100">
        <f>IF(E385=0,"",(G385/E385)/12*E385)</f>
        <v>0</v>
      </c>
      <c r="G386" s="97">
        <f>F386</f>
        <v>0</v>
      </c>
      <c r="H386" s="164"/>
      <c r="I386" s="116" t="s">
        <v>516</v>
      </c>
      <c r="J386" s="116" t="str">
        <f>VLOOKUP(I386,Presupuesto!$B$11:$C$565,2,0)</f>
        <v>AGUINALDO Y DECIMO CUARTO MES</v>
      </c>
      <c r="K386" s="98" t="str">
        <f t="shared" si="9"/>
        <v>Posgrado</v>
      </c>
      <c r="L386" s="98" t="s">
        <v>395</v>
      </c>
    </row>
    <row r="387" spans="3:12" hidden="1">
      <c r="C387" s="172" t="s">
        <v>59</v>
      </c>
      <c r="D387" s="163"/>
      <c r="E387" s="154">
        <v>0</v>
      </c>
      <c r="F387" s="117">
        <f>IF(E385&lt;6,"",((E385-6)/12)*(G385/E385))</f>
        <v>0</v>
      </c>
      <c r="G387" s="97">
        <f>F387</f>
        <v>0</v>
      </c>
      <c r="H387" s="164"/>
      <c r="I387" s="101" t="s">
        <v>519</v>
      </c>
      <c r="J387" s="101" t="str">
        <f>VLOOKUP(I387,Presupuesto!$B$11:$C$565,2,0)</f>
        <v>DECIMOCUARTO MES</v>
      </c>
      <c r="K387" s="98" t="str">
        <f t="shared" si="9"/>
        <v>Posgrado</v>
      </c>
      <c r="L387" s="98" t="s">
        <v>395</v>
      </c>
    </row>
    <row r="388" spans="3:12" ht="15.75" hidden="1" thickBot="1">
      <c r="C388" s="137" t="s">
        <v>495</v>
      </c>
      <c r="D388" s="199"/>
      <c r="E388" s="152">
        <v>12</v>
      </c>
      <c r="F388" s="299">
        <f>HLOOKUP($C388,$BZ$2:$CM$3,2,0)</f>
        <v>2007.3</v>
      </c>
      <c r="G388" s="113">
        <f>D388*E388*F388</f>
        <v>0</v>
      </c>
      <c r="H388" s="166"/>
      <c r="I388" s="114" t="s">
        <v>496</v>
      </c>
      <c r="J388" s="114" t="str">
        <f>VLOOKUP(I388,Presupuesto!$B$11:$C$565,2,0)</f>
        <v>SUELDOS Y SALARIOS PERMANENTES</v>
      </c>
      <c r="K388" s="98" t="str">
        <f t="shared" si="9"/>
        <v>Posgrado</v>
      </c>
      <c r="L388" s="98" t="s">
        <v>395</v>
      </c>
    </row>
    <row r="389" spans="3:12" hidden="1">
      <c r="C389" s="171" t="s">
        <v>58</v>
      </c>
      <c r="D389" s="163"/>
      <c r="E389" s="154">
        <v>0</v>
      </c>
      <c r="F389" s="100">
        <f>IF(E388=0,"",(G388/E388)/12*E388)</f>
        <v>0</v>
      </c>
      <c r="G389" s="97">
        <f>F389</f>
        <v>0</v>
      </c>
      <c r="H389" s="164"/>
      <c r="I389" s="116" t="s">
        <v>516</v>
      </c>
      <c r="J389" s="116" t="str">
        <f>VLOOKUP(I389,Presupuesto!$B$11:$C$565,2,0)</f>
        <v>AGUINALDO Y DECIMO CUARTO MES</v>
      </c>
      <c r="K389" s="98" t="str">
        <f t="shared" si="9"/>
        <v>Posgrado</v>
      </c>
      <c r="L389" s="98" t="s">
        <v>395</v>
      </c>
    </row>
    <row r="390" spans="3:12" hidden="1">
      <c r="C390" s="172" t="s">
        <v>59</v>
      </c>
      <c r="D390" s="163"/>
      <c r="E390" s="154">
        <v>0</v>
      </c>
      <c r="F390" s="117">
        <f>IF(E388&lt;6,"",((E388-6)/12)*(G388/E388))</f>
        <v>0</v>
      </c>
      <c r="G390" s="97">
        <f>F390</f>
        <v>0</v>
      </c>
      <c r="H390" s="164"/>
      <c r="I390" s="101" t="s">
        <v>519</v>
      </c>
      <c r="J390" s="101" t="str">
        <f>VLOOKUP(I390,Presupuesto!$B$11:$C$565,2,0)</f>
        <v>DECIMOCUARTO MES</v>
      </c>
      <c r="K390" s="98" t="str">
        <f t="shared" si="9"/>
        <v>Posgrado</v>
      </c>
      <c r="L390" s="98" t="s">
        <v>395</v>
      </c>
    </row>
    <row r="391" spans="3:12" ht="15.75" hidden="1" thickBot="1">
      <c r="C391" s="140" t="s">
        <v>83</v>
      </c>
      <c r="D391" s="199"/>
      <c r="E391" s="152">
        <v>12</v>
      </c>
      <c r="F391" s="139">
        <v>30000</v>
      </c>
      <c r="G391" s="113">
        <f>D391*E391*F391</f>
        <v>0</v>
      </c>
      <c r="H391" s="166"/>
      <c r="I391" s="114" t="s">
        <v>564</v>
      </c>
      <c r="J391" s="114" t="str">
        <f>VLOOKUP(I391,Presupuesto!$B$11:$C$565,2,0)</f>
        <v>CONTRATOS ESPECIALES</v>
      </c>
      <c r="K391" s="98" t="str">
        <f t="shared" si="9"/>
        <v>Posgrado</v>
      </c>
      <c r="L391" s="98" t="s">
        <v>395</v>
      </c>
    </row>
    <row r="392" spans="3:12" hidden="1">
      <c r="C392" s="171" t="s">
        <v>58</v>
      </c>
      <c r="D392" s="163"/>
      <c r="E392" s="154">
        <v>0</v>
      </c>
      <c r="F392" s="117">
        <f>IF(E391=0,"",(G391/E391)/12*E391)</f>
        <v>0</v>
      </c>
      <c r="G392" s="97">
        <f>F392</f>
        <v>0</v>
      </c>
      <c r="H392" s="164"/>
      <c r="I392" s="101" t="s">
        <v>564</v>
      </c>
      <c r="J392" s="101" t="str">
        <f>VLOOKUP(I392,Presupuesto!$B$11:$C$565,2,0)</f>
        <v>CONTRATOS ESPECIALES</v>
      </c>
      <c r="K392" s="98" t="str">
        <f t="shared" si="9"/>
        <v>Posgrado</v>
      </c>
      <c r="L392" s="98" t="s">
        <v>394</v>
      </c>
    </row>
    <row r="393" spans="3:12" hidden="1">
      <c r="C393" s="172" t="s">
        <v>59</v>
      </c>
      <c r="D393" s="163"/>
      <c r="E393" s="154">
        <v>0</v>
      </c>
      <c r="F393" s="100">
        <f>IF(E391&lt;6,"",((E391-6)/12)*(G391/E391))</f>
        <v>0</v>
      </c>
      <c r="G393" s="97">
        <f>F393</f>
        <v>0</v>
      </c>
      <c r="H393" s="164"/>
      <c r="I393" s="101" t="s">
        <v>564</v>
      </c>
      <c r="J393" s="101" t="str">
        <f>VLOOKUP(I393,Presupuesto!$B$11:$C$565,2,0)</f>
        <v>CONTRATOS ESPECIALES</v>
      </c>
      <c r="K393" s="98" t="str">
        <f t="shared" si="9"/>
        <v>Posgrado</v>
      </c>
      <c r="L393" s="98" t="s">
        <v>399</v>
      </c>
    </row>
    <row r="394" spans="3:12" ht="15.75" hidden="1" thickBot="1">
      <c r="C394" s="140" t="s">
        <v>60</v>
      </c>
      <c r="D394" s="199"/>
      <c r="E394" s="152">
        <v>12</v>
      </c>
      <c r="F394" s="118">
        <v>30000</v>
      </c>
      <c r="G394" s="113">
        <f>D394*E394*F394</f>
        <v>0</v>
      </c>
      <c r="H394" s="166"/>
      <c r="I394" s="114" t="s">
        <v>705</v>
      </c>
      <c r="J394" s="114" t="str">
        <f>VLOOKUP(I394,Presupuesto!$B$11:$C$565,2,0)</f>
        <v>OTROS SERVICIOS TECNICOS Y PROFESIONALES</v>
      </c>
      <c r="K394" s="98" t="str">
        <f t="shared" si="9"/>
        <v>Posgrado</v>
      </c>
      <c r="L394" s="98" t="s">
        <v>394</v>
      </c>
    </row>
    <row r="395" spans="3:12" hidden="1">
      <c r="C395" s="171" t="s">
        <v>58</v>
      </c>
      <c r="D395" s="163"/>
      <c r="E395" s="154">
        <v>0</v>
      </c>
      <c r="F395" s="100">
        <v>0</v>
      </c>
      <c r="G395" s="97">
        <f>F395</f>
        <v>0</v>
      </c>
      <c r="H395" s="164"/>
      <c r="I395" s="101" t="s">
        <v>705</v>
      </c>
      <c r="J395" s="101" t="str">
        <f>VLOOKUP(I395,Presupuesto!$B$11:$C$565,2,0)</f>
        <v>OTROS SERVICIOS TECNICOS Y PROFESIONALES</v>
      </c>
      <c r="K395" s="98" t="str">
        <f t="shared" si="9"/>
        <v>Posgrado</v>
      </c>
      <c r="L395" s="98" t="s">
        <v>394</v>
      </c>
    </row>
    <row r="396" spans="3:12" hidden="1">
      <c r="C396" s="172" t="s">
        <v>59</v>
      </c>
      <c r="D396" s="163"/>
      <c r="E396" s="154">
        <v>0</v>
      </c>
      <c r="F396" s="100">
        <v>0</v>
      </c>
      <c r="G396" s="97">
        <f>F396</f>
        <v>0</v>
      </c>
      <c r="H396" s="164"/>
      <c r="I396" s="101" t="s">
        <v>705</v>
      </c>
      <c r="J396" s="101" t="str">
        <f>VLOOKUP(I396,Presupuesto!$B$11:$C$565,2,0)</f>
        <v>OTROS SERVICIOS TECNICOS Y PROFESIONALES</v>
      </c>
      <c r="K396" s="98" t="str">
        <f t="shared" si="9"/>
        <v>Posgrado</v>
      </c>
      <c r="L396" s="98" t="s">
        <v>394</v>
      </c>
    </row>
    <row r="397" spans="3:12" ht="15.75" hidden="1" thickBot="1">
      <c r="C397" s="140" t="s">
        <v>61</v>
      </c>
      <c r="D397" s="199"/>
      <c r="E397" s="152">
        <v>12</v>
      </c>
      <c r="F397" s="118">
        <v>30000</v>
      </c>
      <c r="G397" s="113">
        <f>D397*E397*F397</f>
        <v>0</v>
      </c>
      <c r="H397" s="166"/>
      <c r="I397" s="114" t="s">
        <v>496</v>
      </c>
      <c r="J397" s="114" t="str">
        <f>VLOOKUP(I397,Presupuesto!$B$11:$C$565,2,0)</f>
        <v>SUELDOS Y SALARIOS PERMANENTES</v>
      </c>
      <c r="K397" s="98" t="str">
        <f t="shared" si="9"/>
        <v>Posgrado</v>
      </c>
      <c r="L397" s="98" t="s">
        <v>394</v>
      </c>
    </row>
    <row r="398" spans="3:12" hidden="1">
      <c r="C398" s="171" t="s">
        <v>58</v>
      </c>
      <c r="D398" s="169"/>
      <c r="E398" s="131">
        <v>0</v>
      </c>
      <c r="F398" s="119">
        <f>IF(E397=0,"",(G397/E397)/12*E397)</f>
        <v>0</v>
      </c>
      <c r="G398" s="120">
        <f>F398</f>
        <v>0</v>
      </c>
      <c r="H398" s="164"/>
      <c r="I398" s="101" t="s">
        <v>516</v>
      </c>
      <c r="J398" s="101" t="str">
        <f>VLOOKUP(I398,Presupuesto!$B$11:$C$565,2,0)</f>
        <v>AGUINALDO Y DECIMO CUARTO MES</v>
      </c>
      <c r="K398" s="98" t="str">
        <f t="shared" si="9"/>
        <v>Posgrado</v>
      </c>
      <c r="L398" s="98" t="s">
        <v>394</v>
      </c>
    </row>
    <row r="399" spans="3:12" ht="15.75" hidden="1" thickBot="1">
      <c r="C399" s="173" t="s">
        <v>59</v>
      </c>
      <c r="D399" s="162"/>
      <c r="E399" s="132">
        <v>0</v>
      </c>
      <c r="F399" s="105">
        <f>IF(E397&lt;6,"",((E397-6)/12)*(G397/E397))</f>
        <v>0</v>
      </c>
      <c r="G399" s="105">
        <f>F399</f>
        <v>0</v>
      </c>
      <c r="H399" s="162"/>
      <c r="I399" s="106" t="s">
        <v>519</v>
      </c>
      <c r="J399" s="124" t="str">
        <f>VLOOKUP(I399,Presupuesto!$B$11:$C$565,2,0)</f>
        <v>DECIMOCUARTO MES</v>
      </c>
      <c r="K399" s="106" t="str">
        <f t="shared" si="9"/>
        <v>Posgrado</v>
      </c>
      <c r="L399" s="124" t="s">
        <v>394</v>
      </c>
    </row>
    <row r="401" spans="3:12" ht="15.75" thickBot="1"/>
    <row r="402" spans="3:12" ht="15.75" thickBot="1">
      <c r="C402" s="69" t="s">
        <v>43</v>
      </c>
      <c r="D402" s="30">
        <f>SUM(G409:G459)</f>
        <v>0</v>
      </c>
      <c r="E402" s="93"/>
      <c r="F402" s="93"/>
      <c r="G402" s="93"/>
      <c r="H402" s="76"/>
      <c r="I402" s="76"/>
      <c r="J402" s="76"/>
    </row>
    <row r="403" spans="3:12">
      <c r="D403" s="31"/>
      <c r="E403" s="93"/>
      <c r="F403" s="93"/>
      <c r="G403" s="93"/>
      <c r="H403" s="76"/>
      <c r="I403" s="76"/>
      <c r="J403" s="76"/>
    </row>
    <row r="404" spans="3:12">
      <c r="D404" s="31"/>
      <c r="E404" s="93"/>
      <c r="F404" s="93"/>
      <c r="G404" s="93"/>
      <c r="H404" s="76"/>
      <c r="I404" s="76"/>
      <c r="J404" s="76"/>
    </row>
    <row r="405" spans="3:12" ht="15.75">
      <c r="C405" s="202" t="s">
        <v>392</v>
      </c>
      <c r="D405" s="361"/>
      <c r="E405" s="93"/>
      <c r="F405" s="93"/>
      <c r="G405" s="93"/>
      <c r="H405" s="76"/>
      <c r="I405" s="76"/>
      <c r="J405" s="76"/>
      <c r="K405" s="153"/>
    </row>
    <row r="406" spans="3:12" ht="18.75">
      <c r="C406" s="206" t="e">
        <f>IFERROR(VLOOKUP(D405,'1. Desarrollo e Innov. Curricu.'!$E:$F,2,FALSE),IFERROR(VLOOKUP(D405,'2. Investigación Científica'!$E:$F,2,FALSE),IFERROR(VLOOKUP(D405,'3. Vinculación Univ. Sociedad'!$E:$F,2,FALSE),IFERROR(VLOOKUP(D405,'4. Docencia y Profesorado Univ.'!$E:$F,2,FALSE),IFERROR(VLOOKUP(D405,'5. Estudiantes y Graduados'!$E:$F,2,FALSE),IFERROR(VLOOKUP(D405,'11. Gestion Administrativa'!$E:$F,2,FALSE),IFERROR(VLOOKUP(D405,'13. Gestión Académica'!$E:$F,2,FALSE),IFERROR(VLOOKUP(D405,'8. Asegura. de la Calid. y M'!$E:$F,2,FALSE),IFERROR(VLOOKUP(D405,'6. Gestión del Conocimiento'!$E:$F,2,FALSE),IFERROR(VLOOKUP(D405,'15. Gobernabilidad y Proceso...'!$E:$F,2,FALSE),IFERROR(VLOOKUP(D405,'12. Gestión del Talento Humano'!$E:$F,2,FALSE),IFERROR(VLOOKUP(D405,'14. Internacional... de la E.S.'!$E:$F,2,FALSE),IFERROR(VLOOKUP(D405,'10. Posgrado'!$E:$F,2,FALSE),IFERROR(VLOOKUP(D405,'17. Gestión TIC'!$E:$F,2,FALSE),IFERROR(VLOOKUP(D405,'16. Desa. del Sistema Educ.Sup.'!$E:$F,2,FALSE),IFERROR(VLOOKUP(D405,'9. Cultura de Inno. Insti...'!$E:$F,2,FALSE),VLOOKUP(D405,'7. Lo Esencial de la Reforma U.'!$E:$F,2,0)))))))))))))))))</f>
        <v>#N/A</v>
      </c>
      <c r="D406" s="31"/>
      <c r="E406" s="93"/>
      <c r="F406" s="93"/>
      <c r="G406" s="93"/>
      <c r="H406" s="76"/>
      <c r="I406" s="76"/>
      <c r="J406" s="76"/>
      <c r="K406" s="153"/>
    </row>
    <row r="407" spans="3:12" ht="15.75" thickBot="1">
      <c r="C407" s="177"/>
      <c r="D407" s="31"/>
      <c r="E407" s="93"/>
      <c r="F407" s="93"/>
      <c r="G407" s="93"/>
      <c r="H407" s="76"/>
      <c r="I407" s="76"/>
      <c r="J407" s="76"/>
      <c r="K407" s="153"/>
    </row>
    <row r="408" spans="3:12" ht="30.75" thickBot="1">
      <c r="C408" s="134" t="s">
        <v>44</v>
      </c>
      <c r="D408" s="138" t="s">
        <v>55</v>
      </c>
      <c r="E408" s="170" t="s">
        <v>56</v>
      </c>
      <c r="F408" s="138" t="s">
        <v>57</v>
      </c>
      <c r="G408" s="135" t="s">
        <v>27</v>
      </c>
      <c r="H408" s="133" t="s">
        <v>131</v>
      </c>
      <c r="I408" s="136" t="s">
        <v>46</v>
      </c>
      <c r="J408" s="136" t="s">
        <v>132</v>
      </c>
      <c r="K408" s="136" t="s">
        <v>410</v>
      </c>
      <c r="L408" s="136" t="s">
        <v>411</v>
      </c>
    </row>
    <row r="409" spans="3:12" ht="15.75" hidden="1" thickBot="1">
      <c r="C409" s="137" t="s">
        <v>482</v>
      </c>
      <c r="D409" s="199"/>
      <c r="E409" s="152">
        <v>12</v>
      </c>
      <c r="F409" s="299">
        <f>HLOOKUP($C409,$BZ$2:$CM$3,2,0)</f>
        <v>43674.39</v>
      </c>
      <c r="G409" s="113">
        <f>D409*E409*F409</f>
        <v>0</v>
      </c>
      <c r="H409" s="166"/>
      <c r="I409" s="114" t="s">
        <v>496</v>
      </c>
      <c r="J409" s="114" t="str">
        <f>VLOOKUP(I409,Presupuesto!$B$11:$C$565,2,0)</f>
        <v>SUELDOS Y SALARIOS PERMANENTES</v>
      </c>
      <c r="K409" s="214" t="s">
        <v>1454</v>
      </c>
      <c r="L409" s="98" t="s">
        <v>394</v>
      </c>
    </row>
    <row r="410" spans="3:12" hidden="1">
      <c r="C410" s="171" t="s">
        <v>58</v>
      </c>
      <c r="D410" s="163"/>
      <c r="E410" s="154">
        <v>0</v>
      </c>
      <c r="F410" s="100">
        <f>IF(E409=0,"",(G409/E409)/12*E409)</f>
        <v>0</v>
      </c>
      <c r="G410" s="97">
        <f>F410</f>
        <v>0</v>
      </c>
      <c r="H410" s="164"/>
      <c r="I410" s="116" t="s">
        <v>516</v>
      </c>
      <c r="J410" s="116" t="str">
        <f>VLOOKUP(I410,Presupuesto!$B$11:$C$565,2,0)</f>
        <v>AGUINALDO Y DECIMO CUARTO MES</v>
      </c>
      <c r="K410" s="98" t="str">
        <f t="shared" ref="K410:K441" si="10">$K$409</f>
        <v>Posgrado</v>
      </c>
      <c r="L410" s="98" t="s">
        <v>412</v>
      </c>
    </row>
    <row r="411" spans="3:12" hidden="1">
      <c r="C411" s="172" t="s">
        <v>59</v>
      </c>
      <c r="D411" s="163"/>
      <c r="E411" s="154">
        <v>0</v>
      </c>
      <c r="F411" s="117">
        <f>IF(E409&lt;6,"",((E409-6)/12)*(G409/E409))</f>
        <v>0</v>
      </c>
      <c r="G411" s="97">
        <f>F411</f>
        <v>0</v>
      </c>
      <c r="H411" s="164"/>
      <c r="I411" s="101" t="s">
        <v>519</v>
      </c>
      <c r="J411" s="101" t="str">
        <f>VLOOKUP(I411,Presupuesto!$B$11:$C$565,2,0)</f>
        <v>DECIMOCUARTO MES</v>
      </c>
      <c r="K411" s="98" t="str">
        <f t="shared" si="10"/>
        <v>Posgrado</v>
      </c>
      <c r="L411" s="98" t="s">
        <v>395</v>
      </c>
    </row>
    <row r="412" spans="3:12" ht="15.75" hidden="1" thickBot="1">
      <c r="C412" s="137" t="s">
        <v>483</v>
      </c>
      <c r="D412" s="199"/>
      <c r="E412" s="152">
        <v>12</v>
      </c>
      <c r="F412" s="299">
        <f>HLOOKUP($C412,$BZ$2:$CM$3,2,0)</f>
        <v>39703.99</v>
      </c>
      <c r="G412" s="113">
        <f>D412*E412*F412</f>
        <v>0</v>
      </c>
      <c r="H412" s="166"/>
      <c r="I412" s="114" t="s">
        <v>496</v>
      </c>
      <c r="J412" s="114" t="str">
        <f>VLOOKUP(I412,Presupuesto!$B$11:$C$565,2,0)</f>
        <v>SUELDOS Y SALARIOS PERMANENTES</v>
      </c>
      <c r="K412" s="98" t="str">
        <f t="shared" si="10"/>
        <v>Posgrado</v>
      </c>
      <c r="L412" s="98" t="s">
        <v>395</v>
      </c>
    </row>
    <row r="413" spans="3:12" hidden="1">
      <c r="C413" s="171" t="s">
        <v>58</v>
      </c>
      <c r="D413" s="163"/>
      <c r="E413" s="154">
        <v>0</v>
      </c>
      <c r="F413" s="100">
        <f>IF(E412=0,"",(G412/E412)/12*E412)</f>
        <v>0</v>
      </c>
      <c r="G413" s="97">
        <f>F413</f>
        <v>0</v>
      </c>
      <c r="H413" s="164"/>
      <c r="I413" s="116" t="s">
        <v>516</v>
      </c>
      <c r="J413" s="116" t="str">
        <f>VLOOKUP(I413,Presupuesto!$B$11:$C$565,2,0)</f>
        <v>AGUINALDO Y DECIMO CUARTO MES</v>
      </c>
      <c r="K413" s="98" t="str">
        <f t="shared" si="10"/>
        <v>Posgrado</v>
      </c>
      <c r="L413" s="98" t="s">
        <v>395</v>
      </c>
    </row>
    <row r="414" spans="3:12" hidden="1">
      <c r="C414" s="172" t="s">
        <v>59</v>
      </c>
      <c r="D414" s="163"/>
      <c r="E414" s="154">
        <v>0</v>
      </c>
      <c r="F414" s="117">
        <f>IF(E412&lt;6,"",((E412-6)/12)*(G412/E412))</f>
        <v>0</v>
      </c>
      <c r="G414" s="97">
        <f>F414</f>
        <v>0</v>
      </c>
      <c r="H414" s="164"/>
      <c r="I414" s="101" t="s">
        <v>519</v>
      </c>
      <c r="J414" s="101" t="str">
        <f>VLOOKUP(I414,Presupuesto!$B$11:$C$565,2,0)</f>
        <v>DECIMOCUARTO MES</v>
      </c>
      <c r="K414" s="98" t="str">
        <f t="shared" si="10"/>
        <v>Posgrado</v>
      </c>
      <c r="L414" s="98" t="s">
        <v>395</v>
      </c>
    </row>
    <row r="415" spans="3:12" ht="15.75" hidden="1" thickBot="1">
      <c r="C415" s="137" t="s">
        <v>484</v>
      </c>
      <c r="D415" s="199"/>
      <c r="E415" s="152">
        <v>12</v>
      </c>
      <c r="F415" s="299">
        <f>HLOOKUP($C415,$BZ$2:$CM$3,2,0)</f>
        <v>35733.589999999997</v>
      </c>
      <c r="G415" s="113">
        <f>D415*E415*F415</f>
        <v>0</v>
      </c>
      <c r="H415" s="166"/>
      <c r="I415" s="114" t="s">
        <v>496</v>
      </c>
      <c r="J415" s="114" t="str">
        <f>VLOOKUP(I415,Presupuesto!$B$11:$C$565,2,0)</f>
        <v>SUELDOS Y SALARIOS PERMANENTES</v>
      </c>
      <c r="K415" s="98" t="str">
        <f t="shared" si="10"/>
        <v>Posgrado</v>
      </c>
      <c r="L415" s="98" t="s">
        <v>395</v>
      </c>
    </row>
    <row r="416" spans="3:12" hidden="1">
      <c r="C416" s="171" t="s">
        <v>58</v>
      </c>
      <c r="D416" s="163"/>
      <c r="E416" s="154">
        <v>0</v>
      </c>
      <c r="F416" s="100">
        <f>IF(E415=0,"",(G415/E415)/12*E415)</f>
        <v>0</v>
      </c>
      <c r="G416" s="97">
        <f>F416</f>
        <v>0</v>
      </c>
      <c r="H416" s="164"/>
      <c r="I416" s="116" t="s">
        <v>516</v>
      </c>
      <c r="J416" s="116" t="str">
        <f>VLOOKUP(I416,Presupuesto!$B$11:$C$565,2,0)</f>
        <v>AGUINALDO Y DECIMO CUARTO MES</v>
      </c>
      <c r="K416" s="98" t="str">
        <f t="shared" si="10"/>
        <v>Posgrado</v>
      </c>
      <c r="L416" s="98" t="s">
        <v>395</v>
      </c>
    </row>
    <row r="417" spans="3:12" hidden="1">
      <c r="C417" s="172" t="s">
        <v>59</v>
      </c>
      <c r="D417" s="163"/>
      <c r="E417" s="154">
        <v>0</v>
      </c>
      <c r="F417" s="117">
        <f>IF(E415&lt;6,"",((E415-6)/12)*(G415/E415))</f>
        <v>0</v>
      </c>
      <c r="G417" s="97">
        <f>F417</f>
        <v>0</v>
      </c>
      <c r="H417" s="164"/>
      <c r="I417" s="101" t="s">
        <v>519</v>
      </c>
      <c r="J417" s="101" t="str">
        <f>VLOOKUP(I417,Presupuesto!$B$11:$C$565,2,0)</f>
        <v>DECIMOCUARTO MES</v>
      </c>
      <c r="K417" s="98" t="str">
        <f t="shared" si="10"/>
        <v>Posgrado</v>
      </c>
      <c r="L417" s="98" t="s">
        <v>395</v>
      </c>
    </row>
    <row r="418" spans="3:12" ht="15.75" hidden="1" thickBot="1">
      <c r="C418" s="137" t="s">
        <v>485</v>
      </c>
      <c r="D418" s="199"/>
      <c r="E418" s="152">
        <v>12</v>
      </c>
      <c r="F418" s="299">
        <f>HLOOKUP($C418,$BZ$2:$CM$3,2,0)</f>
        <v>31763.19</v>
      </c>
      <c r="G418" s="113">
        <f>D418*E418*F418</f>
        <v>0</v>
      </c>
      <c r="H418" s="166"/>
      <c r="I418" s="114" t="s">
        <v>496</v>
      </c>
      <c r="J418" s="114" t="str">
        <f>VLOOKUP(I418,Presupuesto!$B$11:$C$565,2,0)</f>
        <v>SUELDOS Y SALARIOS PERMANENTES</v>
      </c>
      <c r="K418" s="98" t="str">
        <f t="shared" si="10"/>
        <v>Posgrado</v>
      </c>
      <c r="L418" s="98" t="s">
        <v>395</v>
      </c>
    </row>
    <row r="419" spans="3:12" hidden="1">
      <c r="C419" s="171" t="s">
        <v>58</v>
      </c>
      <c r="D419" s="163"/>
      <c r="E419" s="154">
        <v>0</v>
      </c>
      <c r="F419" s="100">
        <f>IF(E418=0,"",(G418/E418)/12*E418)</f>
        <v>0</v>
      </c>
      <c r="G419" s="97">
        <f>F419</f>
        <v>0</v>
      </c>
      <c r="H419" s="164"/>
      <c r="I419" s="116" t="s">
        <v>516</v>
      </c>
      <c r="J419" s="116" t="str">
        <f>VLOOKUP(I419,Presupuesto!$B$11:$C$565,2,0)</f>
        <v>AGUINALDO Y DECIMO CUARTO MES</v>
      </c>
      <c r="K419" s="98" t="str">
        <f t="shared" si="10"/>
        <v>Posgrado</v>
      </c>
      <c r="L419" s="98" t="s">
        <v>395</v>
      </c>
    </row>
    <row r="420" spans="3:12" hidden="1">
      <c r="C420" s="172" t="s">
        <v>59</v>
      </c>
      <c r="D420" s="163"/>
      <c r="E420" s="154">
        <v>0</v>
      </c>
      <c r="F420" s="117">
        <f>IF(E418&lt;6,"",((E418-6)/12)*(G418/E418))</f>
        <v>0</v>
      </c>
      <c r="G420" s="97">
        <f>F420</f>
        <v>0</v>
      </c>
      <c r="H420" s="164"/>
      <c r="I420" s="101" t="s">
        <v>519</v>
      </c>
      <c r="J420" s="101" t="str">
        <f>VLOOKUP(I420,Presupuesto!$B$11:$C$565,2,0)</f>
        <v>DECIMOCUARTO MES</v>
      </c>
      <c r="K420" s="98" t="str">
        <f t="shared" si="10"/>
        <v>Posgrado</v>
      </c>
      <c r="L420" s="98" t="s">
        <v>395</v>
      </c>
    </row>
    <row r="421" spans="3:12" ht="15.75" hidden="1" thickBot="1">
      <c r="C421" s="137" t="s">
        <v>486</v>
      </c>
      <c r="D421" s="199"/>
      <c r="E421" s="152">
        <v>12</v>
      </c>
      <c r="F421" s="299">
        <f>HLOOKUP($C421,$BZ$2:$CM$3,2,0)</f>
        <v>29777.99</v>
      </c>
      <c r="G421" s="113">
        <f>D421*E421*F421</f>
        <v>0</v>
      </c>
      <c r="H421" s="166"/>
      <c r="I421" s="114" t="s">
        <v>496</v>
      </c>
      <c r="J421" s="114" t="str">
        <f>VLOOKUP(I421,Presupuesto!$B$11:$C$565,2,0)</f>
        <v>SUELDOS Y SALARIOS PERMANENTES</v>
      </c>
      <c r="K421" s="98" t="str">
        <f t="shared" si="10"/>
        <v>Posgrado</v>
      </c>
      <c r="L421" s="98" t="s">
        <v>395</v>
      </c>
    </row>
    <row r="422" spans="3:12" hidden="1">
      <c r="C422" s="171" t="s">
        <v>58</v>
      </c>
      <c r="D422" s="163"/>
      <c r="E422" s="154">
        <v>0</v>
      </c>
      <c r="F422" s="100">
        <f>IF(E421=0,"",(G421/E421)/12*E421)</f>
        <v>0</v>
      </c>
      <c r="G422" s="97">
        <f>F422</f>
        <v>0</v>
      </c>
      <c r="H422" s="164"/>
      <c r="I422" s="116" t="s">
        <v>516</v>
      </c>
      <c r="J422" s="116" t="str">
        <f>VLOOKUP(I422,Presupuesto!$B$11:$C$565,2,0)</f>
        <v>AGUINALDO Y DECIMO CUARTO MES</v>
      </c>
      <c r="K422" s="98" t="str">
        <f t="shared" si="10"/>
        <v>Posgrado</v>
      </c>
      <c r="L422" s="98" t="s">
        <v>395</v>
      </c>
    </row>
    <row r="423" spans="3:12" hidden="1">
      <c r="C423" s="172" t="s">
        <v>59</v>
      </c>
      <c r="D423" s="163"/>
      <c r="E423" s="154">
        <v>0</v>
      </c>
      <c r="F423" s="117">
        <f>IF(E421&lt;6,"",((E421-6)/12)*(G421/E421))</f>
        <v>0</v>
      </c>
      <c r="G423" s="97">
        <f>F423</f>
        <v>0</v>
      </c>
      <c r="H423" s="164"/>
      <c r="I423" s="101" t="s">
        <v>519</v>
      </c>
      <c r="J423" s="101" t="str">
        <f>VLOOKUP(I423,Presupuesto!$B$11:$C$565,2,0)</f>
        <v>DECIMOCUARTO MES</v>
      </c>
      <c r="K423" s="98" t="str">
        <f t="shared" si="10"/>
        <v>Posgrado</v>
      </c>
      <c r="L423" s="98" t="s">
        <v>395</v>
      </c>
    </row>
    <row r="424" spans="3:12" ht="15.75" hidden="1" thickBot="1">
      <c r="C424" s="137" t="s">
        <v>487</v>
      </c>
      <c r="D424" s="199"/>
      <c r="E424" s="152">
        <v>12</v>
      </c>
      <c r="F424" s="299">
        <f>HLOOKUP($C424,$BZ$2:$CM$3,2,0)</f>
        <v>27792.79</v>
      </c>
      <c r="G424" s="113">
        <f>D424*E424*F424</f>
        <v>0</v>
      </c>
      <c r="H424" s="166"/>
      <c r="I424" s="114" t="s">
        <v>496</v>
      </c>
      <c r="J424" s="114" t="str">
        <f>VLOOKUP(I424,Presupuesto!$B$11:$C$565,2,0)</f>
        <v>SUELDOS Y SALARIOS PERMANENTES</v>
      </c>
      <c r="K424" s="98" t="str">
        <f t="shared" si="10"/>
        <v>Posgrado</v>
      </c>
      <c r="L424" s="98" t="s">
        <v>395</v>
      </c>
    </row>
    <row r="425" spans="3:12" hidden="1">
      <c r="C425" s="171" t="s">
        <v>58</v>
      </c>
      <c r="D425" s="163"/>
      <c r="E425" s="154">
        <v>0</v>
      </c>
      <c r="F425" s="100">
        <f>IF(E424=0,"",(G424/E424)/12*E424)</f>
        <v>0</v>
      </c>
      <c r="G425" s="97">
        <f>F425</f>
        <v>0</v>
      </c>
      <c r="H425" s="164"/>
      <c r="I425" s="116" t="s">
        <v>516</v>
      </c>
      <c r="J425" s="116" t="str">
        <f>VLOOKUP(I425,Presupuesto!$B$11:$C$565,2,0)</f>
        <v>AGUINALDO Y DECIMO CUARTO MES</v>
      </c>
      <c r="K425" s="98" t="str">
        <f t="shared" si="10"/>
        <v>Posgrado</v>
      </c>
      <c r="L425" s="98" t="s">
        <v>395</v>
      </c>
    </row>
    <row r="426" spans="3:12" hidden="1">
      <c r="C426" s="172" t="s">
        <v>59</v>
      </c>
      <c r="D426" s="163"/>
      <c r="E426" s="154">
        <v>0</v>
      </c>
      <c r="F426" s="117">
        <f>IF(E424&lt;6,"",((E424-6)/12)*(G424/E424))</f>
        <v>0</v>
      </c>
      <c r="G426" s="97">
        <f>F426</f>
        <v>0</v>
      </c>
      <c r="H426" s="164"/>
      <c r="I426" s="101" t="s">
        <v>519</v>
      </c>
      <c r="J426" s="101" t="str">
        <f>VLOOKUP(I426,Presupuesto!$B$11:$C$565,2,0)</f>
        <v>DECIMOCUARTO MES</v>
      </c>
      <c r="K426" s="98" t="str">
        <f t="shared" si="10"/>
        <v>Posgrado</v>
      </c>
      <c r="L426" s="98" t="s">
        <v>395</v>
      </c>
    </row>
    <row r="427" spans="3:12" ht="15.75" hidden="1" thickBot="1">
      <c r="C427" s="137" t="s">
        <v>488</v>
      </c>
      <c r="D427" s="199"/>
      <c r="E427" s="152">
        <v>12</v>
      </c>
      <c r="F427" s="299">
        <f>HLOOKUP($C427,$BZ$2:$CM$3,2,0)</f>
        <v>18859.39</v>
      </c>
      <c r="G427" s="113">
        <f>D427*E427*F427</f>
        <v>0</v>
      </c>
      <c r="H427" s="166"/>
      <c r="I427" s="114" t="s">
        <v>496</v>
      </c>
      <c r="J427" s="114" t="str">
        <f>VLOOKUP(I427,Presupuesto!$B$11:$C$565,2,0)</f>
        <v>SUELDOS Y SALARIOS PERMANENTES</v>
      </c>
      <c r="K427" s="98" t="str">
        <f t="shared" si="10"/>
        <v>Posgrado</v>
      </c>
      <c r="L427" s="98" t="s">
        <v>395</v>
      </c>
    </row>
    <row r="428" spans="3:12" hidden="1">
      <c r="C428" s="171" t="s">
        <v>58</v>
      </c>
      <c r="D428" s="163"/>
      <c r="E428" s="154">
        <v>0</v>
      </c>
      <c r="F428" s="100">
        <f>IF(E427=0,"",(G427/E427)/12*E427)</f>
        <v>0</v>
      </c>
      <c r="G428" s="97">
        <f>F428</f>
        <v>0</v>
      </c>
      <c r="H428" s="164"/>
      <c r="I428" s="116" t="s">
        <v>516</v>
      </c>
      <c r="J428" s="116" t="str">
        <f>VLOOKUP(I428,Presupuesto!$B$11:$C$565,2,0)</f>
        <v>AGUINALDO Y DECIMO CUARTO MES</v>
      </c>
      <c r="K428" s="98" t="str">
        <f t="shared" si="10"/>
        <v>Posgrado</v>
      </c>
      <c r="L428" s="98" t="s">
        <v>395</v>
      </c>
    </row>
    <row r="429" spans="3:12" hidden="1">
      <c r="C429" s="172" t="s">
        <v>59</v>
      </c>
      <c r="D429" s="163"/>
      <c r="E429" s="154">
        <v>0</v>
      </c>
      <c r="F429" s="117">
        <f>IF(E427&lt;6,"",((E427-6)/12)*(G427/E427))</f>
        <v>0</v>
      </c>
      <c r="G429" s="97">
        <f>F429</f>
        <v>0</v>
      </c>
      <c r="H429" s="164"/>
      <c r="I429" s="101" t="s">
        <v>519</v>
      </c>
      <c r="J429" s="101" t="str">
        <f>VLOOKUP(I429,Presupuesto!$B$11:$C$565,2,0)</f>
        <v>DECIMOCUARTO MES</v>
      </c>
      <c r="K429" s="98" t="str">
        <f t="shared" si="10"/>
        <v>Posgrado</v>
      </c>
      <c r="L429" s="98" t="s">
        <v>395</v>
      </c>
    </row>
    <row r="430" spans="3:12" ht="15.75" hidden="1" thickBot="1">
      <c r="C430" s="137" t="s">
        <v>489</v>
      </c>
      <c r="D430" s="199"/>
      <c r="E430" s="152">
        <v>12</v>
      </c>
      <c r="F430" s="299">
        <f>HLOOKUP($C430,$BZ$2:$CM$3,2,0)</f>
        <v>17866.8</v>
      </c>
      <c r="G430" s="113">
        <f>D430*E430*F430</f>
        <v>0</v>
      </c>
      <c r="H430" s="166"/>
      <c r="I430" s="114" t="s">
        <v>496</v>
      </c>
      <c r="J430" s="114" t="str">
        <f>VLOOKUP(I430,Presupuesto!$B$11:$C$565,2,0)</f>
        <v>SUELDOS Y SALARIOS PERMANENTES</v>
      </c>
      <c r="K430" s="98" t="str">
        <f t="shared" si="10"/>
        <v>Posgrado</v>
      </c>
      <c r="L430" s="98" t="s">
        <v>395</v>
      </c>
    </row>
    <row r="431" spans="3:12" hidden="1">
      <c r="C431" s="171" t="s">
        <v>58</v>
      </c>
      <c r="D431" s="163"/>
      <c r="E431" s="154">
        <v>0</v>
      </c>
      <c r="F431" s="100">
        <f>IF(E430=0,"",(G430/E430)/12*E430)</f>
        <v>0</v>
      </c>
      <c r="G431" s="97">
        <f>F431</f>
        <v>0</v>
      </c>
      <c r="H431" s="164"/>
      <c r="I431" s="116" t="s">
        <v>516</v>
      </c>
      <c r="J431" s="116" t="str">
        <f>VLOOKUP(I431,Presupuesto!$B$11:$C$565,2,0)</f>
        <v>AGUINALDO Y DECIMO CUARTO MES</v>
      </c>
      <c r="K431" s="98" t="str">
        <f t="shared" si="10"/>
        <v>Posgrado</v>
      </c>
      <c r="L431" s="98" t="s">
        <v>395</v>
      </c>
    </row>
    <row r="432" spans="3:12" hidden="1">
      <c r="C432" s="172" t="s">
        <v>59</v>
      </c>
      <c r="D432" s="163"/>
      <c r="E432" s="154">
        <v>0</v>
      </c>
      <c r="F432" s="117">
        <f>IF(E430&lt;6,"",((E430-6)/12)*(G430/E430))</f>
        <v>0</v>
      </c>
      <c r="G432" s="97">
        <f>F432</f>
        <v>0</v>
      </c>
      <c r="H432" s="164"/>
      <c r="I432" s="101" t="s">
        <v>519</v>
      </c>
      <c r="J432" s="101" t="str">
        <f>VLOOKUP(I432,Presupuesto!$B$11:$C$565,2,0)</f>
        <v>DECIMOCUARTO MES</v>
      </c>
      <c r="K432" s="98" t="str">
        <f t="shared" si="10"/>
        <v>Posgrado</v>
      </c>
      <c r="L432" s="98" t="s">
        <v>395</v>
      </c>
    </row>
    <row r="433" spans="3:12" ht="15.75" hidden="1" thickBot="1">
      <c r="C433" s="137" t="s">
        <v>490</v>
      </c>
      <c r="D433" s="199"/>
      <c r="E433" s="152">
        <v>12</v>
      </c>
      <c r="F433" s="299">
        <f>HLOOKUP($C433,$BZ$2:$CM$3,2,0)</f>
        <v>13896.4</v>
      </c>
      <c r="G433" s="113">
        <f>D433*E433*F433</f>
        <v>0</v>
      </c>
      <c r="H433" s="166"/>
      <c r="I433" s="114" t="s">
        <v>496</v>
      </c>
      <c r="J433" s="114" t="str">
        <f>VLOOKUP(I433,Presupuesto!$B$11:$C$565,2,0)</f>
        <v>SUELDOS Y SALARIOS PERMANENTES</v>
      </c>
      <c r="K433" s="98" t="str">
        <f t="shared" si="10"/>
        <v>Posgrado</v>
      </c>
      <c r="L433" s="98" t="s">
        <v>395</v>
      </c>
    </row>
    <row r="434" spans="3:12" hidden="1">
      <c r="C434" s="171" t="s">
        <v>58</v>
      </c>
      <c r="D434" s="163"/>
      <c r="E434" s="154">
        <v>0</v>
      </c>
      <c r="F434" s="100">
        <f>IF(E433=0,"",(G433/E433)/12*E433)</f>
        <v>0</v>
      </c>
      <c r="G434" s="97">
        <f>F434</f>
        <v>0</v>
      </c>
      <c r="H434" s="164"/>
      <c r="I434" s="116" t="s">
        <v>516</v>
      </c>
      <c r="J434" s="116" t="str">
        <f>VLOOKUP(I434,Presupuesto!$B$11:$C$565,2,0)</f>
        <v>AGUINALDO Y DECIMO CUARTO MES</v>
      </c>
      <c r="K434" s="98" t="str">
        <f t="shared" si="10"/>
        <v>Posgrado</v>
      </c>
      <c r="L434" s="98" t="s">
        <v>395</v>
      </c>
    </row>
    <row r="435" spans="3:12" hidden="1">
      <c r="C435" s="172" t="s">
        <v>59</v>
      </c>
      <c r="D435" s="163"/>
      <c r="E435" s="154">
        <v>0</v>
      </c>
      <c r="F435" s="117">
        <f>IF(E433&lt;6,"",((E433-6)/12)*(G433/E433))</f>
        <v>0</v>
      </c>
      <c r="G435" s="97">
        <f>F435</f>
        <v>0</v>
      </c>
      <c r="H435" s="164"/>
      <c r="I435" s="101" t="s">
        <v>519</v>
      </c>
      <c r="J435" s="101" t="str">
        <f>VLOOKUP(I435,Presupuesto!$B$11:$C$565,2,0)</f>
        <v>DECIMOCUARTO MES</v>
      </c>
      <c r="K435" s="98" t="str">
        <f t="shared" si="10"/>
        <v>Posgrado</v>
      </c>
      <c r="L435" s="98" t="s">
        <v>395</v>
      </c>
    </row>
    <row r="436" spans="3:12" ht="15.75" hidden="1" thickBot="1">
      <c r="C436" s="137" t="s">
        <v>491</v>
      </c>
      <c r="D436" s="199"/>
      <c r="E436" s="152">
        <v>12</v>
      </c>
      <c r="F436" s="299">
        <f>HLOOKUP($C436,$BZ$2:$CM$3,2,0)</f>
        <v>15004.09</v>
      </c>
      <c r="G436" s="113">
        <f>D436*E436*F436</f>
        <v>0</v>
      </c>
      <c r="H436" s="166"/>
      <c r="I436" s="114" t="s">
        <v>496</v>
      </c>
      <c r="J436" s="114" t="str">
        <f>VLOOKUP(I436,Presupuesto!$B$11:$C$565,2,0)</f>
        <v>SUELDOS Y SALARIOS PERMANENTES</v>
      </c>
      <c r="K436" s="98" t="str">
        <f t="shared" si="10"/>
        <v>Posgrado</v>
      </c>
      <c r="L436" s="98" t="s">
        <v>395</v>
      </c>
    </row>
    <row r="437" spans="3:12" hidden="1">
      <c r="C437" s="171" t="s">
        <v>58</v>
      </c>
      <c r="D437" s="163"/>
      <c r="E437" s="154">
        <v>0</v>
      </c>
      <c r="F437" s="100">
        <f>IF(E436=0,"",(G436/E436)/12*E436)</f>
        <v>0</v>
      </c>
      <c r="G437" s="97">
        <f>F437</f>
        <v>0</v>
      </c>
      <c r="H437" s="164"/>
      <c r="I437" s="116" t="s">
        <v>516</v>
      </c>
      <c r="J437" s="116" t="str">
        <f>VLOOKUP(I437,Presupuesto!$B$11:$C$565,2,0)</f>
        <v>AGUINALDO Y DECIMO CUARTO MES</v>
      </c>
      <c r="K437" s="98" t="str">
        <f t="shared" si="10"/>
        <v>Posgrado</v>
      </c>
      <c r="L437" s="98" t="s">
        <v>395</v>
      </c>
    </row>
    <row r="438" spans="3:12" hidden="1">
      <c r="C438" s="172" t="s">
        <v>59</v>
      </c>
      <c r="D438" s="163"/>
      <c r="E438" s="154">
        <v>0</v>
      </c>
      <c r="F438" s="117">
        <f>IF(E436&lt;6,"",((E436-6)/12)*(G436/E436))</f>
        <v>0</v>
      </c>
      <c r="G438" s="97">
        <f>F438</f>
        <v>0</v>
      </c>
      <c r="H438" s="164"/>
      <c r="I438" s="101" t="s">
        <v>519</v>
      </c>
      <c r="J438" s="101" t="str">
        <f>VLOOKUP(I438,Presupuesto!$B$11:$C$565,2,0)</f>
        <v>DECIMOCUARTO MES</v>
      </c>
      <c r="K438" s="98" t="str">
        <f t="shared" si="10"/>
        <v>Posgrado</v>
      </c>
      <c r="L438" s="98" t="s">
        <v>395</v>
      </c>
    </row>
    <row r="439" spans="3:12" ht="15.75" hidden="1" thickBot="1">
      <c r="C439" s="137" t="s">
        <v>492</v>
      </c>
      <c r="D439" s="199"/>
      <c r="E439" s="152">
        <v>12</v>
      </c>
      <c r="F439" s="299">
        <f>HLOOKUP($C439,$BZ$2:$CM$3,2,0)</f>
        <v>13238.9</v>
      </c>
      <c r="G439" s="113">
        <f>D439*E439*F439</f>
        <v>0</v>
      </c>
      <c r="H439" s="166"/>
      <c r="I439" s="114" t="s">
        <v>496</v>
      </c>
      <c r="J439" s="114" t="str">
        <f>VLOOKUP(I439,Presupuesto!$B$11:$C$565,2,0)</f>
        <v>SUELDOS Y SALARIOS PERMANENTES</v>
      </c>
      <c r="K439" s="98" t="str">
        <f t="shared" si="10"/>
        <v>Posgrado</v>
      </c>
      <c r="L439" s="98" t="s">
        <v>395</v>
      </c>
    </row>
    <row r="440" spans="3:12" hidden="1">
      <c r="C440" s="171" t="s">
        <v>58</v>
      </c>
      <c r="D440" s="163"/>
      <c r="E440" s="154">
        <v>0</v>
      </c>
      <c r="F440" s="100">
        <f>IF(E439=0,"",(G439/E439)/12*E439)</f>
        <v>0</v>
      </c>
      <c r="G440" s="97">
        <f>F440</f>
        <v>0</v>
      </c>
      <c r="H440" s="164"/>
      <c r="I440" s="116" t="s">
        <v>516</v>
      </c>
      <c r="J440" s="116" t="str">
        <f>VLOOKUP(I440,Presupuesto!$B$11:$C$565,2,0)</f>
        <v>AGUINALDO Y DECIMO CUARTO MES</v>
      </c>
      <c r="K440" s="98" t="str">
        <f t="shared" si="10"/>
        <v>Posgrado</v>
      </c>
      <c r="L440" s="98" t="s">
        <v>395</v>
      </c>
    </row>
    <row r="441" spans="3:12" hidden="1">
      <c r="C441" s="172" t="s">
        <v>59</v>
      </c>
      <c r="D441" s="163"/>
      <c r="E441" s="154">
        <v>0</v>
      </c>
      <c r="F441" s="117">
        <f>IF(E439&lt;6,"",((E439-6)/12)*(G439/E439))</f>
        <v>0</v>
      </c>
      <c r="G441" s="97">
        <f>F441</f>
        <v>0</v>
      </c>
      <c r="H441" s="164"/>
      <c r="I441" s="101" t="s">
        <v>519</v>
      </c>
      <c r="J441" s="101" t="str">
        <f>VLOOKUP(I441,Presupuesto!$B$11:$C$565,2,0)</f>
        <v>DECIMOCUARTO MES</v>
      </c>
      <c r="K441" s="98" t="str">
        <f t="shared" si="10"/>
        <v>Posgrado</v>
      </c>
      <c r="L441" s="98" t="s">
        <v>395</v>
      </c>
    </row>
    <row r="442" spans="3:12" ht="15.75" hidden="1" thickBot="1">
      <c r="C442" s="137" t="s">
        <v>493</v>
      </c>
      <c r="D442" s="199"/>
      <c r="E442" s="152">
        <v>12</v>
      </c>
      <c r="F442" s="299">
        <f>HLOOKUP($C442,$BZ$2:$CM$3,2,0)</f>
        <v>12356.31</v>
      </c>
      <c r="G442" s="113">
        <f>D442*E442*F442</f>
        <v>0</v>
      </c>
      <c r="H442" s="166"/>
      <c r="I442" s="114" t="s">
        <v>496</v>
      </c>
      <c r="J442" s="114" t="str">
        <f>VLOOKUP(I442,Presupuesto!$B$11:$C$565,2,0)</f>
        <v>SUELDOS Y SALARIOS PERMANENTES</v>
      </c>
      <c r="K442" s="98" t="str">
        <f t="shared" ref="K442:K459" si="11">$K$409</f>
        <v>Posgrado</v>
      </c>
      <c r="L442" s="98" t="s">
        <v>395</v>
      </c>
    </row>
    <row r="443" spans="3:12" hidden="1">
      <c r="C443" s="171" t="s">
        <v>58</v>
      </c>
      <c r="D443" s="163"/>
      <c r="E443" s="154">
        <v>0</v>
      </c>
      <c r="F443" s="100">
        <f>IF(E442=0,"",(G442/E442)/12*E442)</f>
        <v>0</v>
      </c>
      <c r="G443" s="97">
        <f>F443</f>
        <v>0</v>
      </c>
      <c r="H443" s="164"/>
      <c r="I443" s="116" t="s">
        <v>516</v>
      </c>
      <c r="J443" s="116" t="str">
        <f>VLOOKUP(I443,Presupuesto!$B$11:$C$565,2,0)</f>
        <v>AGUINALDO Y DECIMO CUARTO MES</v>
      </c>
      <c r="K443" s="98" t="str">
        <f t="shared" si="11"/>
        <v>Posgrado</v>
      </c>
      <c r="L443" s="98" t="s">
        <v>395</v>
      </c>
    </row>
    <row r="444" spans="3:12" hidden="1">
      <c r="C444" s="172" t="s">
        <v>59</v>
      </c>
      <c r="D444" s="163"/>
      <c r="E444" s="154">
        <v>0</v>
      </c>
      <c r="F444" s="117">
        <f>IF(E442&lt;6,"",((E442-6)/12)*(G442/E442))</f>
        <v>0</v>
      </c>
      <c r="G444" s="97">
        <f>F444</f>
        <v>0</v>
      </c>
      <c r="H444" s="164"/>
      <c r="I444" s="101" t="s">
        <v>519</v>
      </c>
      <c r="J444" s="101" t="str">
        <f>VLOOKUP(I444,Presupuesto!$B$11:$C$565,2,0)</f>
        <v>DECIMOCUARTO MES</v>
      </c>
      <c r="K444" s="98" t="str">
        <f t="shared" si="11"/>
        <v>Posgrado</v>
      </c>
      <c r="L444" s="98" t="s">
        <v>395</v>
      </c>
    </row>
    <row r="445" spans="3:12" ht="15.75" hidden="1" thickBot="1">
      <c r="C445" s="137" t="s">
        <v>494</v>
      </c>
      <c r="D445" s="199"/>
      <c r="E445" s="152">
        <v>12</v>
      </c>
      <c r="F445" s="299">
        <f>HLOOKUP($C445,$BZ$2:$CM$3,2,0)</f>
        <v>463.22</v>
      </c>
      <c r="G445" s="113">
        <f>D445*E445*F445</f>
        <v>0</v>
      </c>
      <c r="H445" s="166"/>
      <c r="I445" s="114" t="s">
        <v>496</v>
      </c>
      <c r="J445" s="114" t="str">
        <f>VLOOKUP(I445,Presupuesto!$B$11:$C$565,2,0)</f>
        <v>SUELDOS Y SALARIOS PERMANENTES</v>
      </c>
      <c r="K445" s="98" t="str">
        <f t="shared" si="11"/>
        <v>Posgrado</v>
      </c>
      <c r="L445" s="98" t="s">
        <v>395</v>
      </c>
    </row>
    <row r="446" spans="3:12" hidden="1">
      <c r="C446" s="171" t="s">
        <v>58</v>
      </c>
      <c r="D446" s="163"/>
      <c r="E446" s="154">
        <v>0</v>
      </c>
      <c r="F446" s="100">
        <f>IF(E445=0,"",(G445/E445)/12*E445)</f>
        <v>0</v>
      </c>
      <c r="G446" s="97">
        <f>F446</f>
        <v>0</v>
      </c>
      <c r="H446" s="164"/>
      <c r="I446" s="116" t="s">
        <v>516</v>
      </c>
      <c r="J446" s="116" t="str">
        <f>VLOOKUP(I446,Presupuesto!$B$11:$C$565,2,0)</f>
        <v>AGUINALDO Y DECIMO CUARTO MES</v>
      </c>
      <c r="K446" s="98" t="str">
        <f t="shared" si="11"/>
        <v>Posgrado</v>
      </c>
      <c r="L446" s="98" t="s">
        <v>395</v>
      </c>
    </row>
    <row r="447" spans="3:12" hidden="1">
      <c r="C447" s="172" t="s">
        <v>59</v>
      </c>
      <c r="D447" s="163"/>
      <c r="E447" s="154">
        <v>0</v>
      </c>
      <c r="F447" s="117">
        <f>IF(E445&lt;6,"",((E445-6)/12)*(G445/E445))</f>
        <v>0</v>
      </c>
      <c r="G447" s="97">
        <f>F447</f>
        <v>0</v>
      </c>
      <c r="H447" s="164"/>
      <c r="I447" s="101" t="s">
        <v>519</v>
      </c>
      <c r="J447" s="101" t="str">
        <f>VLOOKUP(I447,Presupuesto!$B$11:$C$565,2,0)</f>
        <v>DECIMOCUARTO MES</v>
      </c>
      <c r="K447" s="98" t="str">
        <f t="shared" si="11"/>
        <v>Posgrado</v>
      </c>
      <c r="L447" s="98" t="s">
        <v>395</v>
      </c>
    </row>
    <row r="448" spans="3:12" ht="15.75" hidden="1" thickBot="1">
      <c r="C448" s="137" t="s">
        <v>495</v>
      </c>
      <c r="D448" s="199"/>
      <c r="E448" s="152">
        <v>12</v>
      </c>
      <c r="F448" s="299">
        <f>HLOOKUP($C448,$BZ$2:$CM$3,2,0)</f>
        <v>2007.3</v>
      </c>
      <c r="G448" s="113">
        <f>D448*E448*F448</f>
        <v>0</v>
      </c>
      <c r="H448" s="166"/>
      <c r="I448" s="114" t="s">
        <v>496</v>
      </c>
      <c r="J448" s="114" t="str">
        <f>VLOOKUP(I448,Presupuesto!$B$11:$C$565,2,0)</f>
        <v>SUELDOS Y SALARIOS PERMANENTES</v>
      </c>
      <c r="K448" s="98" t="str">
        <f t="shared" si="11"/>
        <v>Posgrado</v>
      </c>
      <c r="L448" s="98" t="s">
        <v>395</v>
      </c>
    </row>
    <row r="449" spans="3:12" hidden="1">
      <c r="C449" s="171" t="s">
        <v>58</v>
      </c>
      <c r="D449" s="163"/>
      <c r="E449" s="154">
        <v>0</v>
      </c>
      <c r="F449" s="100">
        <f>IF(E448=0,"",(G448/E448)/12*E448)</f>
        <v>0</v>
      </c>
      <c r="G449" s="97">
        <f>F449</f>
        <v>0</v>
      </c>
      <c r="H449" s="164"/>
      <c r="I449" s="116" t="s">
        <v>516</v>
      </c>
      <c r="J449" s="116" t="str">
        <f>VLOOKUP(I449,Presupuesto!$B$11:$C$565,2,0)</f>
        <v>AGUINALDO Y DECIMO CUARTO MES</v>
      </c>
      <c r="K449" s="98" t="str">
        <f t="shared" si="11"/>
        <v>Posgrado</v>
      </c>
      <c r="L449" s="98" t="s">
        <v>395</v>
      </c>
    </row>
    <row r="450" spans="3:12" hidden="1">
      <c r="C450" s="172" t="s">
        <v>59</v>
      </c>
      <c r="D450" s="163"/>
      <c r="E450" s="154">
        <v>0</v>
      </c>
      <c r="F450" s="117">
        <f>IF(E448&lt;6,"",((E448-6)/12)*(G448/E448))</f>
        <v>0</v>
      </c>
      <c r="G450" s="97">
        <f>F450</f>
        <v>0</v>
      </c>
      <c r="H450" s="164"/>
      <c r="I450" s="101" t="s">
        <v>519</v>
      </c>
      <c r="J450" s="101" t="str">
        <f>VLOOKUP(I450,Presupuesto!$B$11:$C$565,2,0)</f>
        <v>DECIMOCUARTO MES</v>
      </c>
      <c r="K450" s="98" t="str">
        <f t="shared" si="11"/>
        <v>Posgrado</v>
      </c>
      <c r="L450" s="98" t="s">
        <v>395</v>
      </c>
    </row>
    <row r="451" spans="3:12" ht="15.75" hidden="1" thickBot="1">
      <c r="C451" s="140" t="s">
        <v>83</v>
      </c>
      <c r="D451" s="199"/>
      <c r="E451" s="152">
        <v>12</v>
      </c>
      <c r="F451" s="139">
        <v>30000</v>
      </c>
      <c r="G451" s="113">
        <f>D451*E451*F451</f>
        <v>0</v>
      </c>
      <c r="H451" s="166"/>
      <c r="I451" s="114" t="s">
        <v>564</v>
      </c>
      <c r="J451" s="114" t="str">
        <f>VLOOKUP(I451,Presupuesto!$B$11:$C$565,2,0)</f>
        <v>CONTRATOS ESPECIALES</v>
      </c>
      <c r="K451" s="98" t="str">
        <f t="shared" si="11"/>
        <v>Posgrado</v>
      </c>
      <c r="L451" s="98" t="s">
        <v>395</v>
      </c>
    </row>
    <row r="452" spans="3:12" hidden="1">
      <c r="C452" s="171" t="s">
        <v>58</v>
      </c>
      <c r="D452" s="163"/>
      <c r="E452" s="154">
        <v>0</v>
      </c>
      <c r="F452" s="117">
        <f>IF(E451=0,"",(G451/E451)/12*E451)</f>
        <v>0</v>
      </c>
      <c r="G452" s="97">
        <f>F452</f>
        <v>0</v>
      </c>
      <c r="H452" s="164"/>
      <c r="I452" s="101" t="s">
        <v>564</v>
      </c>
      <c r="J452" s="101" t="str">
        <f>VLOOKUP(I452,Presupuesto!$B$11:$C$565,2,0)</f>
        <v>CONTRATOS ESPECIALES</v>
      </c>
      <c r="K452" s="98" t="str">
        <f t="shared" si="11"/>
        <v>Posgrado</v>
      </c>
      <c r="L452" s="98" t="s">
        <v>394</v>
      </c>
    </row>
    <row r="453" spans="3:12" hidden="1">
      <c r="C453" s="172" t="s">
        <v>59</v>
      </c>
      <c r="D453" s="163"/>
      <c r="E453" s="154">
        <v>0</v>
      </c>
      <c r="F453" s="100">
        <f>IF(E451&lt;6,"",((E451-6)/12)*(G451/E451))</f>
        <v>0</v>
      </c>
      <c r="G453" s="97">
        <f>F453</f>
        <v>0</v>
      </c>
      <c r="H453" s="164"/>
      <c r="I453" s="101" t="s">
        <v>564</v>
      </c>
      <c r="J453" s="101" t="str">
        <f>VLOOKUP(I453,Presupuesto!$B$11:$C$565,2,0)</f>
        <v>CONTRATOS ESPECIALES</v>
      </c>
      <c r="K453" s="98" t="str">
        <f t="shared" si="11"/>
        <v>Posgrado</v>
      </c>
      <c r="L453" s="98" t="s">
        <v>399</v>
      </c>
    </row>
    <row r="454" spans="3:12" ht="15.75" hidden="1" thickBot="1">
      <c r="C454" s="140" t="s">
        <v>60</v>
      </c>
      <c r="D454" s="199"/>
      <c r="E454" s="152">
        <v>12</v>
      </c>
      <c r="F454" s="118">
        <v>30000</v>
      </c>
      <c r="G454" s="113">
        <f>D454*E454*F454</f>
        <v>0</v>
      </c>
      <c r="H454" s="166"/>
      <c r="I454" s="114" t="s">
        <v>705</v>
      </c>
      <c r="J454" s="114" t="str">
        <f>VLOOKUP(I454,Presupuesto!$B$11:$C$565,2,0)</f>
        <v>OTROS SERVICIOS TECNICOS Y PROFESIONALES</v>
      </c>
      <c r="K454" s="98" t="str">
        <f t="shared" si="11"/>
        <v>Posgrado</v>
      </c>
      <c r="L454" s="98" t="s">
        <v>394</v>
      </c>
    </row>
    <row r="455" spans="3:12" hidden="1">
      <c r="C455" s="171" t="s">
        <v>58</v>
      </c>
      <c r="D455" s="163"/>
      <c r="E455" s="154">
        <v>0</v>
      </c>
      <c r="F455" s="100">
        <v>0</v>
      </c>
      <c r="G455" s="97">
        <f>F455</f>
        <v>0</v>
      </c>
      <c r="H455" s="164"/>
      <c r="I455" s="101" t="s">
        <v>705</v>
      </c>
      <c r="J455" s="101" t="str">
        <f>VLOOKUP(I455,Presupuesto!$B$11:$C$565,2,0)</f>
        <v>OTROS SERVICIOS TECNICOS Y PROFESIONALES</v>
      </c>
      <c r="K455" s="98" t="str">
        <f t="shared" si="11"/>
        <v>Posgrado</v>
      </c>
      <c r="L455" s="98" t="s">
        <v>394</v>
      </c>
    </row>
    <row r="456" spans="3:12" hidden="1">
      <c r="C456" s="172" t="s">
        <v>59</v>
      </c>
      <c r="D456" s="163"/>
      <c r="E456" s="154">
        <v>0</v>
      </c>
      <c r="F456" s="100">
        <v>0</v>
      </c>
      <c r="G456" s="97">
        <f>F456</f>
        <v>0</v>
      </c>
      <c r="H456" s="164"/>
      <c r="I456" s="101" t="s">
        <v>705</v>
      </c>
      <c r="J456" s="101" t="str">
        <f>VLOOKUP(I456,Presupuesto!$B$11:$C$565,2,0)</f>
        <v>OTROS SERVICIOS TECNICOS Y PROFESIONALES</v>
      </c>
      <c r="K456" s="98" t="str">
        <f t="shared" si="11"/>
        <v>Posgrado</v>
      </c>
      <c r="L456" s="98" t="s">
        <v>394</v>
      </c>
    </row>
    <row r="457" spans="3:12" ht="15.75" hidden="1" thickBot="1">
      <c r="C457" s="140" t="s">
        <v>61</v>
      </c>
      <c r="D457" s="199"/>
      <c r="E457" s="152">
        <v>12</v>
      </c>
      <c r="F457" s="118">
        <v>30000</v>
      </c>
      <c r="G457" s="113">
        <f>D457*E457*F457</f>
        <v>0</v>
      </c>
      <c r="H457" s="166"/>
      <c r="I457" s="114" t="s">
        <v>496</v>
      </c>
      <c r="J457" s="114" t="str">
        <f>VLOOKUP(I457,Presupuesto!$B$11:$C$565,2,0)</f>
        <v>SUELDOS Y SALARIOS PERMANENTES</v>
      </c>
      <c r="K457" s="98" t="str">
        <f t="shared" si="11"/>
        <v>Posgrado</v>
      </c>
      <c r="L457" s="98" t="s">
        <v>394</v>
      </c>
    </row>
    <row r="458" spans="3:12" hidden="1">
      <c r="C458" s="171" t="s">
        <v>58</v>
      </c>
      <c r="D458" s="169"/>
      <c r="E458" s="131">
        <v>0</v>
      </c>
      <c r="F458" s="119">
        <f>IF(E457=0,"",(G457/E457)/12*E457)</f>
        <v>0</v>
      </c>
      <c r="G458" s="120">
        <f>F458</f>
        <v>0</v>
      </c>
      <c r="H458" s="164"/>
      <c r="I458" s="101" t="s">
        <v>516</v>
      </c>
      <c r="J458" s="101" t="str">
        <f>VLOOKUP(I458,Presupuesto!$B$11:$C$565,2,0)</f>
        <v>AGUINALDO Y DECIMO CUARTO MES</v>
      </c>
      <c r="K458" s="98" t="str">
        <f t="shared" si="11"/>
        <v>Posgrado</v>
      </c>
      <c r="L458" s="98" t="s">
        <v>394</v>
      </c>
    </row>
    <row r="459" spans="3:12" ht="15.75" hidden="1" thickBot="1">
      <c r="C459" s="173" t="s">
        <v>59</v>
      </c>
      <c r="D459" s="162"/>
      <c r="E459" s="132">
        <v>0</v>
      </c>
      <c r="F459" s="105">
        <f>IF(E457&lt;6,"",((E457-6)/12)*(G457/E457))</f>
        <v>0</v>
      </c>
      <c r="G459" s="105">
        <f>F459</f>
        <v>0</v>
      </c>
      <c r="H459" s="162"/>
      <c r="I459" s="106" t="s">
        <v>519</v>
      </c>
      <c r="J459" s="124" t="str">
        <f>VLOOKUP(I459,Presupuesto!$B$11:$C$565,2,0)</f>
        <v>DECIMOCUARTO MES</v>
      </c>
      <c r="K459" s="106" t="str">
        <f t="shared" si="11"/>
        <v>Posgrado</v>
      </c>
      <c r="L459" s="124" t="s">
        <v>394</v>
      </c>
    </row>
    <row r="461" spans="3:12" ht="15.75" thickBot="1"/>
    <row r="462" spans="3:12" ht="15.75" thickBot="1">
      <c r="C462" s="69" t="s">
        <v>43</v>
      </c>
      <c r="D462" s="30">
        <f>SUM(G469:G519)</f>
        <v>0</v>
      </c>
      <c r="E462" s="93"/>
      <c r="F462" s="93"/>
      <c r="G462" s="93"/>
      <c r="H462" s="76"/>
      <c r="I462" s="76"/>
      <c r="J462" s="76"/>
    </row>
    <row r="463" spans="3:12">
      <c r="D463" s="31"/>
      <c r="E463" s="93"/>
      <c r="F463" s="93"/>
      <c r="G463" s="93"/>
      <c r="H463" s="76"/>
      <c r="I463" s="76"/>
      <c r="J463" s="76"/>
    </row>
    <row r="464" spans="3:12">
      <c r="D464" s="31"/>
      <c r="E464" s="93"/>
      <c r="F464" s="93"/>
      <c r="G464" s="93"/>
      <c r="H464" s="76"/>
      <c r="I464" s="76"/>
      <c r="J464" s="76"/>
    </row>
    <row r="465" spans="3:12" ht="15.75">
      <c r="C465" s="202" t="s">
        <v>392</v>
      </c>
      <c r="D465" s="361"/>
      <c r="E465" s="93"/>
      <c r="F465" s="93"/>
      <c r="G465" s="93"/>
      <c r="H465" s="76"/>
      <c r="I465" s="76"/>
      <c r="J465" s="76"/>
    </row>
    <row r="466" spans="3:12" ht="18.75">
      <c r="C466" s="206" t="e">
        <f>IFERROR(VLOOKUP(D465,'1. Desarrollo e Innov. Curricu.'!$E:$F,2,FALSE),IFERROR(VLOOKUP(D465,'2. Investigación Científica'!$E:$F,2,FALSE),IFERROR(VLOOKUP(D465,'3. Vinculación Univ. Sociedad'!$E:$F,2,FALSE),IFERROR(VLOOKUP(D465,'4. Docencia y Profesorado Univ.'!$E:$F,2,FALSE),IFERROR(VLOOKUP(D465,'5. Estudiantes y Graduados'!$E:$F,2,FALSE),IFERROR(VLOOKUP(D465,'11. Gestion Administrativa'!$E:$F,2,FALSE),IFERROR(VLOOKUP(D465,'13. Gestión Académica'!$E:$F,2,FALSE),IFERROR(VLOOKUP(D465,'8. Asegura. de la Calid. y M'!$E:$F,2,FALSE),IFERROR(VLOOKUP(D465,'6. Gestión del Conocimiento'!$E:$F,2,FALSE),IFERROR(VLOOKUP(D465,'15. Gobernabilidad y Proceso...'!$E:$F,2,FALSE),IFERROR(VLOOKUP(D465,'12. Gestión del Talento Humano'!$E:$F,2,FALSE),IFERROR(VLOOKUP(D465,'14. Internacional... de la E.S.'!$E:$F,2,FALSE),IFERROR(VLOOKUP(D465,'10. Posgrado'!$E:$F,2,FALSE),IFERROR(VLOOKUP(D465,'17. Gestión TIC'!$E:$F,2,FALSE),IFERROR(VLOOKUP(D465,'16. Desa. del Sistema Educ.Sup.'!$E:$F,2,FALSE),IFERROR(VLOOKUP(D465,'9. Cultura de Inno. Insti...'!$E:$F,2,FALSE),VLOOKUP(D465,'7. Lo Esencial de la Reforma U.'!$E:$F,2,0)))))))))))))))))</f>
        <v>#N/A</v>
      </c>
      <c r="D466" s="31"/>
      <c r="E466" s="93"/>
      <c r="F466" s="93"/>
      <c r="G466" s="93"/>
      <c r="H466" s="76"/>
      <c r="I466" s="76"/>
      <c r="J466" s="76"/>
      <c r="K466" s="153"/>
    </row>
    <row r="467" spans="3:12" ht="15.75" thickBot="1">
      <c r="C467" s="177"/>
      <c r="D467" s="31"/>
      <c r="E467" s="93"/>
      <c r="F467" s="93"/>
      <c r="G467" s="93"/>
      <c r="H467" s="76"/>
      <c r="I467" s="76"/>
      <c r="J467" s="76"/>
      <c r="K467" s="153"/>
    </row>
    <row r="468" spans="3:12" ht="30.75" thickBot="1">
      <c r="C468" s="134" t="s">
        <v>44</v>
      </c>
      <c r="D468" s="138" t="s">
        <v>55</v>
      </c>
      <c r="E468" s="170" t="s">
        <v>56</v>
      </c>
      <c r="F468" s="138" t="s">
        <v>57</v>
      </c>
      <c r="G468" s="135" t="s">
        <v>27</v>
      </c>
      <c r="H468" s="133" t="s">
        <v>131</v>
      </c>
      <c r="I468" s="136" t="s">
        <v>46</v>
      </c>
      <c r="J468" s="136" t="s">
        <v>132</v>
      </c>
      <c r="K468" s="136" t="s">
        <v>410</v>
      </c>
      <c r="L468" s="136" t="s">
        <v>411</v>
      </c>
    </row>
    <row r="469" spans="3:12" ht="15.75" hidden="1" thickBot="1">
      <c r="C469" s="137" t="s">
        <v>482</v>
      </c>
      <c r="D469" s="199"/>
      <c r="E469" s="152">
        <v>12</v>
      </c>
      <c r="F469" s="299">
        <f>HLOOKUP($C469,$BZ$2:$CM$3,2,0)</f>
        <v>43674.39</v>
      </c>
      <c r="G469" s="113">
        <f>D469*E469*F469</f>
        <v>0</v>
      </c>
      <c r="H469" s="166"/>
      <c r="I469" s="114" t="s">
        <v>496</v>
      </c>
      <c r="J469" s="114" t="str">
        <f>VLOOKUP(I469,Presupuesto!$B$11:$C$565,2,0)</f>
        <v>SUELDOS Y SALARIOS PERMANENTES</v>
      </c>
      <c r="K469" s="214" t="s">
        <v>1454</v>
      </c>
      <c r="L469" s="98" t="s">
        <v>394</v>
      </c>
    </row>
    <row r="470" spans="3:12" hidden="1">
      <c r="C470" s="171" t="s">
        <v>58</v>
      </c>
      <c r="D470" s="163"/>
      <c r="E470" s="154">
        <v>0</v>
      </c>
      <c r="F470" s="100">
        <f>IF(E469=0,"",(G469/E469)/12*E469)</f>
        <v>0</v>
      </c>
      <c r="G470" s="97">
        <f>F470</f>
        <v>0</v>
      </c>
      <c r="H470" s="164"/>
      <c r="I470" s="116" t="s">
        <v>516</v>
      </c>
      <c r="J470" s="116" t="str">
        <f>VLOOKUP(I470,Presupuesto!$B$11:$C$565,2,0)</f>
        <v>AGUINALDO Y DECIMO CUARTO MES</v>
      </c>
      <c r="K470" s="98" t="str">
        <f t="shared" ref="K470:K501" si="12">$K$469</f>
        <v>Posgrado</v>
      </c>
      <c r="L470" s="98" t="s">
        <v>412</v>
      </c>
    </row>
    <row r="471" spans="3:12" hidden="1">
      <c r="C471" s="172" t="s">
        <v>59</v>
      </c>
      <c r="D471" s="163"/>
      <c r="E471" s="154">
        <v>0</v>
      </c>
      <c r="F471" s="117">
        <f>IF(E469&lt;6,"",((E469-6)/12)*(G469/E469))</f>
        <v>0</v>
      </c>
      <c r="G471" s="97">
        <f>F471</f>
        <v>0</v>
      </c>
      <c r="H471" s="164"/>
      <c r="I471" s="101" t="s">
        <v>519</v>
      </c>
      <c r="J471" s="101" t="str">
        <f>VLOOKUP(I471,Presupuesto!$B$11:$C$565,2,0)</f>
        <v>DECIMOCUARTO MES</v>
      </c>
      <c r="K471" s="98" t="str">
        <f t="shared" si="12"/>
        <v>Posgrado</v>
      </c>
      <c r="L471" s="98" t="s">
        <v>395</v>
      </c>
    </row>
    <row r="472" spans="3:12" ht="15.75" hidden="1" thickBot="1">
      <c r="C472" s="137" t="s">
        <v>483</v>
      </c>
      <c r="D472" s="199"/>
      <c r="E472" s="152">
        <v>12</v>
      </c>
      <c r="F472" s="299">
        <f>HLOOKUP($C472,$BZ$2:$CM$3,2,0)</f>
        <v>39703.99</v>
      </c>
      <c r="G472" s="113">
        <f>D472*E472*F472</f>
        <v>0</v>
      </c>
      <c r="H472" s="166"/>
      <c r="I472" s="114" t="s">
        <v>496</v>
      </c>
      <c r="J472" s="114" t="str">
        <f>VLOOKUP(I472,Presupuesto!$B$11:$C$565,2,0)</f>
        <v>SUELDOS Y SALARIOS PERMANENTES</v>
      </c>
      <c r="K472" s="98" t="str">
        <f t="shared" si="12"/>
        <v>Posgrado</v>
      </c>
      <c r="L472" s="98" t="s">
        <v>395</v>
      </c>
    </row>
    <row r="473" spans="3:12" hidden="1">
      <c r="C473" s="171" t="s">
        <v>58</v>
      </c>
      <c r="D473" s="163"/>
      <c r="E473" s="154">
        <v>0</v>
      </c>
      <c r="F473" s="100">
        <f>IF(E472=0,"",(G472/E472)/12*E472)</f>
        <v>0</v>
      </c>
      <c r="G473" s="97">
        <f>F473</f>
        <v>0</v>
      </c>
      <c r="H473" s="164"/>
      <c r="I473" s="116" t="s">
        <v>516</v>
      </c>
      <c r="J473" s="116" t="str">
        <f>VLOOKUP(I473,Presupuesto!$B$11:$C$565,2,0)</f>
        <v>AGUINALDO Y DECIMO CUARTO MES</v>
      </c>
      <c r="K473" s="98" t="str">
        <f t="shared" si="12"/>
        <v>Posgrado</v>
      </c>
      <c r="L473" s="98" t="s">
        <v>395</v>
      </c>
    </row>
    <row r="474" spans="3:12" hidden="1">
      <c r="C474" s="172" t="s">
        <v>59</v>
      </c>
      <c r="D474" s="163"/>
      <c r="E474" s="154">
        <v>0</v>
      </c>
      <c r="F474" s="117">
        <f>IF(E472&lt;6,"",((E472-6)/12)*(G472/E472))</f>
        <v>0</v>
      </c>
      <c r="G474" s="97">
        <f>F474</f>
        <v>0</v>
      </c>
      <c r="H474" s="164"/>
      <c r="I474" s="101" t="s">
        <v>519</v>
      </c>
      <c r="J474" s="101" t="str">
        <f>VLOOKUP(I474,Presupuesto!$B$11:$C$565,2,0)</f>
        <v>DECIMOCUARTO MES</v>
      </c>
      <c r="K474" s="98" t="str">
        <f t="shared" si="12"/>
        <v>Posgrado</v>
      </c>
      <c r="L474" s="98" t="s">
        <v>395</v>
      </c>
    </row>
    <row r="475" spans="3:12" ht="15.75" hidden="1" thickBot="1">
      <c r="C475" s="137" t="s">
        <v>484</v>
      </c>
      <c r="D475" s="199"/>
      <c r="E475" s="152">
        <v>12</v>
      </c>
      <c r="F475" s="299">
        <f>HLOOKUP($C475,$BZ$2:$CM$3,2,0)</f>
        <v>35733.589999999997</v>
      </c>
      <c r="G475" s="113">
        <f>D475*E475*F475</f>
        <v>0</v>
      </c>
      <c r="H475" s="166"/>
      <c r="I475" s="114" t="s">
        <v>496</v>
      </c>
      <c r="J475" s="114" t="str">
        <f>VLOOKUP(I475,Presupuesto!$B$11:$C$565,2,0)</f>
        <v>SUELDOS Y SALARIOS PERMANENTES</v>
      </c>
      <c r="K475" s="98" t="str">
        <f t="shared" si="12"/>
        <v>Posgrado</v>
      </c>
      <c r="L475" s="98" t="s">
        <v>395</v>
      </c>
    </row>
    <row r="476" spans="3:12" hidden="1">
      <c r="C476" s="171" t="s">
        <v>58</v>
      </c>
      <c r="D476" s="163"/>
      <c r="E476" s="154">
        <v>0</v>
      </c>
      <c r="F476" s="100">
        <f>IF(E475=0,"",(G475/E475)/12*E475)</f>
        <v>0</v>
      </c>
      <c r="G476" s="97">
        <f>F476</f>
        <v>0</v>
      </c>
      <c r="H476" s="164"/>
      <c r="I476" s="116" t="s">
        <v>516</v>
      </c>
      <c r="J476" s="116" t="str">
        <f>VLOOKUP(I476,Presupuesto!$B$11:$C$565,2,0)</f>
        <v>AGUINALDO Y DECIMO CUARTO MES</v>
      </c>
      <c r="K476" s="98" t="str">
        <f t="shared" si="12"/>
        <v>Posgrado</v>
      </c>
      <c r="L476" s="98" t="s">
        <v>395</v>
      </c>
    </row>
    <row r="477" spans="3:12" hidden="1">
      <c r="C477" s="172" t="s">
        <v>59</v>
      </c>
      <c r="D477" s="163"/>
      <c r="E477" s="154">
        <v>0</v>
      </c>
      <c r="F477" s="117">
        <f>IF(E475&lt;6,"",((E475-6)/12)*(G475/E475))</f>
        <v>0</v>
      </c>
      <c r="G477" s="97">
        <f>F477</f>
        <v>0</v>
      </c>
      <c r="H477" s="164"/>
      <c r="I477" s="101" t="s">
        <v>519</v>
      </c>
      <c r="J477" s="101" t="str">
        <f>VLOOKUP(I477,Presupuesto!$B$11:$C$565,2,0)</f>
        <v>DECIMOCUARTO MES</v>
      </c>
      <c r="K477" s="98" t="str">
        <f t="shared" si="12"/>
        <v>Posgrado</v>
      </c>
      <c r="L477" s="98" t="s">
        <v>395</v>
      </c>
    </row>
    <row r="478" spans="3:12" ht="15.75" hidden="1" thickBot="1">
      <c r="C478" s="137" t="s">
        <v>485</v>
      </c>
      <c r="D478" s="199"/>
      <c r="E478" s="152">
        <v>12</v>
      </c>
      <c r="F478" s="299">
        <f>HLOOKUP($C478,$BZ$2:$CM$3,2,0)</f>
        <v>31763.19</v>
      </c>
      <c r="G478" s="113">
        <f>D478*E478*F478</f>
        <v>0</v>
      </c>
      <c r="H478" s="166"/>
      <c r="I478" s="114" t="s">
        <v>496</v>
      </c>
      <c r="J478" s="114" t="str">
        <f>VLOOKUP(I478,Presupuesto!$B$11:$C$565,2,0)</f>
        <v>SUELDOS Y SALARIOS PERMANENTES</v>
      </c>
      <c r="K478" s="98" t="str">
        <f t="shared" si="12"/>
        <v>Posgrado</v>
      </c>
      <c r="L478" s="98" t="s">
        <v>395</v>
      </c>
    </row>
    <row r="479" spans="3:12" hidden="1">
      <c r="C479" s="171" t="s">
        <v>58</v>
      </c>
      <c r="D479" s="163"/>
      <c r="E479" s="154">
        <v>0</v>
      </c>
      <c r="F479" s="100">
        <f>IF(E478=0,"",(G478/E478)/12*E478)</f>
        <v>0</v>
      </c>
      <c r="G479" s="97">
        <f>F479</f>
        <v>0</v>
      </c>
      <c r="H479" s="164"/>
      <c r="I479" s="116" t="s">
        <v>516</v>
      </c>
      <c r="J479" s="116" t="str">
        <f>VLOOKUP(I479,Presupuesto!$B$11:$C$565,2,0)</f>
        <v>AGUINALDO Y DECIMO CUARTO MES</v>
      </c>
      <c r="K479" s="98" t="str">
        <f t="shared" si="12"/>
        <v>Posgrado</v>
      </c>
      <c r="L479" s="98" t="s">
        <v>395</v>
      </c>
    </row>
    <row r="480" spans="3:12" hidden="1">
      <c r="C480" s="172" t="s">
        <v>59</v>
      </c>
      <c r="D480" s="163"/>
      <c r="E480" s="154">
        <v>0</v>
      </c>
      <c r="F480" s="117">
        <f>IF(E478&lt;6,"",((E478-6)/12)*(G478/E478))</f>
        <v>0</v>
      </c>
      <c r="G480" s="97">
        <f>F480</f>
        <v>0</v>
      </c>
      <c r="H480" s="164"/>
      <c r="I480" s="101" t="s">
        <v>519</v>
      </c>
      <c r="J480" s="101" t="str">
        <f>VLOOKUP(I480,Presupuesto!$B$11:$C$565,2,0)</f>
        <v>DECIMOCUARTO MES</v>
      </c>
      <c r="K480" s="98" t="str">
        <f t="shared" si="12"/>
        <v>Posgrado</v>
      </c>
      <c r="L480" s="98" t="s">
        <v>395</v>
      </c>
    </row>
    <row r="481" spans="3:12" ht="15.75" hidden="1" thickBot="1">
      <c r="C481" s="137" t="s">
        <v>486</v>
      </c>
      <c r="D481" s="199"/>
      <c r="E481" s="152">
        <v>12</v>
      </c>
      <c r="F481" s="299">
        <f>HLOOKUP($C481,$BZ$2:$CM$3,2,0)</f>
        <v>29777.99</v>
      </c>
      <c r="G481" s="113">
        <f>D481*E481*F481</f>
        <v>0</v>
      </c>
      <c r="H481" s="166"/>
      <c r="I481" s="114" t="s">
        <v>496</v>
      </c>
      <c r="J481" s="114" t="str">
        <f>VLOOKUP(I481,Presupuesto!$B$11:$C$565,2,0)</f>
        <v>SUELDOS Y SALARIOS PERMANENTES</v>
      </c>
      <c r="K481" s="98" t="str">
        <f t="shared" si="12"/>
        <v>Posgrado</v>
      </c>
      <c r="L481" s="98" t="s">
        <v>395</v>
      </c>
    </row>
    <row r="482" spans="3:12" hidden="1">
      <c r="C482" s="171" t="s">
        <v>58</v>
      </c>
      <c r="D482" s="163"/>
      <c r="E482" s="154">
        <v>0</v>
      </c>
      <c r="F482" s="100">
        <f>IF(E481=0,"",(G481/E481)/12*E481)</f>
        <v>0</v>
      </c>
      <c r="G482" s="97">
        <f>F482</f>
        <v>0</v>
      </c>
      <c r="H482" s="164"/>
      <c r="I482" s="116" t="s">
        <v>516</v>
      </c>
      <c r="J482" s="116" t="str">
        <f>VLOOKUP(I482,Presupuesto!$B$11:$C$565,2,0)</f>
        <v>AGUINALDO Y DECIMO CUARTO MES</v>
      </c>
      <c r="K482" s="98" t="str">
        <f t="shared" si="12"/>
        <v>Posgrado</v>
      </c>
      <c r="L482" s="98" t="s">
        <v>395</v>
      </c>
    </row>
    <row r="483" spans="3:12" hidden="1">
      <c r="C483" s="172" t="s">
        <v>59</v>
      </c>
      <c r="D483" s="163"/>
      <c r="E483" s="154">
        <v>0</v>
      </c>
      <c r="F483" s="117">
        <f>IF(E481&lt;6,"",((E481-6)/12)*(G481/E481))</f>
        <v>0</v>
      </c>
      <c r="G483" s="97">
        <f>F483</f>
        <v>0</v>
      </c>
      <c r="H483" s="164"/>
      <c r="I483" s="101" t="s">
        <v>519</v>
      </c>
      <c r="J483" s="101" t="str">
        <f>VLOOKUP(I483,Presupuesto!$B$11:$C$565,2,0)</f>
        <v>DECIMOCUARTO MES</v>
      </c>
      <c r="K483" s="98" t="str">
        <f t="shared" si="12"/>
        <v>Posgrado</v>
      </c>
      <c r="L483" s="98" t="s">
        <v>395</v>
      </c>
    </row>
    <row r="484" spans="3:12" ht="15.75" hidden="1" thickBot="1">
      <c r="C484" s="137" t="s">
        <v>487</v>
      </c>
      <c r="D484" s="199"/>
      <c r="E484" s="152">
        <v>12</v>
      </c>
      <c r="F484" s="299">
        <f>HLOOKUP($C484,$BZ$2:$CM$3,2,0)</f>
        <v>27792.79</v>
      </c>
      <c r="G484" s="113">
        <f>D484*E484*F484</f>
        <v>0</v>
      </c>
      <c r="H484" s="166"/>
      <c r="I484" s="114" t="s">
        <v>496</v>
      </c>
      <c r="J484" s="114" t="str">
        <f>VLOOKUP(I484,Presupuesto!$B$11:$C$565,2,0)</f>
        <v>SUELDOS Y SALARIOS PERMANENTES</v>
      </c>
      <c r="K484" s="98" t="str">
        <f t="shared" si="12"/>
        <v>Posgrado</v>
      </c>
      <c r="L484" s="98" t="s">
        <v>395</v>
      </c>
    </row>
    <row r="485" spans="3:12" hidden="1">
      <c r="C485" s="171" t="s">
        <v>58</v>
      </c>
      <c r="D485" s="163"/>
      <c r="E485" s="154">
        <v>0</v>
      </c>
      <c r="F485" s="100">
        <f>IF(E484=0,"",(G484/E484)/12*E484)</f>
        <v>0</v>
      </c>
      <c r="G485" s="97">
        <f>F485</f>
        <v>0</v>
      </c>
      <c r="H485" s="164"/>
      <c r="I485" s="116" t="s">
        <v>516</v>
      </c>
      <c r="J485" s="116" t="str">
        <f>VLOOKUP(I485,Presupuesto!$B$11:$C$565,2,0)</f>
        <v>AGUINALDO Y DECIMO CUARTO MES</v>
      </c>
      <c r="K485" s="98" t="str">
        <f t="shared" si="12"/>
        <v>Posgrado</v>
      </c>
      <c r="L485" s="98" t="s">
        <v>395</v>
      </c>
    </row>
    <row r="486" spans="3:12" hidden="1">
      <c r="C486" s="172" t="s">
        <v>59</v>
      </c>
      <c r="D486" s="163"/>
      <c r="E486" s="154">
        <v>0</v>
      </c>
      <c r="F486" s="117">
        <f>IF(E484&lt;6,"",((E484-6)/12)*(G484/E484))</f>
        <v>0</v>
      </c>
      <c r="G486" s="97">
        <f>F486</f>
        <v>0</v>
      </c>
      <c r="H486" s="164"/>
      <c r="I486" s="101" t="s">
        <v>519</v>
      </c>
      <c r="J486" s="101" t="str">
        <f>VLOOKUP(I486,Presupuesto!$B$11:$C$565,2,0)</f>
        <v>DECIMOCUARTO MES</v>
      </c>
      <c r="K486" s="98" t="str">
        <f t="shared" si="12"/>
        <v>Posgrado</v>
      </c>
      <c r="L486" s="98" t="s">
        <v>395</v>
      </c>
    </row>
    <row r="487" spans="3:12" ht="15.75" hidden="1" thickBot="1">
      <c r="C487" s="137" t="s">
        <v>488</v>
      </c>
      <c r="D487" s="199"/>
      <c r="E487" s="152">
        <v>12</v>
      </c>
      <c r="F487" s="299">
        <f>HLOOKUP($C487,$BZ$2:$CM$3,2,0)</f>
        <v>18859.39</v>
      </c>
      <c r="G487" s="113">
        <f>D487*E487*F487</f>
        <v>0</v>
      </c>
      <c r="H487" s="166"/>
      <c r="I487" s="114" t="s">
        <v>496</v>
      </c>
      <c r="J487" s="114" t="str">
        <f>VLOOKUP(I487,Presupuesto!$B$11:$C$565,2,0)</f>
        <v>SUELDOS Y SALARIOS PERMANENTES</v>
      </c>
      <c r="K487" s="98" t="str">
        <f t="shared" si="12"/>
        <v>Posgrado</v>
      </c>
      <c r="L487" s="98" t="s">
        <v>395</v>
      </c>
    </row>
    <row r="488" spans="3:12" hidden="1">
      <c r="C488" s="171" t="s">
        <v>58</v>
      </c>
      <c r="D488" s="163"/>
      <c r="E488" s="154">
        <v>0</v>
      </c>
      <c r="F488" s="100">
        <f>IF(E487=0,"",(G487/E487)/12*E487)</f>
        <v>0</v>
      </c>
      <c r="G488" s="97">
        <f>F488</f>
        <v>0</v>
      </c>
      <c r="H488" s="164"/>
      <c r="I488" s="116" t="s">
        <v>516</v>
      </c>
      <c r="J488" s="116" t="str">
        <f>VLOOKUP(I488,Presupuesto!$B$11:$C$565,2,0)</f>
        <v>AGUINALDO Y DECIMO CUARTO MES</v>
      </c>
      <c r="K488" s="98" t="str">
        <f t="shared" si="12"/>
        <v>Posgrado</v>
      </c>
      <c r="L488" s="98" t="s">
        <v>395</v>
      </c>
    </row>
    <row r="489" spans="3:12" hidden="1">
      <c r="C489" s="172" t="s">
        <v>59</v>
      </c>
      <c r="D489" s="163"/>
      <c r="E489" s="154">
        <v>0</v>
      </c>
      <c r="F489" s="117">
        <f>IF(E487&lt;6,"",((E487-6)/12)*(G487/E487))</f>
        <v>0</v>
      </c>
      <c r="G489" s="97">
        <f>F489</f>
        <v>0</v>
      </c>
      <c r="H489" s="164"/>
      <c r="I489" s="101" t="s">
        <v>519</v>
      </c>
      <c r="J489" s="101" t="str">
        <f>VLOOKUP(I489,Presupuesto!$B$11:$C$565,2,0)</f>
        <v>DECIMOCUARTO MES</v>
      </c>
      <c r="K489" s="98" t="str">
        <f t="shared" si="12"/>
        <v>Posgrado</v>
      </c>
      <c r="L489" s="98" t="s">
        <v>395</v>
      </c>
    </row>
    <row r="490" spans="3:12" ht="15.75" hidden="1" thickBot="1">
      <c r="C490" s="137" t="s">
        <v>489</v>
      </c>
      <c r="D490" s="199"/>
      <c r="E490" s="152">
        <v>12</v>
      </c>
      <c r="F490" s="299">
        <f>HLOOKUP($C490,$BZ$2:$CM$3,2,0)</f>
        <v>17866.8</v>
      </c>
      <c r="G490" s="113">
        <f>D490*E490*F490</f>
        <v>0</v>
      </c>
      <c r="H490" s="166"/>
      <c r="I490" s="114" t="s">
        <v>496</v>
      </c>
      <c r="J490" s="114" t="str">
        <f>VLOOKUP(I490,Presupuesto!$B$11:$C$565,2,0)</f>
        <v>SUELDOS Y SALARIOS PERMANENTES</v>
      </c>
      <c r="K490" s="98" t="str">
        <f t="shared" si="12"/>
        <v>Posgrado</v>
      </c>
      <c r="L490" s="98" t="s">
        <v>395</v>
      </c>
    </row>
    <row r="491" spans="3:12" hidden="1">
      <c r="C491" s="171" t="s">
        <v>58</v>
      </c>
      <c r="D491" s="163"/>
      <c r="E491" s="154">
        <v>0</v>
      </c>
      <c r="F491" s="100">
        <f>IF(E490=0,"",(G490/E490)/12*E490)</f>
        <v>0</v>
      </c>
      <c r="G491" s="97">
        <f>F491</f>
        <v>0</v>
      </c>
      <c r="H491" s="164"/>
      <c r="I491" s="116" t="s">
        <v>516</v>
      </c>
      <c r="J491" s="116" t="str">
        <f>VLOOKUP(I491,Presupuesto!$B$11:$C$565,2,0)</f>
        <v>AGUINALDO Y DECIMO CUARTO MES</v>
      </c>
      <c r="K491" s="98" t="str">
        <f t="shared" si="12"/>
        <v>Posgrado</v>
      </c>
      <c r="L491" s="98" t="s">
        <v>395</v>
      </c>
    </row>
    <row r="492" spans="3:12" hidden="1">
      <c r="C492" s="172" t="s">
        <v>59</v>
      </c>
      <c r="D492" s="163"/>
      <c r="E492" s="154">
        <v>0</v>
      </c>
      <c r="F492" s="117">
        <f>IF(E490&lt;6,"",((E490-6)/12)*(G490/E490))</f>
        <v>0</v>
      </c>
      <c r="G492" s="97">
        <f>F492</f>
        <v>0</v>
      </c>
      <c r="H492" s="164"/>
      <c r="I492" s="101" t="s">
        <v>519</v>
      </c>
      <c r="J492" s="101" t="str">
        <f>VLOOKUP(I492,Presupuesto!$B$11:$C$565,2,0)</f>
        <v>DECIMOCUARTO MES</v>
      </c>
      <c r="K492" s="98" t="str">
        <f t="shared" si="12"/>
        <v>Posgrado</v>
      </c>
      <c r="L492" s="98" t="s">
        <v>395</v>
      </c>
    </row>
    <row r="493" spans="3:12" ht="15.75" hidden="1" thickBot="1">
      <c r="C493" s="137" t="s">
        <v>490</v>
      </c>
      <c r="D493" s="199"/>
      <c r="E493" s="152">
        <v>12</v>
      </c>
      <c r="F493" s="299">
        <f>HLOOKUP($C493,$BZ$2:$CM$3,2,0)</f>
        <v>13896.4</v>
      </c>
      <c r="G493" s="113">
        <f>D493*E493*F493</f>
        <v>0</v>
      </c>
      <c r="H493" s="166"/>
      <c r="I493" s="114" t="s">
        <v>496</v>
      </c>
      <c r="J493" s="114" t="str">
        <f>VLOOKUP(I493,Presupuesto!$B$11:$C$565,2,0)</f>
        <v>SUELDOS Y SALARIOS PERMANENTES</v>
      </c>
      <c r="K493" s="98" t="str">
        <f t="shared" si="12"/>
        <v>Posgrado</v>
      </c>
      <c r="L493" s="98" t="s">
        <v>395</v>
      </c>
    </row>
    <row r="494" spans="3:12" hidden="1">
      <c r="C494" s="171" t="s">
        <v>58</v>
      </c>
      <c r="D494" s="163"/>
      <c r="E494" s="154">
        <v>0</v>
      </c>
      <c r="F494" s="100">
        <f>IF(E493=0,"",(G493/E493)/12*E493)</f>
        <v>0</v>
      </c>
      <c r="G494" s="97">
        <f>F494</f>
        <v>0</v>
      </c>
      <c r="H494" s="164"/>
      <c r="I494" s="116" t="s">
        <v>516</v>
      </c>
      <c r="J494" s="116" t="str">
        <f>VLOOKUP(I494,Presupuesto!$B$11:$C$565,2,0)</f>
        <v>AGUINALDO Y DECIMO CUARTO MES</v>
      </c>
      <c r="K494" s="98" t="str">
        <f t="shared" si="12"/>
        <v>Posgrado</v>
      </c>
      <c r="L494" s="98" t="s">
        <v>395</v>
      </c>
    </row>
    <row r="495" spans="3:12" hidden="1">
      <c r="C495" s="172" t="s">
        <v>59</v>
      </c>
      <c r="D495" s="163"/>
      <c r="E495" s="154">
        <v>0</v>
      </c>
      <c r="F495" s="117">
        <f>IF(E493&lt;6,"",((E493-6)/12)*(G493/E493))</f>
        <v>0</v>
      </c>
      <c r="G495" s="97">
        <f>F495</f>
        <v>0</v>
      </c>
      <c r="H495" s="164"/>
      <c r="I495" s="101" t="s">
        <v>519</v>
      </c>
      <c r="J495" s="101" t="str">
        <f>VLOOKUP(I495,Presupuesto!$B$11:$C$565,2,0)</f>
        <v>DECIMOCUARTO MES</v>
      </c>
      <c r="K495" s="98" t="str">
        <f t="shared" si="12"/>
        <v>Posgrado</v>
      </c>
      <c r="L495" s="98" t="s">
        <v>395</v>
      </c>
    </row>
    <row r="496" spans="3:12" ht="15.75" hidden="1" thickBot="1">
      <c r="C496" s="137" t="s">
        <v>491</v>
      </c>
      <c r="D496" s="199"/>
      <c r="E496" s="152">
        <v>12</v>
      </c>
      <c r="F496" s="299">
        <f>HLOOKUP($C496,$BZ$2:$CM$3,2,0)</f>
        <v>15004.09</v>
      </c>
      <c r="G496" s="113">
        <f>D496*E496*F496</f>
        <v>0</v>
      </c>
      <c r="H496" s="166"/>
      <c r="I496" s="114" t="s">
        <v>496</v>
      </c>
      <c r="J496" s="114" t="str">
        <f>VLOOKUP(I496,Presupuesto!$B$11:$C$565,2,0)</f>
        <v>SUELDOS Y SALARIOS PERMANENTES</v>
      </c>
      <c r="K496" s="98" t="str">
        <f t="shared" si="12"/>
        <v>Posgrado</v>
      </c>
      <c r="L496" s="98" t="s">
        <v>395</v>
      </c>
    </row>
    <row r="497" spans="3:12" hidden="1">
      <c r="C497" s="171" t="s">
        <v>58</v>
      </c>
      <c r="D497" s="163"/>
      <c r="E497" s="154">
        <v>0</v>
      </c>
      <c r="F497" s="100">
        <f>IF(E496=0,"",(G496/E496)/12*E496)</f>
        <v>0</v>
      </c>
      <c r="G497" s="97">
        <f>F497</f>
        <v>0</v>
      </c>
      <c r="H497" s="164"/>
      <c r="I497" s="116" t="s">
        <v>516</v>
      </c>
      <c r="J497" s="116" t="str">
        <f>VLOOKUP(I497,Presupuesto!$B$11:$C$565,2,0)</f>
        <v>AGUINALDO Y DECIMO CUARTO MES</v>
      </c>
      <c r="K497" s="98" t="str">
        <f t="shared" si="12"/>
        <v>Posgrado</v>
      </c>
      <c r="L497" s="98" t="s">
        <v>395</v>
      </c>
    </row>
    <row r="498" spans="3:12" hidden="1">
      <c r="C498" s="172" t="s">
        <v>59</v>
      </c>
      <c r="D498" s="163"/>
      <c r="E498" s="154">
        <v>0</v>
      </c>
      <c r="F498" s="117">
        <f>IF(E496&lt;6,"",((E496-6)/12)*(G496/E496))</f>
        <v>0</v>
      </c>
      <c r="G498" s="97">
        <f>F498</f>
        <v>0</v>
      </c>
      <c r="H498" s="164"/>
      <c r="I498" s="101" t="s">
        <v>519</v>
      </c>
      <c r="J498" s="101" t="str">
        <f>VLOOKUP(I498,Presupuesto!$B$11:$C$565,2,0)</f>
        <v>DECIMOCUARTO MES</v>
      </c>
      <c r="K498" s="98" t="str">
        <f t="shared" si="12"/>
        <v>Posgrado</v>
      </c>
      <c r="L498" s="98" t="s">
        <v>395</v>
      </c>
    </row>
    <row r="499" spans="3:12" ht="15.75" hidden="1" thickBot="1">
      <c r="C499" s="137" t="s">
        <v>492</v>
      </c>
      <c r="D499" s="199"/>
      <c r="E499" s="152">
        <v>12</v>
      </c>
      <c r="F499" s="299">
        <f>HLOOKUP($C499,$BZ$2:$CM$3,2,0)</f>
        <v>13238.9</v>
      </c>
      <c r="G499" s="113">
        <f>D499*E499*F499</f>
        <v>0</v>
      </c>
      <c r="H499" s="166"/>
      <c r="I499" s="114" t="s">
        <v>496</v>
      </c>
      <c r="J499" s="114" t="str">
        <f>VLOOKUP(I499,Presupuesto!$B$11:$C$565,2,0)</f>
        <v>SUELDOS Y SALARIOS PERMANENTES</v>
      </c>
      <c r="K499" s="98" t="str">
        <f t="shared" si="12"/>
        <v>Posgrado</v>
      </c>
      <c r="L499" s="98" t="s">
        <v>395</v>
      </c>
    </row>
    <row r="500" spans="3:12" hidden="1">
      <c r="C500" s="171" t="s">
        <v>58</v>
      </c>
      <c r="D500" s="163"/>
      <c r="E500" s="154">
        <v>0</v>
      </c>
      <c r="F500" s="100">
        <f>IF(E499=0,"",(G499/E499)/12*E499)</f>
        <v>0</v>
      </c>
      <c r="G500" s="97">
        <f>F500</f>
        <v>0</v>
      </c>
      <c r="H500" s="164"/>
      <c r="I500" s="116" t="s">
        <v>516</v>
      </c>
      <c r="J500" s="116" t="str">
        <f>VLOOKUP(I500,Presupuesto!$B$11:$C$565,2,0)</f>
        <v>AGUINALDO Y DECIMO CUARTO MES</v>
      </c>
      <c r="K500" s="98" t="str">
        <f t="shared" si="12"/>
        <v>Posgrado</v>
      </c>
      <c r="L500" s="98" t="s">
        <v>395</v>
      </c>
    </row>
    <row r="501" spans="3:12" hidden="1">
      <c r="C501" s="172" t="s">
        <v>59</v>
      </c>
      <c r="D501" s="163"/>
      <c r="E501" s="154">
        <v>0</v>
      </c>
      <c r="F501" s="117">
        <f>IF(E499&lt;6,"",((E499-6)/12)*(G499/E499))</f>
        <v>0</v>
      </c>
      <c r="G501" s="97">
        <f>F501</f>
        <v>0</v>
      </c>
      <c r="H501" s="164"/>
      <c r="I501" s="101" t="s">
        <v>519</v>
      </c>
      <c r="J501" s="101" t="str">
        <f>VLOOKUP(I501,Presupuesto!$B$11:$C$565,2,0)</f>
        <v>DECIMOCUARTO MES</v>
      </c>
      <c r="K501" s="98" t="str">
        <f t="shared" si="12"/>
        <v>Posgrado</v>
      </c>
      <c r="L501" s="98" t="s">
        <v>395</v>
      </c>
    </row>
    <row r="502" spans="3:12" ht="15.75" hidden="1" thickBot="1">
      <c r="C502" s="137" t="s">
        <v>493</v>
      </c>
      <c r="D502" s="199"/>
      <c r="E502" s="152">
        <v>12</v>
      </c>
      <c r="F502" s="299">
        <f>HLOOKUP($C502,$BZ$2:$CM$3,2,0)</f>
        <v>12356.31</v>
      </c>
      <c r="G502" s="113">
        <f>D502*E502*F502</f>
        <v>0</v>
      </c>
      <c r="H502" s="166"/>
      <c r="I502" s="114" t="s">
        <v>496</v>
      </c>
      <c r="J502" s="114" t="str">
        <f>VLOOKUP(I502,Presupuesto!$B$11:$C$565,2,0)</f>
        <v>SUELDOS Y SALARIOS PERMANENTES</v>
      </c>
      <c r="K502" s="98" t="str">
        <f t="shared" ref="K502:K519" si="13">$K$469</f>
        <v>Posgrado</v>
      </c>
      <c r="L502" s="98" t="s">
        <v>395</v>
      </c>
    </row>
    <row r="503" spans="3:12" hidden="1">
      <c r="C503" s="171" t="s">
        <v>58</v>
      </c>
      <c r="D503" s="163"/>
      <c r="E503" s="154">
        <v>0</v>
      </c>
      <c r="F503" s="100">
        <f>IF(E502=0,"",(G502/E502)/12*E502)</f>
        <v>0</v>
      </c>
      <c r="G503" s="97">
        <f>F503</f>
        <v>0</v>
      </c>
      <c r="H503" s="164"/>
      <c r="I503" s="116" t="s">
        <v>516</v>
      </c>
      <c r="J503" s="116" t="str">
        <f>VLOOKUP(I503,Presupuesto!$B$11:$C$565,2,0)</f>
        <v>AGUINALDO Y DECIMO CUARTO MES</v>
      </c>
      <c r="K503" s="98" t="str">
        <f t="shared" si="13"/>
        <v>Posgrado</v>
      </c>
      <c r="L503" s="98" t="s">
        <v>395</v>
      </c>
    </row>
    <row r="504" spans="3:12" hidden="1">
      <c r="C504" s="172" t="s">
        <v>59</v>
      </c>
      <c r="D504" s="163"/>
      <c r="E504" s="154">
        <v>0</v>
      </c>
      <c r="F504" s="117">
        <f>IF(E502&lt;6,"",((E502-6)/12)*(G502/E502))</f>
        <v>0</v>
      </c>
      <c r="G504" s="97">
        <f>F504</f>
        <v>0</v>
      </c>
      <c r="H504" s="164"/>
      <c r="I504" s="101" t="s">
        <v>519</v>
      </c>
      <c r="J504" s="101" t="str">
        <f>VLOOKUP(I504,Presupuesto!$B$11:$C$565,2,0)</f>
        <v>DECIMOCUARTO MES</v>
      </c>
      <c r="K504" s="98" t="str">
        <f t="shared" si="13"/>
        <v>Posgrado</v>
      </c>
      <c r="L504" s="98" t="s">
        <v>395</v>
      </c>
    </row>
    <row r="505" spans="3:12" ht="15.75" hidden="1" thickBot="1">
      <c r="C505" s="137" t="s">
        <v>494</v>
      </c>
      <c r="D505" s="199"/>
      <c r="E505" s="152">
        <v>12</v>
      </c>
      <c r="F505" s="299">
        <f>HLOOKUP($C505,$BZ$2:$CM$3,2,0)</f>
        <v>463.22</v>
      </c>
      <c r="G505" s="113">
        <f>D505*E505*F505</f>
        <v>0</v>
      </c>
      <c r="H505" s="166"/>
      <c r="I505" s="114" t="s">
        <v>496</v>
      </c>
      <c r="J505" s="114" t="str">
        <f>VLOOKUP(I505,Presupuesto!$B$11:$C$565,2,0)</f>
        <v>SUELDOS Y SALARIOS PERMANENTES</v>
      </c>
      <c r="K505" s="98" t="str">
        <f t="shared" si="13"/>
        <v>Posgrado</v>
      </c>
      <c r="L505" s="98" t="s">
        <v>395</v>
      </c>
    </row>
    <row r="506" spans="3:12" hidden="1">
      <c r="C506" s="171" t="s">
        <v>58</v>
      </c>
      <c r="D506" s="163"/>
      <c r="E506" s="154">
        <v>0</v>
      </c>
      <c r="F506" s="100">
        <f>IF(E505=0,"",(G505/E505)/12*E505)</f>
        <v>0</v>
      </c>
      <c r="G506" s="97">
        <f>F506</f>
        <v>0</v>
      </c>
      <c r="H506" s="164"/>
      <c r="I506" s="116" t="s">
        <v>516</v>
      </c>
      <c r="J506" s="116" t="str">
        <f>VLOOKUP(I506,Presupuesto!$B$11:$C$565,2,0)</f>
        <v>AGUINALDO Y DECIMO CUARTO MES</v>
      </c>
      <c r="K506" s="98" t="str">
        <f t="shared" si="13"/>
        <v>Posgrado</v>
      </c>
      <c r="L506" s="98" t="s">
        <v>395</v>
      </c>
    </row>
    <row r="507" spans="3:12" hidden="1">
      <c r="C507" s="172" t="s">
        <v>59</v>
      </c>
      <c r="D507" s="163"/>
      <c r="E507" s="154">
        <v>0</v>
      </c>
      <c r="F507" s="117">
        <f>IF(E505&lt;6,"",((E505-6)/12)*(G505/E505))</f>
        <v>0</v>
      </c>
      <c r="G507" s="97">
        <f>F507</f>
        <v>0</v>
      </c>
      <c r="H507" s="164"/>
      <c r="I507" s="101" t="s">
        <v>519</v>
      </c>
      <c r="J507" s="101" t="str">
        <f>VLOOKUP(I507,Presupuesto!$B$11:$C$565,2,0)</f>
        <v>DECIMOCUARTO MES</v>
      </c>
      <c r="K507" s="98" t="str">
        <f t="shared" si="13"/>
        <v>Posgrado</v>
      </c>
      <c r="L507" s="98" t="s">
        <v>395</v>
      </c>
    </row>
    <row r="508" spans="3:12" ht="15.75" hidden="1" thickBot="1">
      <c r="C508" s="137" t="s">
        <v>495</v>
      </c>
      <c r="D508" s="199"/>
      <c r="E508" s="152">
        <v>12</v>
      </c>
      <c r="F508" s="299">
        <f>HLOOKUP($C508,$BZ$2:$CM$3,2,0)</f>
        <v>2007.3</v>
      </c>
      <c r="G508" s="113">
        <f>D508*E508*F508</f>
        <v>0</v>
      </c>
      <c r="H508" s="166"/>
      <c r="I508" s="114" t="s">
        <v>496</v>
      </c>
      <c r="J508" s="114" t="str">
        <f>VLOOKUP(I508,Presupuesto!$B$11:$C$565,2,0)</f>
        <v>SUELDOS Y SALARIOS PERMANENTES</v>
      </c>
      <c r="K508" s="98" t="str">
        <f t="shared" si="13"/>
        <v>Posgrado</v>
      </c>
      <c r="L508" s="98" t="s">
        <v>395</v>
      </c>
    </row>
    <row r="509" spans="3:12" hidden="1">
      <c r="C509" s="171" t="s">
        <v>58</v>
      </c>
      <c r="D509" s="163"/>
      <c r="E509" s="154">
        <v>0</v>
      </c>
      <c r="F509" s="100">
        <f>IF(E508=0,"",(G508/E508)/12*E508)</f>
        <v>0</v>
      </c>
      <c r="G509" s="97">
        <f>F509</f>
        <v>0</v>
      </c>
      <c r="H509" s="164"/>
      <c r="I509" s="116" t="s">
        <v>516</v>
      </c>
      <c r="J509" s="116" t="str">
        <f>VLOOKUP(I509,Presupuesto!$B$11:$C$565,2,0)</f>
        <v>AGUINALDO Y DECIMO CUARTO MES</v>
      </c>
      <c r="K509" s="98" t="str">
        <f t="shared" si="13"/>
        <v>Posgrado</v>
      </c>
      <c r="L509" s="98" t="s">
        <v>395</v>
      </c>
    </row>
    <row r="510" spans="3:12" hidden="1">
      <c r="C510" s="172" t="s">
        <v>59</v>
      </c>
      <c r="D510" s="163"/>
      <c r="E510" s="154">
        <v>0</v>
      </c>
      <c r="F510" s="117">
        <f>IF(E508&lt;6,"",((E508-6)/12)*(G508/E508))</f>
        <v>0</v>
      </c>
      <c r="G510" s="97">
        <f>F510</f>
        <v>0</v>
      </c>
      <c r="H510" s="164"/>
      <c r="I510" s="101" t="s">
        <v>519</v>
      </c>
      <c r="J510" s="101" t="str">
        <f>VLOOKUP(I510,Presupuesto!$B$11:$C$565,2,0)</f>
        <v>DECIMOCUARTO MES</v>
      </c>
      <c r="K510" s="98" t="str">
        <f t="shared" si="13"/>
        <v>Posgrado</v>
      </c>
      <c r="L510" s="98" t="s">
        <v>395</v>
      </c>
    </row>
    <row r="511" spans="3:12" ht="15.75" hidden="1" thickBot="1">
      <c r="C511" s="140" t="s">
        <v>83</v>
      </c>
      <c r="D511" s="199"/>
      <c r="E511" s="152">
        <v>12</v>
      </c>
      <c r="F511" s="139">
        <v>30000</v>
      </c>
      <c r="G511" s="113">
        <f>D511*E511*F511</f>
        <v>0</v>
      </c>
      <c r="H511" s="166"/>
      <c r="I511" s="114" t="s">
        <v>564</v>
      </c>
      <c r="J511" s="114" t="str">
        <f>VLOOKUP(I511,Presupuesto!$B$11:$C$565,2,0)</f>
        <v>CONTRATOS ESPECIALES</v>
      </c>
      <c r="K511" s="98" t="str">
        <f t="shared" si="13"/>
        <v>Posgrado</v>
      </c>
      <c r="L511" s="98" t="s">
        <v>395</v>
      </c>
    </row>
    <row r="512" spans="3:12" hidden="1">
      <c r="C512" s="171" t="s">
        <v>58</v>
      </c>
      <c r="D512" s="163"/>
      <c r="E512" s="154">
        <v>0</v>
      </c>
      <c r="F512" s="117">
        <f>IF(E511=0,"",(G511/E511)/12*E511)</f>
        <v>0</v>
      </c>
      <c r="G512" s="97">
        <f>F512</f>
        <v>0</v>
      </c>
      <c r="H512" s="164"/>
      <c r="I512" s="101" t="s">
        <v>564</v>
      </c>
      <c r="J512" s="101" t="str">
        <f>VLOOKUP(I512,Presupuesto!$B$11:$C$565,2,0)</f>
        <v>CONTRATOS ESPECIALES</v>
      </c>
      <c r="K512" s="98" t="str">
        <f t="shared" si="13"/>
        <v>Posgrado</v>
      </c>
      <c r="L512" s="98" t="s">
        <v>394</v>
      </c>
    </row>
    <row r="513" spans="3:12" hidden="1">
      <c r="C513" s="172" t="s">
        <v>59</v>
      </c>
      <c r="D513" s="163"/>
      <c r="E513" s="154">
        <v>0</v>
      </c>
      <c r="F513" s="100">
        <f>IF(E511&lt;6,"",((E511-6)/12)*(G511/E511))</f>
        <v>0</v>
      </c>
      <c r="G513" s="97">
        <f>F513</f>
        <v>0</v>
      </c>
      <c r="H513" s="164"/>
      <c r="I513" s="101" t="s">
        <v>564</v>
      </c>
      <c r="J513" s="101" t="str">
        <f>VLOOKUP(I513,Presupuesto!$B$11:$C$565,2,0)</f>
        <v>CONTRATOS ESPECIALES</v>
      </c>
      <c r="K513" s="98" t="str">
        <f t="shared" si="13"/>
        <v>Posgrado</v>
      </c>
      <c r="L513" s="98" t="s">
        <v>399</v>
      </c>
    </row>
    <row r="514" spans="3:12" ht="15.75" hidden="1" thickBot="1">
      <c r="C514" s="140" t="s">
        <v>60</v>
      </c>
      <c r="D514" s="199"/>
      <c r="E514" s="152">
        <v>12</v>
      </c>
      <c r="F514" s="118">
        <v>30000</v>
      </c>
      <c r="G514" s="113">
        <f>D514*E514*F514</f>
        <v>0</v>
      </c>
      <c r="H514" s="166"/>
      <c r="I514" s="114" t="s">
        <v>705</v>
      </c>
      <c r="J514" s="114" t="str">
        <f>VLOOKUP(I514,Presupuesto!$B$11:$C$565,2,0)</f>
        <v>OTROS SERVICIOS TECNICOS Y PROFESIONALES</v>
      </c>
      <c r="K514" s="98" t="str">
        <f t="shared" si="13"/>
        <v>Posgrado</v>
      </c>
      <c r="L514" s="98" t="s">
        <v>394</v>
      </c>
    </row>
    <row r="515" spans="3:12" hidden="1">
      <c r="C515" s="171" t="s">
        <v>58</v>
      </c>
      <c r="D515" s="163"/>
      <c r="E515" s="154">
        <v>0</v>
      </c>
      <c r="F515" s="100">
        <v>0</v>
      </c>
      <c r="G515" s="97">
        <f>F515</f>
        <v>0</v>
      </c>
      <c r="H515" s="164"/>
      <c r="I515" s="101" t="s">
        <v>705</v>
      </c>
      <c r="J515" s="101" t="str">
        <f>VLOOKUP(I515,Presupuesto!$B$11:$C$565,2,0)</f>
        <v>OTROS SERVICIOS TECNICOS Y PROFESIONALES</v>
      </c>
      <c r="K515" s="98" t="str">
        <f t="shared" si="13"/>
        <v>Posgrado</v>
      </c>
      <c r="L515" s="98" t="s">
        <v>394</v>
      </c>
    </row>
    <row r="516" spans="3:12" hidden="1">
      <c r="C516" s="172" t="s">
        <v>59</v>
      </c>
      <c r="D516" s="163"/>
      <c r="E516" s="154">
        <v>0</v>
      </c>
      <c r="F516" s="100">
        <v>0</v>
      </c>
      <c r="G516" s="97">
        <f>F516</f>
        <v>0</v>
      </c>
      <c r="H516" s="164"/>
      <c r="I516" s="101" t="s">
        <v>705</v>
      </c>
      <c r="J516" s="101" t="str">
        <f>VLOOKUP(I516,Presupuesto!$B$11:$C$565,2,0)</f>
        <v>OTROS SERVICIOS TECNICOS Y PROFESIONALES</v>
      </c>
      <c r="K516" s="98" t="str">
        <f t="shared" si="13"/>
        <v>Posgrado</v>
      </c>
      <c r="L516" s="98" t="s">
        <v>394</v>
      </c>
    </row>
    <row r="517" spans="3:12" ht="15.75" hidden="1" thickBot="1">
      <c r="C517" s="140" t="s">
        <v>61</v>
      </c>
      <c r="D517" s="199"/>
      <c r="E517" s="152">
        <v>12</v>
      </c>
      <c r="F517" s="118">
        <v>30000</v>
      </c>
      <c r="G517" s="113">
        <f>D517*E517*F517</f>
        <v>0</v>
      </c>
      <c r="H517" s="166"/>
      <c r="I517" s="114" t="s">
        <v>496</v>
      </c>
      <c r="J517" s="114" t="str">
        <f>VLOOKUP(I517,Presupuesto!$B$11:$C$565,2,0)</f>
        <v>SUELDOS Y SALARIOS PERMANENTES</v>
      </c>
      <c r="K517" s="98" t="str">
        <f t="shared" si="13"/>
        <v>Posgrado</v>
      </c>
      <c r="L517" s="98" t="s">
        <v>394</v>
      </c>
    </row>
    <row r="518" spans="3:12" hidden="1">
      <c r="C518" s="171" t="s">
        <v>58</v>
      </c>
      <c r="D518" s="169"/>
      <c r="E518" s="131">
        <v>0</v>
      </c>
      <c r="F518" s="119">
        <f>IF(E517=0,"",(G517/E517)/12*E517)</f>
        <v>0</v>
      </c>
      <c r="G518" s="120">
        <f>F518</f>
        <v>0</v>
      </c>
      <c r="H518" s="164"/>
      <c r="I518" s="101" t="s">
        <v>516</v>
      </c>
      <c r="J518" s="101" t="str">
        <f>VLOOKUP(I518,Presupuesto!$B$11:$C$565,2,0)</f>
        <v>AGUINALDO Y DECIMO CUARTO MES</v>
      </c>
      <c r="K518" s="98" t="str">
        <f t="shared" si="13"/>
        <v>Posgrado</v>
      </c>
      <c r="L518" s="98" t="s">
        <v>394</v>
      </c>
    </row>
    <row r="519" spans="3:12" ht="15.75" hidden="1" thickBot="1">
      <c r="C519" s="173" t="s">
        <v>59</v>
      </c>
      <c r="D519" s="162"/>
      <c r="E519" s="132">
        <v>0</v>
      </c>
      <c r="F519" s="105">
        <f>IF(E517&lt;6,"",((E517-6)/12)*(G517/E517))</f>
        <v>0</v>
      </c>
      <c r="G519" s="105">
        <f>F519</f>
        <v>0</v>
      </c>
      <c r="H519" s="162"/>
      <c r="I519" s="106" t="s">
        <v>519</v>
      </c>
      <c r="J519" s="124" t="str">
        <f>VLOOKUP(I519,Presupuesto!$B$11:$C$565,2,0)</f>
        <v>DECIMOCUARTO MES</v>
      </c>
      <c r="K519" s="106" t="str">
        <f t="shared" si="13"/>
        <v>Posgrado</v>
      </c>
      <c r="L519" s="124" t="s">
        <v>394</v>
      </c>
    </row>
    <row r="521" spans="3:12" ht="15.75" thickBot="1"/>
    <row r="522" spans="3:12" ht="15.75" thickBot="1">
      <c r="C522" s="69" t="s">
        <v>43</v>
      </c>
      <c r="D522" s="30">
        <f>SUM(G529:G579)</f>
        <v>0</v>
      </c>
      <c r="E522" s="93"/>
      <c r="F522" s="93"/>
      <c r="G522" s="93"/>
      <c r="H522" s="76"/>
      <c r="I522" s="76"/>
      <c r="J522" s="76"/>
    </row>
    <row r="523" spans="3:12">
      <c r="D523" s="31"/>
      <c r="E523" s="93"/>
      <c r="F523" s="93"/>
      <c r="G523" s="93"/>
      <c r="H523" s="76"/>
      <c r="I523" s="76"/>
      <c r="J523" s="76"/>
    </row>
    <row r="524" spans="3:12">
      <c r="D524" s="31"/>
      <c r="E524" s="93"/>
      <c r="F524" s="93"/>
      <c r="G524" s="93"/>
      <c r="H524" s="76"/>
      <c r="I524" s="76"/>
      <c r="J524" s="76"/>
    </row>
    <row r="525" spans="3:12" ht="15.75">
      <c r="C525" s="202" t="s">
        <v>392</v>
      </c>
      <c r="D525" s="361"/>
      <c r="E525" s="93"/>
      <c r="F525" s="93"/>
      <c r="G525" s="93"/>
      <c r="H525" s="76"/>
      <c r="I525" s="76"/>
      <c r="J525" s="76"/>
    </row>
    <row r="526" spans="3:12" ht="18.75">
      <c r="C526" s="206" t="e">
        <f>IFERROR(VLOOKUP(D525,'1. Desarrollo e Innov. Curricu.'!$E:$F,2,FALSE),IFERROR(VLOOKUP(D525,'2. Investigación Científica'!$E:$F,2,FALSE),IFERROR(VLOOKUP(D525,'3. Vinculación Univ. Sociedad'!$E:$F,2,FALSE),IFERROR(VLOOKUP(D525,'4. Docencia y Profesorado Univ.'!$E:$F,2,FALSE),IFERROR(VLOOKUP(D525,'5. Estudiantes y Graduados'!$E:$F,2,FALSE),IFERROR(VLOOKUP(D525,'11. Gestion Administrativa'!$E:$F,2,FALSE),IFERROR(VLOOKUP(D525,'13. Gestión Académica'!$E:$F,2,FALSE),IFERROR(VLOOKUP(D525,'8. Asegura. de la Calid. y M'!$E:$F,2,FALSE),IFERROR(VLOOKUP(D525,'6. Gestión del Conocimiento'!$E:$F,2,FALSE),IFERROR(VLOOKUP(D525,'15. Gobernabilidad y Proceso...'!$E:$F,2,FALSE),IFERROR(VLOOKUP(D525,'12. Gestión del Talento Humano'!$E:$F,2,FALSE),IFERROR(VLOOKUP(D525,'14. Internacional... de la E.S.'!$E:$F,2,FALSE),IFERROR(VLOOKUP(D525,'10. Posgrado'!$E:$F,2,FALSE),IFERROR(VLOOKUP(D525,'17. Gestión TIC'!$E:$F,2,FALSE),IFERROR(VLOOKUP(D525,'16. Desa. del Sistema Educ.Sup.'!$E:$F,2,FALSE),IFERROR(VLOOKUP(D525,'9. Cultura de Inno. Insti...'!$E:$F,2,FALSE),VLOOKUP(D525,'7. Lo Esencial de la Reforma U.'!$E:$F,2,0)))))))))))))))))</f>
        <v>#N/A</v>
      </c>
      <c r="D526" s="31"/>
      <c r="E526" s="93"/>
      <c r="F526" s="93"/>
      <c r="G526" s="93"/>
      <c r="H526" s="76"/>
      <c r="I526" s="76"/>
      <c r="J526" s="76"/>
    </row>
    <row r="527" spans="3:12" ht="15.75" thickBot="1">
      <c r="C527" s="177"/>
      <c r="D527" s="31"/>
      <c r="E527" s="93"/>
      <c r="F527" s="93"/>
      <c r="G527" s="93"/>
      <c r="H527" s="76"/>
      <c r="I527" s="76"/>
      <c r="J527" s="76"/>
      <c r="K527" s="153"/>
    </row>
    <row r="528" spans="3:12" ht="30.75" thickBot="1">
      <c r="C528" s="134" t="s">
        <v>44</v>
      </c>
      <c r="D528" s="138" t="s">
        <v>55</v>
      </c>
      <c r="E528" s="170" t="s">
        <v>56</v>
      </c>
      <c r="F528" s="138" t="s">
        <v>57</v>
      </c>
      <c r="G528" s="135" t="s">
        <v>27</v>
      </c>
      <c r="H528" s="133" t="s">
        <v>131</v>
      </c>
      <c r="I528" s="136" t="s">
        <v>46</v>
      </c>
      <c r="J528" s="136" t="s">
        <v>132</v>
      </c>
      <c r="K528" s="136" t="s">
        <v>410</v>
      </c>
      <c r="L528" s="136" t="s">
        <v>411</v>
      </c>
    </row>
    <row r="529" spans="3:12" ht="15.75" hidden="1" thickBot="1">
      <c r="C529" s="137" t="s">
        <v>482</v>
      </c>
      <c r="D529" s="199"/>
      <c r="E529" s="152">
        <v>12</v>
      </c>
      <c r="F529" s="299">
        <f>HLOOKUP($C529,$BZ$2:$CM$3,2,0)</f>
        <v>43674.39</v>
      </c>
      <c r="G529" s="113">
        <f>D529*E529*F529</f>
        <v>0</v>
      </c>
      <c r="H529" s="166"/>
      <c r="I529" s="114" t="s">
        <v>496</v>
      </c>
      <c r="J529" s="114" t="str">
        <f>VLOOKUP(I529,Presupuesto!$B$11:$C$565,2,0)</f>
        <v>SUELDOS Y SALARIOS PERMANENTES</v>
      </c>
      <c r="K529" s="214" t="s">
        <v>1479</v>
      </c>
      <c r="L529" s="98" t="s">
        <v>394</v>
      </c>
    </row>
    <row r="530" spans="3:12" hidden="1">
      <c r="C530" s="171" t="s">
        <v>58</v>
      </c>
      <c r="D530" s="163"/>
      <c r="E530" s="154">
        <v>0</v>
      </c>
      <c r="F530" s="100">
        <f>IF(E529=0,"",(G529/E529)/12*E529)</f>
        <v>0</v>
      </c>
      <c r="G530" s="97">
        <f>F530</f>
        <v>0</v>
      </c>
      <c r="H530" s="164"/>
      <c r="I530" s="116" t="s">
        <v>516</v>
      </c>
      <c r="J530" s="116" t="str">
        <f>VLOOKUP(I530,Presupuesto!$B$11:$C$565,2,0)</f>
        <v>AGUINALDO Y DECIMO CUARTO MES</v>
      </c>
      <c r="K530" s="98" t="str">
        <f t="shared" ref="K530:K561" si="14">$K$529</f>
        <v>Desarrollo del Sistema de Educación Superior</v>
      </c>
      <c r="L530" s="98" t="s">
        <v>412</v>
      </c>
    </row>
    <row r="531" spans="3:12" hidden="1">
      <c r="C531" s="172" t="s">
        <v>59</v>
      </c>
      <c r="D531" s="163"/>
      <c r="E531" s="154">
        <v>0</v>
      </c>
      <c r="F531" s="117">
        <f>IF(E529&lt;6,"",((E529-6)/12)*(G529/E529))</f>
        <v>0</v>
      </c>
      <c r="G531" s="97">
        <f>F531</f>
        <v>0</v>
      </c>
      <c r="H531" s="164"/>
      <c r="I531" s="101" t="s">
        <v>519</v>
      </c>
      <c r="J531" s="101" t="str">
        <f>VLOOKUP(I531,Presupuesto!$B$11:$C$565,2,0)</f>
        <v>DECIMOCUARTO MES</v>
      </c>
      <c r="K531" s="98" t="str">
        <f t="shared" si="14"/>
        <v>Desarrollo del Sistema de Educación Superior</v>
      </c>
      <c r="L531" s="98" t="s">
        <v>395</v>
      </c>
    </row>
    <row r="532" spans="3:12" ht="15.75" hidden="1" thickBot="1">
      <c r="C532" s="137" t="s">
        <v>483</v>
      </c>
      <c r="D532" s="199"/>
      <c r="E532" s="152">
        <v>12</v>
      </c>
      <c r="F532" s="299">
        <f>HLOOKUP($C532,$BZ$2:$CM$3,2,0)</f>
        <v>39703.99</v>
      </c>
      <c r="G532" s="113">
        <f>D532*E532*F532</f>
        <v>0</v>
      </c>
      <c r="H532" s="166"/>
      <c r="I532" s="114" t="s">
        <v>496</v>
      </c>
      <c r="J532" s="114" t="str">
        <f>VLOOKUP(I532,Presupuesto!$B$11:$C$565,2,0)</f>
        <v>SUELDOS Y SALARIOS PERMANENTES</v>
      </c>
      <c r="K532" s="98" t="str">
        <f t="shared" si="14"/>
        <v>Desarrollo del Sistema de Educación Superior</v>
      </c>
      <c r="L532" s="98" t="s">
        <v>395</v>
      </c>
    </row>
    <row r="533" spans="3:12" hidden="1">
      <c r="C533" s="171" t="s">
        <v>58</v>
      </c>
      <c r="D533" s="163"/>
      <c r="E533" s="154">
        <v>0</v>
      </c>
      <c r="F533" s="100">
        <f>IF(E532=0,"",(G532/E532)/12*E532)</f>
        <v>0</v>
      </c>
      <c r="G533" s="97">
        <f>F533</f>
        <v>0</v>
      </c>
      <c r="H533" s="164"/>
      <c r="I533" s="116" t="s">
        <v>516</v>
      </c>
      <c r="J533" s="116" t="str">
        <f>VLOOKUP(I533,Presupuesto!$B$11:$C$565,2,0)</f>
        <v>AGUINALDO Y DECIMO CUARTO MES</v>
      </c>
      <c r="K533" s="98" t="str">
        <f t="shared" si="14"/>
        <v>Desarrollo del Sistema de Educación Superior</v>
      </c>
      <c r="L533" s="98" t="s">
        <v>395</v>
      </c>
    </row>
    <row r="534" spans="3:12" hidden="1">
      <c r="C534" s="172" t="s">
        <v>59</v>
      </c>
      <c r="D534" s="163"/>
      <c r="E534" s="154">
        <v>0</v>
      </c>
      <c r="F534" s="117">
        <f>IF(E532&lt;6,"",((E532-6)/12)*(G532/E532))</f>
        <v>0</v>
      </c>
      <c r="G534" s="97">
        <f>F534</f>
        <v>0</v>
      </c>
      <c r="H534" s="164"/>
      <c r="I534" s="101" t="s">
        <v>519</v>
      </c>
      <c r="J534" s="101" t="str">
        <f>VLOOKUP(I534,Presupuesto!$B$11:$C$565,2,0)</f>
        <v>DECIMOCUARTO MES</v>
      </c>
      <c r="K534" s="98" t="str">
        <f t="shared" si="14"/>
        <v>Desarrollo del Sistema de Educación Superior</v>
      </c>
      <c r="L534" s="98" t="s">
        <v>395</v>
      </c>
    </row>
    <row r="535" spans="3:12" ht="15.75" hidden="1" thickBot="1">
      <c r="C535" s="137" t="s">
        <v>484</v>
      </c>
      <c r="D535" s="199"/>
      <c r="E535" s="152">
        <v>12</v>
      </c>
      <c r="F535" s="299">
        <f>HLOOKUP($C535,$BZ$2:$CM$3,2,0)</f>
        <v>35733.589999999997</v>
      </c>
      <c r="G535" s="113">
        <f>D535*E535*F535</f>
        <v>0</v>
      </c>
      <c r="H535" s="166"/>
      <c r="I535" s="114" t="s">
        <v>496</v>
      </c>
      <c r="J535" s="114" t="str">
        <f>VLOOKUP(I535,Presupuesto!$B$11:$C$565,2,0)</f>
        <v>SUELDOS Y SALARIOS PERMANENTES</v>
      </c>
      <c r="K535" s="98" t="str">
        <f t="shared" si="14"/>
        <v>Desarrollo del Sistema de Educación Superior</v>
      </c>
      <c r="L535" s="98" t="s">
        <v>395</v>
      </c>
    </row>
    <row r="536" spans="3:12" hidden="1">
      <c r="C536" s="171" t="s">
        <v>58</v>
      </c>
      <c r="D536" s="163"/>
      <c r="E536" s="154">
        <v>0</v>
      </c>
      <c r="F536" s="100">
        <f>IF(E535=0,"",(G535/E535)/12*E535)</f>
        <v>0</v>
      </c>
      <c r="G536" s="97">
        <f>F536</f>
        <v>0</v>
      </c>
      <c r="H536" s="164"/>
      <c r="I536" s="116" t="s">
        <v>516</v>
      </c>
      <c r="J536" s="116" t="str">
        <f>VLOOKUP(I536,Presupuesto!$B$11:$C$565,2,0)</f>
        <v>AGUINALDO Y DECIMO CUARTO MES</v>
      </c>
      <c r="K536" s="98" t="str">
        <f t="shared" si="14"/>
        <v>Desarrollo del Sistema de Educación Superior</v>
      </c>
      <c r="L536" s="98" t="s">
        <v>395</v>
      </c>
    </row>
    <row r="537" spans="3:12" hidden="1">
      <c r="C537" s="172" t="s">
        <v>59</v>
      </c>
      <c r="D537" s="163"/>
      <c r="E537" s="154">
        <v>0</v>
      </c>
      <c r="F537" s="117">
        <f>IF(E535&lt;6,"",((E535-6)/12)*(G535/E535))</f>
        <v>0</v>
      </c>
      <c r="G537" s="97">
        <f>F537</f>
        <v>0</v>
      </c>
      <c r="H537" s="164"/>
      <c r="I537" s="101" t="s">
        <v>519</v>
      </c>
      <c r="J537" s="101" t="str">
        <f>VLOOKUP(I537,Presupuesto!$B$11:$C$565,2,0)</f>
        <v>DECIMOCUARTO MES</v>
      </c>
      <c r="K537" s="98" t="str">
        <f t="shared" si="14"/>
        <v>Desarrollo del Sistema de Educación Superior</v>
      </c>
      <c r="L537" s="98" t="s">
        <v>395</v>
      </c>
    </row>
    <row r="538" spans="3:12" ht="15.75" hidden="1" thickBot="1">
      <c r="C538" s="137" t="s">
        <v>485</v>
      </c>
      <c r="D538" s="199"/>
      <c r="E538" s="152">
        <v>12</v>
      </c>
      <c r="F538" s="299">
        <f>HLOOKUP($C538,$BZ$2:$CM$3,2,0)</f>
        <v>31763.19</v>
      </c>
      <c r="G538" s="113">
        <f>D538*E538*F538</f>
        <v>0</v>
      </c>
      <c r="H538" s="166"/>
      <c r="I538" s="114" t="s">
        <v>496</v>
      </c>
      <c r="J538" s="114" t="str">
        <f>VLOOKUP(I538,Presupuesto!$B$11:$C$565,2,0)</f>
        <v>SUELDOS Y SALARIOS PERMANENTES</v>
      </c>
      <c r="K538" s="98" t="str">
        <f t="shared" si="14"/>
        <v>Desarrollo del Sistema de Educación Superior</v>
      </c>
      <c r="L538" s="98" t="s">
        <v>395</v>
      </c>
    </row>
    <row r="539" spans="3:12" hidden="1">
      <c r="C539" s="171" t="s">
        <v>58</v>
      </c>
      <c r="D539" s="163"/>
      <c r="E539" s="154">
        <v>0</v>
      </c>
      <c r="F539" s="100">
        <f>IF(E538=0,"",(G538/E538)/12*E538)</f>
        <v>0</v>
      </c>
      <c r="G539" s="97">
        <f>F539</f>
        <v>0</v>
      </c>
      <c r="H539" s="164"/>
      <c r="I539" s="116" t="s">
        <v>516</v>
      </c>
      <c r="J539" s="116" t="str">
        <f>VLOOKUP(I539,Presupuesto!$B$11:$C$565,2,0)</f>
        <v>AGUINALDO Y DECIMO CUARTO MES</v>
      </c>
      <c r="K539" s="98" t="str">
        <f t="shared" si="14"/>
        <v>Desarrollo del Sistema de Educación Superior</v>
      </c>
      <c r="L539" s="98" t="s">
        <v>395</v>
      </c>
    </row>
    <row r="540" spans="3:12" hidden="1">
      <c r="C540" s="172" t="s">
        <v>59</v>
      </c>
      <c r="D540" s="163"/>
      <c r="E540" s="154">
        <v>0</v>
      </c>
      <c r="F540" s="117">
        <f>IF(E538&lt;6,"",((E538-6)/12)*(G538/E538))</f>
        <v>0</v>
      </c>
      <c r="G540" s="97">
        <f>F540</f>
        <v>0</v>
      </c>
      <c r="H540" s="164"/>
      <c r="I540" s="101" t="s">
        <v>519</v>
      </c>
      <c r="J540" s="101" t="str">
        <f>VLOOKUP(I540,Presupuesto!$B$11:$C$565,2,0)</f>
        <v>DECIMOCUARTO MES</v>
      </c>
      <c r="K540" s="98" t="str">
        <f t="shared" si="14"/>
        <v>Desarrollo del Sistema de Educación Superior</v>
      </c>
      <c r="L540" s="98" t="s">
        <v>395</v>
      </c>
    </row>
    <row r="541" spans="3:12" ht="15.75" hidden="1" thickBot="1">
      <c r="C541" s="137" t="s">
        <v>486</v>
      </c>
      <c r="D541" s="199"/>
      <c r="E541" s="152">
        <v>12</v>
      </c>
      <c r="F541" s="299">
        <f>HLOOKUP($C541,$BZ$2:$CM$3,2,0)</f>
        <v>29777.99</v>
      </c>
      <c r="G541" s="113">
        <f>D541*E541*F541</f>
        <v>0</v>
      </c>
      <c r="H541" s="166"/>
      <c r="I541" s="114" t="s">
        <v>496</v>
      </c>
      <c r="J541" s="114" t="str">
        <f>VLOOKUP(I541,Presupuesto!$B$11:$C$565,2,0)</f>
        <v>SUELDOS Y SALARIOS PERMANENTES</v>
      </c>
      <c r="K541" s="98" t="str">
        <f t="shared" si="14"/>
        <v>Desarrollo del Sistema de Educación Superior</v>
      </c>
      <c r="L541" s="98" t="s">
        <v>395</v>
      </c>
    </row>
    <row r="542" spans="3:12" hidden="1">
      <c r="C542" s="171" t="s">
        <v>58</v>
      </c>
      <c r="D542" s="163"/>
      <c r="E542" s="154">
        <v>0</v>
      </c>
      <c r="F542" s="100">
        <f>IF(E541=0,"",(G541/E541)/12*E541)</f>
        <v>0</v>
      </c>
      <c r="G542" s="97">
        <f>F542</f>
        <v>0</v>
      </c>
      <c r="H542" s="164"/>
      <c r="I542" s="116" t="s">
        <v>516</v>
      </c>
      <c r="J542" s="116" t="str">
        <f>VLOOKUP(I542,Presupuesto!$B$11:$C$565,2,0)</f>
        <v>AGUINALDO Y DECIMO CUARTO MES</v>
      </c>
      <c r="K542" s="98" t="str">
        <f t="shared" si="14"/>
        <v>Desarrollo del Sistema de Educación Superior</v>
      </c>
      <c r="L542" s="98" t="s">
        <v>395</v>
      </c>
    </row>
    <row r="543" spans="3:12" hidden="1">
      <c r="C543" s="172" t="s">
        <v>59</v>
      </c>
      <c r="D543" s="163"/>
      <c r="E543" s="154">
        <v>0</v>
      </c>
      <c r="F543" s="117">
        <f>IF(E541&lt;6,"",((E541-6)/12)*(G541/E541))</f>
        <v>0</v>
      </c>
      <c r="G543" s="97">
        <f>F543</f>
        <v>0</v>
      </c>
      <c r="H543" s="164"/>
      <c r="I543" s="101" t="s">
        <v>519</v>
      </c>
      <c r="J543" s="101" t="str">
        <f>VLOOKUP(I543,Presupuesto!$B$11:$C$565,2,0)</f>
        <v>DECIMOCUARTO MES</v>
      </c>
      <c r="K543" s="98" t="str">
        <f t="shared" si="14"/>
        <v>Desarrollo del Sistema de Educación Superior</v>
      </c>
      <c r="L543" s="98" t="s">
        <v>395</v>
      </c>
    </row>
    <row r="544" spans="3:12" ht="15.75" hidden="1" thickBot="1">
      <c r="C544" s="137" t="s">
        <v>487</v>
      </c>
      <c r="D544" s="199"/>
      <c r="E544" s="152">
        <v>12</v>
      </c>
      <c r="F544" s="299">
        <f>HLOOKUP($C544,$BZ$2:$CM$3,2,0)</f>
        <v>27792.79</v>
      </c>
      <c r="G544" s="113">
        <f>D544*E544*F544</f>
        <v>0</v>
      </c>
      <c r="H544" s="166"/>
      <c r="I544" s="114" t="s">
        <v>496</v>
      </c>
      <c r="J544" s="114" t="str">
        <f>VLOOKUP(I544,Presupuesto!$B$11:$C$565,2,0)</f>
        <v>SUELDOS Y SALARIOS PERMANENTES</v>
      </c>
      <c r="K544" s="98" t="str">
        <f t="shared" si="14"/>
        <v>Desarrollo del Sistema de Educación Superior</v>
      </c>
      <c r="L544" s="98" t="s">
        <v>395</v>
      </c>
    </row>
    <row r="545" spans="3:12" hidden="1">
      <c r="C545" s="171" t="s">
        <v>58</v>
      </c>
      <c r="D545" s="163"/>
      <c r="E545" s="154">
        <v>0</v>
      </c>
      <c r="F545" s="100">
        <f>IF(E544=0,"",(G544/E544)/12*E544)</f>
        <v>0</v>
      </c>
      <c r="G545" s="97">
        <f>F545</f>
        <v>0</v>
      </c>
      <c r="H545" s="164"/>
      <c r="I545" s="116" t="s">
        <v>516</v>
      </c>
      <c r="J545" s="116" t="str">
        <f>VLOOKUP(I545,Presupuesto!$B$11:$C$565,2,0)</f>
        <v>AGUINALDO Y DECIMO CUARTO MES</v>
      </c>
      <c r="K545" s="98" t="str">
        <f t="shared" si="14"/>
        <v>Desarrollo del Sistema de Educación Superior</v>
      </c>
      <c r="L545" s="98" t="s">
        <v>395</v>
      </c>
    </row>
    <row r="546" spans="3:12" hidden="1">
      <c r="C546" s="172" t="s">
        <v>59</v>
      </c>
      <c r="D546" s="163"/>
      <c r="E546" s="154">
        <v>0</v>
      </c>
      <c r="F546" s="117">
        <f>IF(E544&lt;6,"",((E544-6)/12)*(G544/E544))</f>
        <v>0</v>
      </c>
      <c r="G546" s="97">
        <f>F546</f>
        <v>0</v>
      </c>
      <c r="H546" s="164"/>
      <c r="I546" s="101" t="s">
        <v>519</v>
      </c>
      <c r="J546" s="101" t="str">
        <f>VLOOKUP(I546,Presupuesto!$B$11:$C$565,2,0)</f>
        <v>DECIMOCUARTO MES</v>
      </c>
      <c r="K546" s="98" t="str">
        <f t="shared" si="14"/>
        <v>Desarrollo del Sistema de Educación Superior</v>
      </c>
      <c r="L546" s="98" t="s">
        <v>395</v>
      </c>
    </row>
    <row r="547" spans="3:12" ht="15.75" hidden="1" thickBot="1">
      <c r="C547" s="137" t="s">
        <v>488</v>
      </c>
      <c r="D547" s="199"/>
      <c r="E547" s="152">
        <v>12</v>
      </c>
      <c r="F547" s="299">
        <f>HLOOKUP($C547,$BZ$2:$CM$3,2,0)</f>
        <v>18859.39</v>
      </c>
      <c r="G547" s="113">
        <f>D547*E547*F547</f>
        <v>0</v>
      </c>
      <c r="H547" s="166"/>
      <c r="I547" s="114" t="s">
        <v>496</v>
      </c>
      <c r="J547" s="114" t="str">
        <f>VLOOKUP(I547,Presupuesto!$B$11:$C$565,2,0)</f>
        <v>SUELDOS Y SALARIOS PERMANENTES</v>
      </c>
      <c r="K547" s="98" t="str">
        <f t="shared" si="14"/>
        <v>Desarrollo del Sistema de Educación Superior</v>
      </c>
      <c r="L547" s="98" t="s">
        <v>395</v>
      </c>
    </row>
    <row r="548" spans="3:12" hidden="1">
      <c r="C548" s="171" t="s">
        <v>58</v>
      </c>
      <c r="D548" s="163"/>
      <c r="E548" s="154">
        <v>0</v>
      </c>
      <c r="F548" s="100">
        <f>IF(E547=0,"",(G547/E547)/12*E547)</f>
        <v>0</v>
      </c>
      <c r="G548" s="97">
        <f>F548</f>
        <v>0</v>
      </c>
      <c r="H548" s="164"/>
      <c r="I548" s="116" t="s">
        <v>516</v>
      </c>
      <c r="J548" s="116" t="str">
        <f>VLOOKUP(I548,Presupuesto!$B$11:$C$565,2,0)</f>
        <v>AGUINALDO Y DECIMO CUARTO MES</v>
      </c>
      <c r="K548" s="98" t="str">
        <f t="shared" si="14"/>
        <v>Desarrollo del Sistema de Educación Superior</v>
      </c>
      <c r="L548" s="98" t="s">
        <v>395</v>
      </c>
    </row>
    <row r="549" spans="3:12" hidden="1">
      <c r="C549" s="172" t="s">
        <v>59</v>
      </c>
      <c r="D549" s="163"/>
      <c r="E549" s="154">
        <v>0</v>
      </c>
      <c r="F549" s="117">
        <f>IF(E547&lt;6,"",((E547-6)/12)*(G547/E547))</f>
        <v>0</v>
      </c>
      <c r="G549" s="97">
        <f>F549</f>
        <v>0</v>
      </c>
      <c r="H549" s="164"/>
      <c r="I549" s="101" t="s">
        <v>519</v>
      </c>
      <c r="J549" s="101" t="str">
        <f>VLOOKUP(I549,Presupuesto!$B$11:$C$565,2,0)</f>
        <v>DECIMOCUARTO MES</v>
      </c>
      <c r="K549" s="98" t="str">
        <f t="shared" si="14"/>
        <v>Desarrollo del Sistema de Educación Superior</v>
      </c>
      <c r="L549" s="98" t="s">
        <v>395</v>
      </c>
    </row>
    <row r="550" spans="3:12" ht="15.75" hidden="1" thickBot="1">
      <c r="C550" s="137" t="s">
        <v>489</v>
      </c>
      <c r="D550" s="199"/>
      <c r="E550" s="152">
        <v>12</v>
      </c>
      <c r="F550" s="299">
        <f>HLOOKUP($C550,$BZ$2:$CM$3,2,0)</f>
        <v>17866.8</v>
      </c>
      <c r="G550" s="113">
        <f>D550*E550*F550</f>
        <v>0</v>
      </c>
      <c r="H550" s="166"/>
      <c r="I550" s="114" t="s">
        <v>496</v>
      </c>
      <c r="J550" s="114" t="str">
        <f>VLOOKUP(I550,Presupuesto!$B$11:$C$565,2,0)</f>
        <v>SUELDOS Y SALARIOS PERMANENTES</v>
      </c>
      <c r="K550" s="98" t="str">
        <f t="shared" si="14"/>
        <v>Desarrollo del Sistema de Educación Superior</v>
      </c>
      <c r="L550" s="98" t="s">
        <v>395</v>
      </c>
    </row>
    <row r="551" spans="3:12" hidden="1">
      <c r="C551" s="171" t="s">
        <v>58</v>
      </c>
      <c r="D551" s="163"/>
      <c r="E551" s="154">
        <v>0</v>
      </c>
      <c r="F551" s="100">
        <f>IF(E550=0,"",(G550/E550)/12*E550)</f>
        <v>0</v>
      </c>
      <c r="G551" s="97">
        <f>F551</f>
        <v>0</v>
      </c>
      <c r="H551" s="164"/>
      <c r="I551" s="116" t="s">
        <v>516</v>
      </c>
      <c r="J551" s="116" t="str">
        <f>VLOOKUP(I551,Presupuesto!$B$11:$C$565,2,0)</f>
        <v>AGUINALDO Y DECIMO CUARTO MES</v>
      </c>
      <c r="K551" s="98" t="str">
        <f t="shared" si="14"/>
        <v>Desarrollo del Sistema de Educación Superior</v>
      </c>
      <c r="L551" s="98" t="s">
        <v>395</v>
      </c>
    </row>
    <row r="552" spans="3:12" hidden="1">
      <c r="C552" s="172" t="s">
        <v>59</v>
      </c>
      <c r="D552" s="163"/>
      <c r="E552" s="154">
        <v>0</v>
      </c>
      <c r="F552" s="117">
        <f>IF(E550&lt;6,"",((E550-6)/12)*(G550/E550))</f>
        <v>0</v>
      </c>
      <c r="G552" s="97">
        <f>F552</f>
        <v>0</v>
      </c>
      <c r="H552" s="164"/>
      <c r="I552" s="101" t="s">
        <v>519</v>
      </c>
      <c r="J552" s="101" t="str">
        <f>VLOOKUP(I552,Presupuesto!$B$11:$C$565,2,0)</f>
        <v>DECIMOCUARTO MES</v>
      </c>
      <c r="K552" s="98" t="str">
        <f t="shared" si="14"/>
        <v>Desarrollo del Sistema de Educación Superior</v>
      </c>
      <c r="L552" s="98" t="s">
        <v>395</v>
      </c>
    </row>
    <row r="553" spans="3:12" ht="15.75" hidden="1" thickBot="1">
      <c r="C553" s="137" t="s">
        <v>490</v>
      </c>
      <c r="D553" s="199"/>
      <c r="E553" s="152">
        <v>12</v>
      </c>
      <c r="F553" s="299">
        <f>HLOOKUP($C553,$BZ$2:$CM$3,2,0)</f>
        <v>13896.4</v>
      </c>
      <c r="G553" s="113">
        <f>D553*E553*F553</f>
        <v>0</v>
      </c>
      <c r="H553" s="166"/>
      <c r="I553" s="114" t="s">
        <v>496</v>
      </c>
      <c r="J553" s="114" t="str">
        <f>VLOOKUP(I553,Presupuesto!$B$11:$C$565,2,0)</f>
        <v>SUELDOS Y SALARIOS PERMANENTES</v>
      </c>
      <c r="K553" s="98" t="str">
        <f t="shared" si="14"/>
        <v>Desarrollo del Sistema de Educación Superior</v>
      </c>
      <c r="L553" s="98" t="s">
        <v>395</v>
      </c>
    </row>
    <row r="554" spans="3:12" hidden="1">
      <c r="C554" s="171" t="s">
        <v>58</v>
      </c>
      <c r="D554" s="163"/>
      <c r="E554" s="154">
        <v>0</v>
      </c>
      <c r="F554" s="100">
        <f>IF(E553=0,"",(G553/E553)/12*E553)</f>
        <v>0</v>
      </c>
      <c r="G554" s="97">
        <f>F554</f>
        <v>0</v>
      </c>
      <c r="H554" s="164"/>
      <c r="I554" s="116" t="s">
        <v>516</v>
      </c>
      <c r="J554" s="116" t="str">
        <f>VLOOKUP(I554,Presupuesto!$B$11:$C$565,2,0)</f>
        <v>AGUINALDO Y DECIMO CUARTO MES</v>
      </c>
      <c r="K554" s="98" t="str">
        <f t="shared" si="14"/>
        <v>Desarrollo del Sistema de Educación Superior</v>
      </c>
      <c r="L554" s="98" t="s">
        <v>395</v>
      </c>
    </row>
    <row r="555" spans="3:12" hidden="1">
      <c r="C555" s="172" t="s">
        <v>59</v>
      </c>
      <c r="D555" s="163"/>
      <c r="E555" s="154">
        <v>0</v>
      </c>
      <c r="F555" s="117">
        <f>IF(E553&lt;6,"",((E553-6)/12)*(G553/E553))</f>
        <v>0</v>
      </c>
      <c r="G555" s="97">
        <f>F555</f>
        <v>0</v>
      </c>
      <c r="H555" s="164"/>
      <c r="I555" s="101" t="s">
        <v>519</v>
      </c>
      <c r="J555" s="101" t="str">
        <f>VLOOKUP(I555,Presupuesto!$B$11:$C$565,2,0)</f>
        <v>DECIMOCUARTO MES</v>
      </c>
      <c r="K555" s="98" t="str">
        <f t="shared" si="14"/>
        <v>Desarrollo del Sistema de Educación Superior</v>
      </c>
      <c r="L555" s="98" t="s">
        <v>395</v>
      </c>
    </row>
    <row r="556" spans="3:12" ht="15.75" hidden="1" thickBot="1">
      <c r="C556" s="137" t="s">
        <v>491</v>
      </c>
      <c r="D556" s="199"/>
      <c r="E556" s="152">
        <v>12</v>
      </c>
      <c r="F556" s="299">
        <f>HLOOKUP($C556,$BZ$2:$CM$3,2,0)</f>
        <v>15004.09</v>
      </c>
      <c r="G556" s="113">
        <f>D556*E556*F556</f>
        <v>0</v>
      </c>
      <c r="H556" s="166"/>
      <c r="I556" s="114" t="s">
        <v>496</v>
      </c>
      <c r="J556" s="114" t="str">
        <f>VLOOKUP(I556,Presupuesto!$B$11:$C$565,2,0)</f>
        <v>SUELDOS Y SALARIOS PERMANENTES</v>
      </c>
      <c r="K556" s="98" t="str">
        <f t="shared" si="14"/>
        <v>Desarrollo del Sistema de Educación Superior</v>
      </c>
      <c r="L556" s="98" t="s">
        <v>395</v>
      </c>
    </row>
    <row r="557" spans="3:12" hidden="1">
      <c r="C557" s="171" t="s">
        <v>58</v>
      </c>
      <c r="D557" s="163"/>
      <c r="E557" s="154">
        <v>0</v>
      </c>
      <c r="F557" s="100">
        <f>IF(E556=0,"",(G556/E556)/12*E556)</f>
        <v>0</v>
      </c>
      <c r="G557" s="97">
        <f>F557</f>
        <v>0</v>
      </c>
      <c r="H557" s="164"/>
      <c r="I557" s="116" t="s">
        <v>516</v>
      </c>
      <c r="J557" s="116" t="str">
        <f>VLOOKUP(I557,Presupuesto!$B$11:$C$565,2,0)</f>
        <v>AGUINALDO Y DECIMO CUARTO MES</v>
      </c>
      <c r="K557" s="98" t="str">
        <f t="shared" si="14"/>
        <v>Desarrollo del Sistema de Educación Superior</v>
      </c>
      <c r="L557" s="98" t="s">
        <v>395</v>
      </c>
    </row>
    <row r="558" spans="3:12" hidden="1">
      <c r="C558" s="172" t="s">
        <v>59</v>
      </c>
      <c r="D558" s="163"/>
      <c r="E558" s="154">
        <v>0</v>
      </c>
      <c r="F558" s="117">
        <f>IF(E556&lt;6,"",((E556-6)/12)*(G556/E556))</f>
        <v>0</v>
      </c>
      <c r="G558" s="97">
        <f>F558</f>
        <v>0</v>
      </c>
      <c r="H558" s="164"/>
      <c r="I558" s="101" t="s">
        <v>519</v>
      </c>
      <c r="J558" s="101" t="str">
        <f>VLOOKUP(I558,Presupuesto!$B$11:$C$565,2,0)</f>
        <v>DECIMOCUARTO MES</v>
      </c>
      <c r="K558" s="98" t="str">
        <f t="shared" si="14"/>
        <v>Desarrollo del Sistema de Educación Superior</v>
      </c>
      <c r="L558" s="98" t="s">
        <v>395</v>
      </c>
    </row>
    <row r="559" spans="3:12" ht="15.75" hidden="1" thickBot="1">
      <c r="C559" s="137" t="s">
        <v>492</v>
      </c>
      <c r="D559" s="199"/>
      <c r="E559" s="152">
        <v>12</v>
      </c>
      <c r="F559" s="299">
        <f>HLOOKUP($C559,$BZ$2:$CM$3,2,0)</f>
        <v>13238.9</v>
      </c>
      <c r="G559" s="113">
        <f>D559*E559*F559</f>
        <v>0</v>
      </c>
      <c r="H559" s="166"/>
      <c r="I559" s="114" t="s">
        <v>496</v>
      </c>
      <c r="J559" s="114" t="str">
        <f>VLOOKUP(I559,Presupuesto!$B$11:$C$565,2,0)</f>
        <v>SUELDOS Y SALARIOS PERMANENTES</v>
      </c>
      <c r="K559" s="98" t="str">
        <f t="shared" si="14"/>
        <v>Desarrollo del Sistema de Educación Superior</v>
      </c>
      <c r="L559" s="98" t="s">
        <v>395</v>
      </c>
    </row>
    <row r="560" spans="3:12" hidden="1">
      <c r="C560" s="171" t="s">
        <v>58</v>
      </c>
      <c r="D560" s="163"/>
      <c r="E560" s="154">
        <v>0</v>
      </c>
      <c r="F560" s="100">
        <f>IF(E559=0,"",(G559/E559)/12*E559)</f>
        <v>0</v>
      </c>
      <c r="G560" s="97">
        <f>F560</f>
        <v>0</v>
      </c>
      <c r="H560" s="164"/>
      <c r="I560" s="116" t="s">
        <v>516</v>
      </c>
      <c r="J560" s="116" t="str">
        <f>VLOOKUP(I560,Presupuesto!$B$11:$C$565,2,0)</f>
        <v>AGUINALDO Y DECIMO CUARTO MES</v>
      </c>
      <c r="K560" s="98" t="str">
        <f t="shared" si="14"/>
        <v>Desarrollo del Sistema de Educación Superior</v>
      </c>
      <c r="L560" s="98" t="s">
        <v>395</v>
      </c>
    </row>
    <row r="561" spans="3:12" hidden="1">
      <c r="C561" s="172" t="s">
        <v>59</v>
      </c>
      <c r="D561" s="163"/>
      <c r="E561" s="154">
        <v>0</v>
      </c>
      <c r="F561" s="117">
        <f>IF(E559&lt;6,"",((E559-6)/12)*(G559/E559))</f>
        <v>0</v>
      </c>
      <c r="G561" s="97">
        <f>F561</f>
        <v>0</v>
      </c>
      <c r="H561" s="164"/>
      <c r="I561" s="101" t="s">
        <v>519</v>
      </c>
      <c r="J561" s="101" t="str">
        <f>VLOOKUP(I561,Presupuesto!$B$11:$C$565,2,0)</f>
        <v>DECIMOCUARTO MES</v>
      </c>
      <c r="K561" s="98" t="str">
        <f t="shared" si="14"/>
        <v>Desarrollo del Sistema de Educación Superior</v>
      </c>
      <c r="L561" s="98" t="s">
        <v>395</v>
      </c>
    </row>
    <row r="562" spans="3:12" ht="15.75" hidden="1" thickBot="1">
      <c r="C562" s="137" t="s">
        <v>493</v>
      </c>
      <c r="D562" s="199"/>
      <c r="E562" s="152">
        <v>12</v>
      </c>
      <c r="F562" s="299">
        <f>HLOOKUP($C562,$BZ$2:$CM$3,2,0)</f>
        <v>12356.31</v>
      </c>
      <c r="G562" s="113">
        <f>D562*E562*F562</f>
        <v>0</v>
      </c>
      <c r="H562" s="166"/>
      <c r="I562" s="114" t="s">
        <v>496</v>
      </c>
      <c r="J562" s="114" t="str">
        <f>VLOOKUP(I562,Presupuesto!$B$11:$C$565,2,0)</f>
        <v>SUELDOS Y SALARIOS PERMANENTES</v>
      </c>
      <c r="K562" s="98" t="str">
        <f t="shared" ref="K562:K579" si="15">$K$529</f>
        <v>Desarrollo del Sistema de Educación Superior</v>
      </c>
      <c r="L562" s="98" t="s">
        <v>395</v>
      </c>
    </row>
    <row r="563" spans="3:12" hidden="1">
      <c r="C563" s="171" t="s">
        <v>58</v>
      </c>
      <c r="D563" s="163"/>
      <c r="E563" s="154">
        <v>0</v>
      </c>
      <c r="F563" s="100">
        <f>IF(E562=0,"",(G562/E562)/12*E562)</f>
        <v>0</v>
      </c>
      <c r="G563" s="97">
        <f>F563</f>
        <v>0</v>
      </c>
      <c r="H563" s="164"/>
      <c r="I563" s="116" t="s">
        <v>516</v>
      </c>
      <c r="J563" s="116" t="str">
        <f>VLOOKUP(I563,Presupuesto!$B$11:$C$565,2,0)</f>
        <v>AGUINALDO Y DECIMO CUARTO MES</v>
      </c>
      <c r="K563" s="98" t="str">
        <f t="shared" si="15"/>
        <v>Desarrollo del Sistema de Educación Superior</v>
      </c>
      <c r="L563" s="98" t="s">
        <v>395</v>
      </c>
    </row>
    <row r="564" spans="3:12" hidden="1">
      <c r="C564" s="172" t="s">
        <v>59</v>
      </c>
      <c r="D564" s="163"/>
      <c r="E564" s="154">
        <v>0</v>
      </c>
      <c r="F564" s="117">
        <f>IF(E562&lt;6,"",((E562-6)/12)*(G562/E562))</f>
        <v>0</v>
      </c>
      <c r="G564" s="97">
        <f>F564</f>
        <v>0</v>
      </c>
      <c r="H564" s="164"/>
      <c r="I564" s="101" t="s">
        <v>519</v>
      </c>
      <c r="J564" s="101" t="str">
        <f>VLOOKUP(I564,Presupuesto!$B$11:$C$565,2,0)</f>
        <v>DECIMOCUARTO MES</v>
      </c>
      <c r="K564" s="98" t="str">
        <f t="shared" si="15"/>
        <v>Desarrollo del Sistema de Educación Superior</v>
      </c>
      <c r="L564" s="98" t="s">
        <v>395</v>
      </c>
    </row>
    <row r="565" spans="3:12" ht="15.75" hidden="1" thickBot="1">
      <c r="C565" s="137" t="s">
        <v>494</v>
      </c>
      <c r="D565" s="199"/>
      <c r="E565" s="152">
        <v>12</v>
      </c>
      <c r="F565" s="299">
        <f>HLOOKUP($C565,$BZ$2:$CM$3,2,0)</f>
        <v>463.22</v>
      </c>
      <c r="G565" s="113">
        <f>D565*E565*F565</f>
        <v>0</v>
      </c>
      <c r="H565" s="166"/>
      <c r="I565" s="114" t="s">
        <v>496</v>
      </c>
      <c r="J565" s="114" t="str">
        <f>VLOOKUP(I565,Presupuesto!$B$11:$C$565,2,0)</f>
        <v>SUELDOS Y SALARIOS PERMANENTES</v>
      </c>
      <c r="K565" s="98" t="str">
        <f t="shared" si="15"/>
        <v>Desarrollo del Sistema de Educación Superior</v>
      </c>
      <c r="L565" s="98" t="s">
        <v>395</v>
      </c>
    </row>
    <row r="566" spans="3:12" hidden="1">
      <c r="C566" s="171" t="s">
        <v>58</v>
      </c>
      <c r="D566" s="163"/>
      <c r="E566" s="154">
        <v>0</v>
      </c>
      <c r="F566" s="100">
        <f>IF(E565=0,"",(G565/E565)/12*E565)</f>
        <v>0</v>
      </c>
      <c r="G566" s="97">
        <f>F566</f>
        <v>0</v>
      </c>
      <c r="H566" s="164"/>
      <c r="I566" s="116" t="s">
        <v>516</v>
      </c>
      <c r="J566" s="116" t="str">
        <f>VLOOKUP(I566,Presupuesto!$B$11:$C$565,2,0)</f>
        <v>AGUINALDO Y DECIMO CUARTO MES</v>
      </c>
      <c r="K566" s="98" t="str">
        <f t="shared" si="15"/>
        <v>Desarrollo del Sistema de Educación Superior</v>
      </c>
      <c r="L566" s="98" t="s">
        <v>395</v>
      </c>
    </row>
    <row r="567" spans="3:12" hidden="1">
      <c r="C567" s="172" t="s">
        <v>59</v>
      </c>
      <c r="D567" s="163"/>
      <c r="E567" s="154">
        <v>0</v>
      </c>
      <c r="F567" s="117">
        <f>IF(E565&lt;6,"",((E565-6)/12)*(G565/E565))</f>
        <v>0</v>
      </c>
      <c r="G567" s="97">
        <f>F567</f>
        <v>0</v>
      </c>
      <c r="H567" s="164"/>
      <c r="I567" s="101" t="s">
        <v>519</v>
      </c>
      <c r="J567" s="101" t="str">
        <f>VLOOKUP(I567,Presupuesto!$B$11:$C$565,2,0)</f>
        <v>DECIMOCUARTO MES</v>
      </c>
      <c r="K567" s="98" t="str">
        <f t="shared" si="15"/>
        <v>Desarrollo del Sistema de Educación Superior</v>
      </c>
      <c r="L567" s="98" t="s">
        <v>395</v>
      </c>
    </row>
    <row r="568" spans="3:12" ht="15.75" hidden="1" thickBot="1">
      <c r="C568" s="137" t="s">
        <v>495</v>
      </c>
      <c r="D568" s="199"/>
      <c r="E568" s="152">
        <v>12</v>
      </c>
      <c r="F568" s="299">
        <f>HLOOKUP($C568,$BZ$2:$CM$3,2,0)</f>
        <v>2007.3</v>
      </c>
      <c r="G568" s="113">
        <f>D568*E568*F568</f>
        <v>0</v>
      </c>
      <c r="H568" s="166"/>
      <c r="I568" s="114" t="s">
        <v>496</v>
      </c>
      <c r="J568" s="114" t="str">
        <f>VLOOKUP(I568,Presupuesto!$B$11:$C$565,2,0)</f>
        <v>SUELDOS Y SALARIOS PERMANENTES</v>
      </c>
      <c r="K568" s="98" t="str">
        <f t="shared" si="15"/>
        <v>Desarrollo del Sistema de Educación Superior</v>
      </c>
      <c r="L568" s="98" t="s">
        <v>395</v>
      </c>
    </row>
    <row r="569" spans="3:12" hidden="1">
      <c r="C569" s="171" t="s">
        <v>58</v>
      </c>
      <c r="D569" s="163"/>
      <c r="E569" s="154">
        <v>0</v>
      </c>
      <c r="F569" s="100">
        <f>IF(E568=0,"",(G568/E568)/12*E568)</f>
        <v>0</v>
      </c>
      <c r="G569" s="97">
        <f>F569</f>
        <v>0</v>
      </c>
      <c r="H569" s="164"/>
      <c r="I569" s="116" t="s">
        <v>516</v>
      </c>
      <c r="J569" s="116" t="str">
        <f>VLOOKUP(I569,Presupuesto!$B$11:$C$565,2,0)</f>
        <v>AGUINALDO Y DECIMO CUARTO MES</v>
      </c>
      <c r="K569" s="98" t="str">
        <f t="shared" si="15"/>
        <v>Desarrollo del Sistema de Educación Superior</v>
      </c>
      <c r="L569" s="98" t="s">
        <v>395</v>
      </c>
    </row>
    <row r="570" spans="3:12" hidden="1">
      <c r="C570" s="172" t="s">
        <v>59</v>
      </c>
      <c r="D570" s="163"/>
      <c r="E570" s="154">
        <v>0</v>
      </c>
      <c r="F570" s="117">
        <f>IF(E568&lt;6,"",((E568-6)/12)*(G568/E568))</f>
        <v>0</v>
      </c>
      <c r="G570" s="97">
        <f>F570</f>
        <v>0</v>
      </c>
      <c r="H570" s="164"/>
      <c r="I570" s="101" t="s">
        <v>519</v>
      </c>
      <c r="J570" s="101" t="str">
        <f>VLOOKUP(I570,Presupuesto!$B$11:$C$565,2,0)</f>
        <v>DECIMOCUARTO MES</v>
      </c>
      <c r="K570" s="98" t="str">
        <f t="shared" si="15"/>
        <v>Desarrollo del Sistema de Educación Superior</v>
      </c>
      <c r="L570" s="98" t="s">
        <v>395</v>
      </c>
    </row>
    <row r="571" spans="3:12" ht="15.75" hidden="1" thickBot="1">
      <c r="C571" s="140" t="s">
        <v>83</v>
      </c>
      <c r="D571" s="199"/>
      <c r="E571" s="152">
        <v>12</v>
      </c>
      <c r="F571" s="139">
        <v>30000</v>
      </c>
      <c r="G571" s="113">
        <f>D571*E571*F571</f>
        <v>0</v>
      </c>
      <c r="H571" s="166"/>
      <c r="I571" s="114" t="s">
        <v>564</v>
      </c>
      <c r="J571" s="114" t="str">
        <f>VLOOKUP(I571,Presupuesto!$B$11:$C$565,2,0)</f>
        <v>CONTRATOS ESPECIALES</v>
      </c>
      <c r="K571" s="98" t="str">
        <f t="shared" si="15"/>
        <v>Desarrollo del Sistema de Educación Superior</v>
      </c>
      <c r="L571" s="98" t="s">
        <v>395</v>
      </c>
    </row>
    <row r="572" spans="3:12" hidden="1">
      <c r="C572" s="171" t="s">
        <v>58</v>
      </c>
      <c r="D572" s="163"/>
      <c r="E572" s="154">
        <v>0</v>
      </c>
      <c r="F572" s="117">
        <f>IF(E571=0,"",(G571/E571)/12*E571)</f>
        <v>0</v>
      </c>
      <c r="G572" s="97">
        <f>F572</f>
        <v>0</v>
      </c>
      <c r="H572" s="164"/>
      <c r="I572" s="101" t="s">
        <v>564</v>
      </c>
      <c r="J572" s="101" t="str">
        <f>VLOOKUP(I572,Presupuesto!$B$11:$C$565,2,0)</f>
        <v>CONTRATOS ESPECIALES</v>
      </c>
      <c r="K572" s="98" t="str">
        <f t="shared" si="15"/>
        <v>Desarrollo del Sistema de Educación Superior</v>
      </c>
      <c r="L572" s="98" t="s">
        <v>394</v>
      </c>
    </row>
    <row r="573" spans="3:12" hidden="1">
      <c r="C573" s="172" t="s">
        <v>59</v>
      </c>
      <c r="D573" s="163"/>
      <c r="E573" s="154">
        <v>0</v>
      </c>
      <c r="F573" s="100">
        <f>IF(E571&lt;6,"",((E571-6)/12)*(G571/E571))</f>
        <v>0</v>
      </c>
      <c r="G573" s="97">
        <f>F573</f>
        <v>0</v>
      </c>
      <c r="H573" s="164"/>
      <c r="I573" s="101" t="s">
        <v>564</v>
      </c>
      <c r="J573" s="101" t="str">
        <f>VLOOKUP(I573,Presupuesto!$B$11:$C$565,2,0)</f>
        <v>CONTRATOS ESPECIALES</v>
      </c>
      <c r="K573" s="98" t="str">
        <f t="shared" si="15"/>
        <v>Desarrollo del Sistema de Educación Superior</v>
      </c>
      <c r="L573" s="98" t="s">
        <v>399</v>
      </c>
    </row>
    <row r="574" spans="3:12" ht="15.75" hidden="1" thickBot="1">
      <c r="C574" s="140" t="s">
        <v>60</v>
      </c>
      <c r="D574" s="199"/>
      <c r="E574" s="152">
        <v>12</v>
      </c>
      <c r="F574" s="118">
        <v>30000</v>
      </c>
      <c r="G574" s="113">
        <f>D574*E574*F574</f>
        <v>0</v>
      </c>
      <c r="H574" s="166"/>
      <c r="I574" s="114" t="s">
        <v>705</v>
      </c>
      <c r="J574" s="114" t="str">
        <f>VLOOKUP(I574,Presupuesto!$B$11:$C$565,2,0)</f>
        <v>OTROS SERVICIOS TECNICOS Y PROFESIONALES</v>
      </c>
      <c r="K574" s="98" t="str">
        <f t="shared" si="15"/>
        <v>Desarrollo del Sistema de Educación Superior</v>
      </c>
      <c r="L574" s="98" t="s">
        <v>394</v>
      </c>
    </row>
    <row r="575" spans="3:12" hidden="1">
      <c r="C575" s="171" t="s">
        <v>58</v>
      </c>
      <c r="D575" s="163"/>
      <c r="E575" s="154">
        <v>0</v>
      </c>
      <c r="F575" s="100">
        <v>0</v>
      </c>
      <c r="G575" s="97">
        <f>F575</f>
        <v>0</v>
      </c>
      <c r="H575" s="164"/>
      <c r="I575" s="101" t="s">
        <v>705</v>
      </c>
      <c r="J575" s="101" t="str">
        <f>VLOOKUP(I575,Presupuesto!$B$11:$C$565,2,0)</f>
        <v>OTROS SERVICIOS TECNICOS Y PROFESIONALES</v>
      </c>
      <c r="K575" s="98" t="str">
        <f t="shared" si="15"/>
        <v>Desarrollo del Sistema de Educación Superior</v>
      </c>
      <c r="L575" s="98" t="s">
        <v>394</v>
      </c>
    </row>
    <row r="576" spans="3:12" hidden="1">
      <c r="C576" s="172" t="s">
        <v>59</v>
      </c>
      <c r="D576" s="163"/>
      <c r="E576" s="154">
        <v>0</v>
      </c>
      <c r="F576" s="100">
        <v>0</v>
      </c>
      <c r="G576" s="97">
        <f>F576</f>
        <v>0</v>
      </c>
      <c r="H576" s="164"/>
      <c r="I576" s="101" t="s">
        <v>705</v>
      </c>
      <c r="J576" s="101" t="str">
        <f>VLOOKUP(I576,Presupuesto!$B$11:$C$565,2,0)</f>
        <v>OTROS SERVICIOS TECNICOS Y PROFESIONALES</v>
      </c>
      <c r="K576" s="98" t="str">
        <f t="shared" si="15"/>
        <v>Desarrollo del Sistema de Educación Superior</v>
      </c>
      <c r="L576" s="98" t="s">
        <v>394</v>
      </c>
    </row>
    <row r="577" spans="3:12" ht="15.75" hidden="1" thickBot="1">
      <c r="C577" s="140" t="s">
        <v>61</v>
      </c>
      <c r="D577" s="199"/>
      <c r="E577" s="152">
        <v>12</v>
      </c>
      <c r="F577" s="118">
        <v>30000</v>
      </c>
      <c r="G577" s="113">
        <f>D577*E577*F577</f>
        <v>0</v>
      </c>
      <c r="H577" s="166"/>
      <c r="I577" s="114" t="s">
        <v>496</v>
      </c>
      <c r="J577" s="114" t="str">
        <f>VLOOKUP(I577,Presupuesto!$B$11:$C$565,2,0)</f>
        <v>SUELDOS Y SALARIOS PERMANENTES</v>
      </c>
      <c r="K577" s="98" t="str">
        <f t="shared" si="15"/>
        <v>Desarrollo del Sistema de Educación Superior</v>
      </c>
      <c r="L577" s="98" t="s">
        <v>394</v>
      </c>
    </row>
    <row r="578" spans="3:12" hidden="1">
      <c r="C578" s="171" t="s">
        <v>58</v>
      </c>
      <c r="D578" s="169"/>
      <c r="E578" s="131">
        <v>0</v>
      </c>
      <c r="F578" s="119">
        <f>IF(E577=0,"",(G577/E577)/12*E577)</f>
        <v>0</v>
      </c>
      <c r="G578" s="120">
        <f>F578</f>
        <v>0</v>
      </c>
      <c r="H578" s="164"/>
      <c r="I578" s="101" t="s">
        <v>516</v>
      </c>
      <c r="J578" s="101" t="str">
        <f>VLOOKUP(I578,Presupuesto!$B$11:$C$565,2,0)</f>
        <v>AGUINALDO Y DECIMO CUARTO MES</v>
      </c>
      <c r="K578" s="98" t="str">
        <f t="shared" si="15"/>
        <v>Desarrollo del Sistema de Educación Superior</v>
      </c>
      <c r="L578" s="98" t="s">
        <v>394</v>
      </c>
    </row>
    <row r="579" spans="3:12" ht="15.75" hidden="1" thickBot="1">
      <c r="C579" s="173" t="s">
        <v>59</v>
      </c>
      <c r="D579" s="162"/>
      <c r="E579" s="132">
        <v>0</v>
      </c>
      <c r="F579" s="105">
        <f>IF(E577&lt;6,"",((E577-6)/12)*(G577/E577))</f>
        <v>0</v>
      </c>
      <c r="G579" s="105">
        <f>F579</f>
        <v>0</v>
      </c>
      <c r="H579" s="162"/>
      <c r="I579" s="106" t="s">
        <v>519</v>
      </c>
      <c r="J579" s="124" t="str">
        <f>VLOOKUP(I579,Presupuesto!$B$11:$C$565,2,0)</f>
        <v>DECIMOCUARTO MES</v>
      </c>
      <c r="K579" s="106" t="str">
        <f t="shared" si="15"/>
        <v>Desarrollo del Sistema de Educación Superior</v>
      </c>
      <c r="L579" s="124" t="s">
        <v>394</v>
      </c>
    </row>
  </sheetData>
  <autoFilter ref="G9:H579">
    <filterColumn colId="0">
      <filters blank="1">
        <filter val="1,170,000"/>
        <filter val="1,260,000"/>
        <filter val="120,000"/>
        <filter val="30,000"/>
        <filter val="360,000"/>
        <filter val="720,000"/>
        <filter val="960,000"/>
        <filter val="Costo Total"/>
      </filters>
    </filterColumn>
  </autoFilter>
  <conditionalFormatting sqref="E568">
    <cfRule type="cellIs" dxfId="8" priority="1" operator="greaterThan">
      <formula>12</formula>
    </cfRule>
  </conditionalFormatting>
  <conditionalFormatting sqref="E148">
    <cfRule type="cellIs" dxfId="7" priority="8" operator="greaterThan">
      <formula>12</formula>
    </cfRule>
  </conditionalFormatting>
  <conditionalFormatting sqref="E208">
    <cfRule type="cellIs" dxfId="6" priority="7" operator="greaterThan">
      <formula>12</formula>
    </cfRule>
  </conditionalFormatting>
  <conditionalFormatting sqref="E268">
    <cfRule type="cellIs" dxfId="5" priority="6" operator="greaterThan">
      <formula>12</formula>
    </cfRule>
  </conditionalFormatting>
  <conditionalFormatting sqref="E328">
    <cfRule type="cellIs" dxfId="4" priority="5" operator="greaterThan">
      <formula>12</formula>
    </cfRule>
  </conditionalFormatting>
  <conditionalFormatting sqref="E388">
    <cfRule type="cellIs" dxfId="3" priority="4" operator="greaterThan">
      <formula>12</formula>
    </cfRule>
  </conditionalFormatting>
  <conditionalFormatting sqref="E448">
    <cfRule type="cellIs" dxfId="2" priority="3" operator="greaterThan">
      <formula>12</formula>
    </cfRule>
  </conditionalFormatting>
  <conditionalFormatting sqref="E508">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09:H159 H169:H219 H229:H279 H289:H339 H349:H399 H409:H459 H469:H519 H529:H579 H28:H30 H17:H19 H40:H45 H55:H57 H67:H72 H82:H87 H97:H99">
      <formula1>$R$2:$S$2</formula1>
    </dataValidation>
    <dataValidation type="list" allowBlank="1" showInputMessage="1" showErrorMessage="1" errorTitle="¡Ingreso Inválido!" error="Seleccione una opción de la lista" promptTitle="Mes Requerido" prompt="Seleccione el mes en el que requiere el recurso." sqref="L109:L159 L169:L219 L229:L279 L289:L339 L349:L399 L409:L459 L469:L519 L529:L579 L28:L30 L17:L19 L40:L45 L55:L57 L67:L72 L82:L87 L97:L99">
      <formula1>$U$2:$AF$2</formula1>
    </dataValidation>
    <dataValidation type="list" allowBlank="1" showInputMessage="1" showErrorMessage="1" sqref="C109 C112 C115 C118 C121 C124 C127 C130 C133 C136 C139 C142 C145 C148 C169 C172 C175 C178 C181 C184 C187 C190 C193 C196 C199 C202 C205 C208 C229 C232 C235 C238 C241 C244 C247 C250 C253 C256 C259 C262 C265 C268 C289 C292 C295 C298 C301 C304 C307 C310 C313 C316 C319 C322 C325 C328 C349 C352 C355 C358 C361 C364 C367 C370 C373 C376 C379 C382 C385 C388 C409 C412 C415 C418 C421 C424 C427 C430 C433 C436 C439 C442 C445 C448 C469 C472 C475 C478 C481 C484 C487 C490 C493 C496 C499 C502 C505 C508 C529 C532 C535 C538 C541 C544 C547 C550 C553 C556 C559 C562 C565 C568">
      <formula1>$BZ$2:$CM$2</formula1>
    </dataValidation>
    <dataValidation type="list" allowBlank="1" showInputMessage="1" showErrorMessage="1" errorTitle="¡Ingreso Inválido!" error="Verifique el valor ingresado." sqref="I109:I159 I169:I219 I229:I279 I289:I339 I349:I399 I409:I459 I469:I519 I529:I579 I28:I30 I17:I19 I40:I45 I55:I57 I67:I72 I82:I87 I97:I99">
      <formula1>$A$1:$UI$1</formula1>
    </dataValidation>
    <dataValidation type="list" allowBlank="1" showInputMessage="1" showErrorMessage="1" errorTitle="¡Ingreso Inválido!" error="Seleccione una opción de la lista." promptTitle="Dimensión Estratégica" prompt="Seleccione una opción de la lista." sqref="K110:K159 K170:K219 K230:K279 K290:K339 K350:K399 K410:K459 K470:K519 K530:K579 K28:K30 K17:K19 K40:K45 K55:K57 K67:K72 K82:K87 K97:K99">
      <formula1>$A$2:$P$2</formula1>
    </dataValidation>
    <dataValidation type="list" allowBlank="1" showInputMessage="1" showErrorMessage="1" errorTitle="¡Ingreso Inválido!" error="Seleccione una opción de la lista." promptTitle="Dimensión Estratégica" prompt="Seleccione una opción de la lista." sqref="K109 K169 K229 K289 K349 K409 K469 K529">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8"/>
  <sheetViews>
    <sheetView showGridLines="0" topLeftCell="A4" zoomScale="84" zoomScaleNormal="84" workbookViewId="0">
      <selection activeCell="G26" sqref="G26"/>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3" t="str">
        <f>+Presupuesto!D11</f>
        <v>Recurrente</v>
      </c>
      <c r="S2" s="45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09" t="s">
        <v>420</v>
      </c>
      <c r="AI2" s="209" t="s">
        <v>421</v>
      </c>
      <c r="AJ2" s="209" t="s">
        <v>422</v>
      </c>
      <c r="AK2" s="209" t="s">
        <v>423</v>
      </c>
      <c r="AL2" s="209" t="s">
        <v>424</v>
      </c>
      <c r="AM2" s="209" t="s">
        <v>427</v>
      </c>
      <c r="AN2" s="209" t="s">
        <v>425</v>
      </c>
      <c r="AO2" s="209" t="s">
        <v>426</v>
      </c>
      <c r="AP2" s="209" t="s">
        <v>428</v>
      </c>
      <c r="AQ2" s="209" t="s">
        <v>429</v>
      </c>
      <c r="AR2" s="209" t="s">
        <v>430</v>
      </c>
      <c r="AS2" s="209" t="s">
        <v>431</v>
      </c>
      <c r="AT2" s="209" t="s">
        <v>432</v>
      </c>
      <c r="AU2" s="209" t="s">
        <v>433</v>
      </c>
      <c r="AV2" s="209" t="s">
        <v>434</v>
      </c>
      <c r="AW2" s="209" t="s">
        <v>435</v>
      </c>
      <c r="AX2" s="209" t="s">
        <v>436</v>
      </c>
      <c r="AY2" s="209" t="s">
        <v>437</v>
      </c>
      <c r="AZ2" s="209" t="s">
        <v>438</v>
      </c>
      <c r="BA2" s="209" t="s">
        <v>439</v>
      </c>
      <c r="BB2" s="209" t="s">
        <v>440</v>
      </c>
      <c r="BC2" s="209" t="s">
        <v>441</v>
      </c>
      <c r="BD2" s="209" t="s">
        <v>442</v>
      </c>
      <c r="BE2" s="209" t="s">
        <v>443</v>
      </c>
      <c r="BF2" s="209" t="s">
        <v>444</v>
      </c>
      <c r="BG2" s="209" t="s">
        <v>445</v>
      </c>
      <c r="BH2" s="209" t="s">
        <v>446</v>
      </c>
      <c r="BI2" s="209" t="s">
        <v>447</v>
      </c>
      <c r="BJ2" s="209" t="s">
        <v>448</v>
      </c>
      <c r="BK2" s="209" t="s">
        <v>449</v>
      </c>
      <c r="BL2" s="209" t="s">
        <v>450</v>
      </c>
      <c r="BM2" s="209" t="s">
        <v>451</v>
      </c>
      <c r="BN2" s="209" t="s">
        <v>452</v>
      </c>
      <c r="BO2" s="209" t="s">
        <v>453</v>
      </c>
      <c r="BP2" s="209" t="s">
        <v>454</v>
      </c>
      <c r="BQ2" s="209" t="s">
        <v>455</v>
      </c>
      <c r="BR2" s="209" t="s">
        <v>456</v>
      </c>
      <c r="BS2" s="209" t="s">
        <v>457</v>
      </c>
      <c r="BT2" s="209" t="s">
        <v>458</v>
      </c>
      <c r="BU2" s="209" t="s">
        <v>459</v>
      </c>
    </row>
    <row r="3" spans="1:555" hidden="1">
      <c r="AH3" s="210">
        <v>2500</v>
      </c>
      <c r="AI3" s="210">
        <v>1900</v>
      </c>
      <c r="AJ3" s="210">
        <v>1650</v>
      </c>
      <c r="AK3" s="210">
        <v>1580</v>
      </c>
      <c r="AL3" s="210">
        <v>2250</v>
      </c>
      <c r="AM3" s="210">
        <v>1650</v>
      </c>
      <c r="AN3" s="210">
        <v>1400</v>
      </c>
      <c r="AO3" s="211">
        <v>1340</v>
      </c>
      <c r="AP3" s="211">
        <v>2000</v>
      </c>
      <c r="AQ3" s="211">
        <v>1400</v>
      </c>
      <c r="AR3" s="211">
        <v>1150</v>
      </c>
      <c r="AS3" s="211">
        <v>1100</v>
      </c>
      <c r="AT3" s="211">
        <v>1750</v>
      </c>
      <c r="AU3" s="211">
        <v>1150</v>
      </c>
      <c r="AV3" s="211">
        <v>900</v>
      </c>
      <c r="AW3" s="211">
        <v>860</v>
      </c>
      <c r="AX3" s="211">
        <v>1200</v>
      </c>
      <c r="AY3" s="122">
        <v>900</v>
      </c>
      <c r="AZ3" s="122">
        <v>650</v>
      </c>
      <c r="BA3" s="122">
        <v>620</v>
      </c>
      <c r="BB3" s="210">
        <f>+'Cuadro Resumen'!C213</f>
        <v>5605.2314999999999</v>
      </c>
      <c r="BC3" s="210">
        <f>+'Cuadro Resumen'!D213</f>
        <v>5165.6055000000006</v>
      </c>
      <c r="BD3" s="210">
        <f>+'Cuadro Resumen'!E213</f>
        <v>6594.39</v>
      </c>
      <c r="BE3" s="210">
        <f>+'Cuadro Resumen'!F213</f>
        <v>6154.7640000000001</v>
      </c>
      <c r="BF3" s="210">
        <f>+'Cuadro Resumen'!C214</f>
        <v>4945.7925000000005</v>
      </c>
      <c r="BG3" s="210">
        <f>+'Cuadro Resumen'!D214</f>
        <v>4506.1665000000003</v>
      </c>
      <c r="BH3" s="210">
        <f>+'Cuadro Resumen'!E214</f>
        <v>5934.951</v>
      </c>
      <c r="BI3" s="210">
        <f>+'Cuadro Resumen'!F214</f>
        <v>5495.3249999999998</v>
      </c>
      <c r="BJ3" s="211">
        <f>+'Cuadro Resumen'!C215</f>
        <v>4286.3535000000002</v>
      </c>
      <c r="BK3" s="211">
        <f>+'Cuadro Resumen'!D215</f>
        <v>3956.634</v>
      </c>
      <c r="BL3" s="211">
        <f>+'Cuadro Resumen'!E215</f>
        <v>5275.5120000000006</v>
      </c>
      <c r="BM3" s="211">
        <f>+'Cuadro Resumen'!F215</f>
        <v>4835.8860000000004</v>
      </c>
      <c r="BN3" s="211">
        <f>+'Cuadro Resumen'!C216</f>
        <v>3626.9145000000003</v>
      </c>
      <c r="BO3" s="211">
        <f>+'Cuadro Resumen'!D216</f>
        <v>3297.1950000000002</v>
      </c>
      <c r="BP3" s="211">
        <f>+'Cuadro Resumen'!E216</f>
        <v>4616.0730000000003</v>
      </c>
      <c r="BQ3" s="211">
        <f>+'Cuadro Resumen'!F216</f>
        <v>4286.3535000000002</v>
      </c>
      <c r="BR3" s="211">
        <f>+'Cuadro Resumen'!C217</f>
        <v>3187.2885000000001</v>
      </c>
      <c r="BS3" s="211">
        <f>+'Cuadro Resumen'!D217</f>
        <v>2967.4755</v>
      </c>
      <c r="BT3" s="211">
        <f>+'Cuadro Resumen'!E217</f>
        <v>4066.5405000000001</v>
      </c>
      <c r="BU3" s="211">
        <f>+'Cuadro Resumen'!F217</f>
        <v>3736.8210000000004</v>
      </c>
    </row>
    <row r="5" spans="1:555" ht="52.5">
      <c r="C5" s="87" t="s">
        <v>384</v>
      </c>
      <c r="D5" s="452">
        <f>SUMIF($C:$C,$C$10,D:D)</f>
        <v>28500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28500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1" t="s">
        <v>1575</v>
      </c>
      <c r="E13" s="93"/>
      <c r="F13" s="93"/>
      <c r="G13" s="93"/>
      <c r="H13" s="76"/>
      <c r="I13" s="76"/>
      <c r="J13" s="76"/>
      <c r="K13" s="112"/>
    </row>
    <row r="14" spans="1:555" ht="18.75">
      <c r="B14" s="93"/>
      <c r="C14" s="206"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Fortalecer la estructura interna y física de la DAFT  a traves de la Contratación de personal </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131</v>
      </c>
      <c r="H16" s="128" t="s">
        <v>46</v>
      </c>
      <c r="I16" s="128" t="s">
        <v>132</v>
      </c>
      <c r="J16" s="128" t="s">
        <v>410</v>
      </c>
      <c r="K16" s="128" t="s">
        <v>411</v>
      </c>
    </row>
    <row r="17" spans="2:11">
      <c r="B17" s="93"/>
      <c r="C17" s="95" t="s">
        <v>63</v>
      </c>
      <c r="D17" s="158">
        <v>4</v>
      </c>
      <c r="E17" s="96">
        <v>2800</v>
      </c>
      <c r="F17" s="97">
        <f>D17*E17</f>
        <v>11200</v>
      </c>
      <c r="G17" s="161" t="s">
        <v>129</v>
      </c>
      <c r="H17" s="98" t="s">
        <v>985</v>
      </c>
      <c r="I17" s="98" t="str">
        <f>VLOOKUP(H17,Presupuesto!$B$11:$C$565,2,0)</f>
        <v>MUEBLES VARIOS DE OFICINA</v>
      </c>
      <c r="J17" s="214" t="s">
        <v>1357</v>
      </c>
      <c r="K17" s="98" t="s">
        <v>404</v>
      </c>
    </row>
    <row r="18" spans="2:11" ht="32.25" customHeight="1">
      <c r="B18" s="93"/>
      <c r="C18" s="99" t="s">
        <v>64</v>
      </c>
      <c r="D18" s="151"/>
      <c r="E18" s="100">
        <v>2400</v>
      </c>
      <c r="F18" s="97">
        <f>D18*E18</f>
        <v>0</v>
      </c>
      <c r="G18" s="161"/>
      <c r="H18" s="101" t="s">
        <v>985</v>
      </c>
      <c r="I18" s="98" t="str">
        <f>VLOOKUP(H18,Presupuesto!$B$11:$C$565,2,0)</f>
        <v>MUEBLES VARIOS DE OFICINA</v>
      </c>
      <c r="J18" s="98" t="str">
        <f t="shared" ref="J18:J26" si="0">$J$17</f>
        <v>Desarrollo e Innovación Curricular</v>
      </c>
      <c r="K18" s="98" t="s">
        <v>412</v>
      </c>
    </row>
    <row r="19" spans="2:11">
      <c r="B19" s="93"/>
      <c r="C19" s="99" t="s">
        <v>65</v>
      </c>
      <c r="D19" s="151">
        <v>1</v>
      </c>
      <c r="E19" s="100">
        <v>1300</v>
      </c>
      <c r="F19" s="97">
        <f t="shared" ref="F19:F26" si="1">D19*E19</f>
        <v>1300</v>
      </c>
      <c r="G19" s="161" t="s">
        <v>129</v>
      </c>
      <c r="H19" s="101" t="s">
        <v>985</v>
      </c>
      <c r="I19" s="98" t="str">
        <f>VLOOKUP(H19,Presupuesto!$B$11:$C$565,2,0)</f>
        <v>MUEBLES VARIOS DE OFICINA</v>
      </c>
      <c r="J19" s="98" t="str">
        <f t="shared" si="0"/>
        <v>Desarrollo e Innovación Curricular</v>
      </c>
      <c r="K19" s="98" t="s">
        <v>395</v>
      </c>
    </row>
    <row r="20" spans="2:11">
      <c r="B20" s="93"/>
      <c r="C20" s="99" t="s">
        <v>66</v>
      </c>
      <c r="D20" s="151">
        <v>1</v>
      </c>
      <c r="E20" s="100">
        <v>6000</v>
      </c>
      <c r="F20" s="97">
        <f t="shared" si="1"/>
        <v>6000</v>
      </c>
      <c r="G20" s="161" t="s">
        <v>129</v>
      </c>
      <c r="H20" s="101" t="s">
        <v>985</v>
      </c>
      <c r="I20" s="98" t="str">
        <f>VLOOKUP(H20,Presupuesto!$B$11:$C$565,2,0)</f>
        <v>MUEBLES VARIOS DE OFICINA</v>
      </c>
      <c r="J20" s="98" t="str">
        <f t="shared" si="0"/>
        <v>Desarrollo e Innovación Curricular</v>
      </c>
      <c r="K20" s="98" t="s">
        <v>395</v>
      </c>
    </row>
    <row r="21" spans="2:11">
      <c r="B21" s="93"/>
      <c r="C21" s="99" t="s">
        <v>67</v>
      </c>
      <c r="D21" s="151"/>
      <c r="E21" s="100">
        <v>3000</v>
      </c>
      <c r="F21" s="97">
        <f t="shared" si="1"/>
        <v>0</v>
      </c>
      <c r="G21" s="161"/>
      <c r="H21" s="101" t="s">
        <v>985</v>
      </c>
      <c r="I21" s="98" t="str">
        <f>VLOOKUP(H21,Presupuesto!$B$11:$C$565,2,0)</f>
        <v>MUEBLES VARIOS DE OFICINA</v>
      </c>
      <c r="J21" s="98" t="str">
        <f t="shared" si="0"/>
        <v>Desarrollo e Innovación Curricular</v>
      </c>
      <c r="K21" s="98" t="s">
        <v>395</v>
      </c>
    </row>
    <row r="22" spans="2:11">
      <c r="B22" s="93"/>
      <c r="C22" s="99" t="s">
        <v>68</v>
      </c>
      <c r="D22" s="151">
        <v>1</v>
      </c>
      <c r="E22" s="100">
        <v>10000</v>
      </c>
      <c r="F22" s="97">
        <f t="shared" si="1"/>
        <v>10000</v>
      </c>
      <c r="G22" s="161" t="s">
        <v>129</v>
      </c>
      <c r="H22" s="101" t="s">
        <v>985</v>
      </c>
      <c r="I22" s="98" t="str">
        <f>VLOOKUP(H22,Presupuesto!$B$11:$C$565,2,0)</f>
        <v>MUEBLES VARIOS DE OFICINA</v>
      </c>
      <c r="J22" s="98" t="str">
        <f t="shared" si="0"/>
        <v>Desarrollo e Innovación Curricular</v>
      </c>
      <c r="K22" s="98" t="s">
        <v>395</v>
      </c>
    </row>
    <row r="23" spans="2:11">
      <c r="B23" s="93"/>
      <c r="C23" s="99" t="s">
        <v>69</v>
      </c>
      <c r="D23" s="151"/>
      <c r="E23" s="100">
        <v>8000</v>
      </c>
      <c r="F23" s="97">
        <f t="shared" si="1"/>
        <v>0</v>
      </c>
      <c r="G23" s="161"/>
      <c r="H23" s="101" t="s">
        <v>988</v>
      </c>
      <c r="I23" s="98" t="str">
        <f>VLOOKUP(H23,Presupuesto!$B$11:$C$565,2,0)</f>
        <v>EQUIPOS VARIOS DE OFICINA</v>
      </c>
      <c r="J23" s="98" t="str">
        <f t="shared" si="0"/>
        <v>Desarrollo e Innovación Curricular</v>
      </c>
      <c r="K23" s="98" t="s">
        <v>395</v>
      </c>
    </row>
    <row r="24" spans="2:11">
      <c r="B24" s="93"/>
      <c r="C24" s="99" t="s">
        <v>70</v>
      </c>
      <c r="D24" s="151"/>
      <c r="E24" s="100">
        <v>2000</v>
      </c>
      <c r="F24" s="97">
        <f t="shared" si="1"/>
        <v>0</v>
      </c>
      <c r="G24" s="161"/>
      <c r="H24" s="101" t="s">
        <v>988</v>
      </c>
      <c r="I24" s="98" t="str">
        <f>VLOOKUP(H24,Presupuesto!$B$11:$C$565,2,0)</f>
        <v>EQUIPOS VARIOS DE OFICINA</v>
      </c>
      <c r="J24" s="98" t="str">
        <f t="shared" si="0"/>
        <v>Desarrollo e Innovación Curricular</v>
      </c>
      <c r="K24" s="98" t="s">
        <v>403</v>
      </c>
    </row>
    <row r="25" spans="2:11">
      <c r="B25" s="93"/>
      <c r="C25" s="99" t="s">
        <v>71</v>
      </c>
      <c r="D25" s="151"/>
      <c r="E25" s="100">
        <v>5000</v>
      </c>
      <c r="F25" s="97">
        <f t="shared" si="1"/>
        <v>0</v>
      </c>
      <c r="G25" s="161"/>
      <c r="H25" s="101" t="s">
        <v>988</v>
      </c>
      <c r="I25" s="98" t="str">
        <f>VLOOKUP(H25,Presupuesto!$B$11:$C$565,2,0)</f>
        <v>EQUIPOS VARIOS DE OFICINA</v>
      </c>
      <c r="J25" s="98" t="str">
        <f t="shared" si="0"/>
        <v>Desarrollo e Innovación Curricular</v>
      </c>
      <c r="K25" s="98" t="s">
        <v>399</v>
      </c>
    </row>
    <row r="26" spans="2:11" ht="15.75" thickBot="1">
      <c r="B26" s="93"/>
      <c r="C26" s="102" t="s">
        <v>72</v>
      </c>
      <c r="D26" s="159"/>
      <c r="E26" s="104">
        <v>100000</v>
      </c>
      <c r="F26" s="105">
        <f t="shared" si="1"/>
        <v>0</v>
      </c>
      <c r="G26" s="162"/>
      <c r="H26" s="106" t="s">
        <v>988</v>
      </c>
      <c r="I26" s="106" t="str">
        <f>VLOOKUP(H26,Presupuesto!$B$11:$C$565,2,0)</f>
        <v>EQUIPOS VARIOS DE OFICINA</v>
      </c>
      <c r="J26" s="106" t="str">
        <f t="shared" si="0"/>
        <v>Desarrollo e Innovación Curricular</v>
      </c>
      <c r="K26" s="124" t="s">
        <v>394</v>
      </c>
    </row>
    <row r="27" spans="2:11">
      <c r="B27" s="93"/>
    </row>
    <row r="28" spans="2:11">
      <c r="B28" s="93"/>
      <c r="C28" s="330"/>
      <c r="D28" s="331"/>
      <c r="E28" s="332"/>
      <c r="F28" s="332"/>
      <c r="G28" s="333"/>
      <c r="H28" s="332"/>
      <c r="I28" s="332"/>
      <c r="J28" s="155"/>
      <c r="K28" s="155"/>
    </row>
  </sheetData>
  <autoFilter ref="C12:C28"/>
  <dataValidations count="5">
    <dataValidation type="list" allowBlank="1" showInputMessage="1" showErrorMessage="1" errorTitle="¡Ingreso Invalido!" error="Seleccione una opción de la lista" promptTitle="Tipo de Presupuesto" prompt="Seleccione una opción de la lista" sqref="G17:G26">
      <formula1>$R$2:$S$2</formula1>
    </dataValidation>
    <dataValidation type="list" allowBlank="1" showInputMessage="1" showErrorMessage="1" errorTitle="¡Ingreso Inválido!" error="Seleccione una opción de la lista" promptTitle="Mes Requerido" prompt="Seleccione el mes en el que requiere el recurso." sqref="K17:K26">
      <formula1>$U$2:$AF$2</formula1>
    </dataValidation>
    <dataValidation type="list" allowBlank="1" showInputMessage="1" showErrorMessage="1" errorTitle="¡Ingreso Inválido!" error="Verifique el valor ingresado." promptTitle="Objeto de Gasto" prompt="Ingrese el Objeto de Gasto." sqref="H17:H26">
      <formula1>$A$1:$UI$1</formula1>
    </dataValidation>
    <dataValidation type="list" allowBlank="1" showInputMessage="1" showErrorMessage="1" errorTitle="¡Ingreso Inválido!" error="Seleccione una opción de la lista." promptTitle="Dimensión Estratégica" prompt="Seleccione una opción de la lista." sqref="J18:J26">
      <formula1>$A$2:$P$2</formula1>
    </dataValidation>
    <dataValidation type="list" allowBlank="1" showInputMessage="1" showErrorMessage="1" errorTitle="¡Ingreso Inválido!" error="Seleccione una opción de la lista." promptTitle="Dimensión Estratégica" prompt="Seleccione una opción de la lista." sqref="J17">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81"/>
  <sheetViews>
    <sheetView showGridLines="0" topLeftCell="A4" zoomScale="80" zoomScaleNormal="80" workbookViewId="0">
      <selection activeCell="E21" sqref="E21"/>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3" t="str">
        <f>+Presupuesto!D11</f>
        <v>Recurrente</v>
      </c>
      <c r="S2" s="45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8" t="s">
        <v>420</v>
      </c>
      <c r="AI2" s="448" t="s">
        <v>421</v>
      </c>
      <c r="AJ2" s="448" t="s">
        <v>422</v>
      </c>
      <c r="AK2" s="448" t="s">
        <v>423</v>
      </c>
      <c r="AL2" s="448" t="s">
        <v>424</v>
      </c>
      <c r="AM2" s="448" t="s">
        <v>427</v>
      </c>
      <c r="AN2" s="448" t="s">
        <v>425</v>
      </c>
      <c r="AO2" s="448" t="s">
        <v>426</v>
      </c>
      <c r="AP2" s="448" t="s">
        <v>428</v>
      </c>
      <c r="AQ2" s="448" t="s">
        <v>429</v>
      </c>
      <c r="AR2" s="448" t="s">
        <v>430</v>
      </c>
      <c r="AS2" s="448" t="s">
        <v>431</v>
      </c>
      <c r="AT2" s="448" t="s">
        <v>432</v>
      </c>
      <c r="AU2" s="448" t="s">
        <v>433</v>
      </c>
      <c r="AV2" s="448" t="s">
        <v>434</v>
      </c>
      <c r="AW2" s="448" t="s">
        <v>435</v>
      </c>
      <c r="AX2" s="448" t="s">
        <v>436</v>
      </c>
      <c r="AY2" s="448" t="s">
        <v>437</v>
      </c>
      <c r="AZ2" s="448" t="s">
        <v>438</v>
      </c>
      <c r="BA2" s="448" t="s">
        <v>439</v>
      </c>
      <c r="BB2" s="448" t="s">
        <v>440</v>
      </c>
      <c r="BC2" s="448" t="s">
        <v>441</v>
      </c>
      <c r="BD2" s="448" t="s">
        <v>442</v>
      </c>
      <c r="BE2" s="448" t="s">
        <v>443</v>
      </c>
      <c r="BF2" s="448" t="s">
        <v>444</v>
      </c>
      <c r="BG2" s="448" t="s">
        <v>445</v>
      </c>
      <c r="BH2" s="448" t="s">
        <v>446</v>
      </c>
      <c r="BI2" s="448" t="s">
        <v>447</v>
      </c>
      <c r="BJ2" s="448" t="s">
        <v>448</v>
      </c>
      <c r="BK2" s="448" t="s">
        <v>449</v>
      </c>
      <c r="BL2" s="448" t="s">
        <v>450</v>
      </c>
      <c r="BM2" s="448" t="s">
        <v>451</v>
      </c>
      <c r="BN2" s="448" t="s">
        <v>452</v>
      </c>
      <c r="BO2" s="448" t="s">
        <v>453</v>
      </c>
      <c r="BP2" s="448" t="s">
        <v>454</v>
      </c>
      <c r="BQ2" s="448" t="s">
        <v>455</v>
      </c>
      <c r="BR2" s="448" t="s">
        <v>456</v>
      </c>
      <c r="BS2" s="448" t="s">
        <v>457</v>
      </c>
      <c r="BT2" s="448" t="s">
        <v>458</v>
      </c>
      <c r="BU2" s="448" t="s">
        <v>459</v>
      </c>
      <c r="CB2" s="122" t="s">
        <v>1337</v>
      </c>
      <c r="CC2" s="122" t="s">
        <v>1338</v>
      </c>
      <c r="CD2" s="122" t="s">
        <v>1336</v>
      </c>
      <c r="CE2" s="122" t="s">
        <v>1339</v>
      </c>
    </row>
    <row r="3" spans="1:555" hidden="1">
      <c r="AH3" s="449">
        <v>2500</v>
      </c>
      <c r="AI3" s="449">
        <v>1900</v>
      </c>
      <c r="AJ3" s="449">
        <v>1650</v>
      </c>
      <c r="AK3" s="449">
        <v>1580</v>
      </c>
      <c r="AL3" s="449">
        <v>2250</v>
      </c>
      <c r="AM3" s="449">
        <v>1650</v>
      </c>
      <c r="AN3" s="449">
        <v>1400</v>
      </c>
      <c r="AO3" s="450">
        <v>1340</v>
      </c>
      <c r="AP3" s="450">
        <v>2000</v>
      </c>
      <c r="AQ3" s="450">
        <v>1400</v>
      </c>
      <c r="AR3" s="450">
        <v>1150</v>
      </c>
      <c r="AS3" s="450">
        <v>1100</v>
      </c>
      <c r="AT3" s="450">
        <v>1750</v>
      </c>
      <c r="AU3" s="450">
        <v>1150</v>
      </c>
      <c r="AV3" s="450">
        <v>900</v>
      </c>
      <c r="AW3" s="450">
        <v>860</v>
      </c>
      <c r="AX3" s="450">
        <v>1200</v>
      </c>
      <c r="AY3" s="451">
        <v>900</v>
      </c>
      <c r="AZ3" s="451">
        <v>650</v>
      </c>
      <c r="BA3" s="451">
        <v>620</v>
      </c>
      <c r="BB3" s="449">
        <f>+'Cuadro Resumen'!C213</f>
        <v>5605.2314999999999</v>
      </c>
      <c r="BC3" s="449">
        <f>+'Cuadro Resumen'!D213</f>
        <v>5165.6055000000006</v>
      </c>
      <c r="BD3" s="449">
        <f>+'Cuadro Resumen'!E213</f>
        <v>6594.39</v>
      </c>
      <c r="BE3" s="449">
        <f>+'Cuadro Resumen'!F213</f>
        <v>6154.7640000000001</v>
      </c>
      <c r="BF3" s="449">
        <f>+'Cuadro Resumen'!C214</f>
        <v>4945.7925000000005</v>
      </c>
      <c r="BG3" s="449">
        <f>+'Cuadro Resumen'!D214</f>
        <v>4506.1665000000003</v>
      </c>
      <c r="BH3" s="449">
        <f>+'Cuadro Resumen'!E214</f>
        <v>5934.951</v>
      </c>
      <c r="BI3" s="449">
        <f>+'Cuadro Resumen'!F214</f>
        <v>5495.3249999999998</v>
      </c>
      <c r="BJ3" s="450">
        <f>+'Cuadro Resumen'!C215</f>
        <v>4286.3535000000002</v>
      </c>
      <c r="BK3" s="450">
        <f>+'Cuadro Resumen'!D215</f>
        <v>3956.634</v>
      </c>
      <c r="BL3" s="450">
        <f>+'Cuadro Resumen'!E215</f>
        <v>5275.5120000000006</v>
      </c>
      <c r="BM3" s="450">
        <f>+'Cuadro Resumen'!F215</f>
        <v>4835.8860000000004</v>
      </c>
      <c r="BN3" s="450">
        <f>+'Cuadro Resumen'!C216</f>
        <v>3626.9145000000003</v>
      </c>
      <c r="BO3" s="450">
        <f>+'Cuadro Resumen'!D216</f>
        <v>3297.1950000000002</v>
      </c>
      <c r="BP3" s="450">
        <f>+'Cuadro Resumen'!E216</f>
        <v>4616.0730000000003</v>
      </c>
      <c r="BQ3" s="450">
        <f>+'Cuadro Resumen'!F216</f>
        <v>4286.3535000000002</v>
      </c>
      <c r="BR3" s="450">
        <f>+'Cuadro Resumen'!C217</f>
        <v>3187.2885000000001</v>
      </c>
      <c r="BS3" s="450">
        <f>+'Cuadro Resumen'!D217</f>
        <v>2967.4755</v>
      </c>
      <c r="BT3" s="450">
        <f>+'Cuadro Resumen'!E217</f>
        <v>4066.5405000000001</v>
      </c>
      <c r="BU3" s="450">
        <f>+'Cuadro Resumen'!F217</f>
        <v>3736.8210000000004</v>
      </c>
      <c r="CB3" s="86">
        <v>35000</v>
      </c>
      <c r="CC3" s="86">
        <v>15000</v>
      </c>
      <c r="CD3" s="86">
        <v>35000</v>
      </c>
      <c r="CE3" s="86">
        <v>15000</v>
      </c>
    </row>
    <row r="4" spans="1:555" ht="15.75" thickBot="1"/>
    <row r="5" spans="1:555" ht="53.25" thickBot="1">
      <c r="C5" s="87" t="s">
        <v>383</v>
      </c>
      <c r="D5" s="198">
        <f>SUMIF(C:C,$C$10,D:D)</f>
        <v>70000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SUM(F17:F30)</f>
        <v>70000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1" t="s">
        <v>1577</v>
      </c>
      <c r="E13" s="93"/>
      <c r="F13" s="93"/>
      <c r="G13" s="93"/>
      <c r="H13" s="76"/>
      <c r="I13" s="76"/>
      <c r="J13" s="76"/>
      <c r="K13" s="112"/>
    </row>
    <row r="14" spans="1:555" ht="18.75">
      <c r="B14" s="93"/>
      <c r="C14" s="206"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Compra de equipos/insumos para las carreras tecnológicas a nivel  nacional</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131</v>
      </c>
      <c r="H16" s="149" t="s">
        <v>46</v>
      </c>
      <c r="I16" s="149" t="s">
        <v>132</v>
      </c>
      <c r="J16" s="149" t="s">
        <v>410</v>
      </c>
      <c r="K16" s="149" t="s">
        <v>411</v>
      </c>
      <c r="L16" s="149" t="s">
        <v>464</v>
      </c>
    </row>
    <row r="17" spans="2:12" ht="15.75" thickBot="1">
      <c r="B17" s="93"/>
      <c r="C17" s="300" t="s">
        <v>1339</v>
      </c>
      <c r="D17" s="158"/>
      <c r="E17" s="96">
        <f>HLOOKUP($C17,$CB$2:$CE$3,2,0)</f>
        <v>15000</v>
      </c>
      <c r="F17" s="97">
        <f>D17*E17</f>
        <v>0</v>
      </c>
      <c r="G17" s="165"/>
      <c r="H17" s="98" t="s">
        <v>1014</v>
      </c>
      <c r="I17" s="98" t="str">
        <f>VLOOKUP(H17,Presupuesto!$B$11:$C$565,2,0)</f>
        <v>EQUIPO DE COMPUTACION</v>
      </c>
      <c r="J17" s="214" t="s">
        <v>1454</v>
      </c>
      <c r="K17" s="98" t="s">
        <v>394</v>
      </c>
      <c r="L17" s="98"/>
    </row>
    <row r="18" spans="2:12">
      <c r="B18" s="93"/>
      <c r="C18" s="300" t="s">
        <v>1337</v>
      </c>
      <c r="D18" s="151">
        <v>2</v>
      </c>
      <c r="E18" s="96">
        <f>HLOOKUP($C18,$CB$2:$CE$3,2,0)</f>
        <v>35000</v>
      </c>
      <c r="F18" s="97">
        <f>D18*E18</f>
        <v>70000</v>
      </c>
      <c r="G18" s="165"/>
      <c r="H18" s="101" t="s">
        <v>1014</v>
      </c>
      <c r="I18" s="101" t="str">
        <f>VLOOKUP(H18,Presupuesto!$B$11:$C$565,2,0)</f>
        <v>EQUIPO DE COMPUTACION</v>
      </c>
      <c r="J18" s="98" t="str">
        <f t="shared" ref="J18:J29" si="0">$J$17</f>
        <v>Posgrado</v>
      </c>
      <c r="K18" s="98" t="s">
        <v>412</v>
      </c>
      <c r="L18" s="98"/>
    </row>
    <row r="19" spans="2:12">
      <c r="B19" s="93"/>
      <c r="C19" s="99" t="s">
        <v>73</v>
      </c>
      <c r="D19" s="151"/>
      <c r="E19" s="100">
        <v>4000</v>
      </c>
      <c r="F19" s="97">
        <f t="shared" ref="F19:F30" si="1">D19*E19</f>
        <v>0</v>
      </c>
      <c r="G19" s="165"/>
      <c r="H19" s="101" t="s">
        <v>986</v>
      </c>
      <c r="I19" s="101" t="str">
        <f>VLOOKUP(H19,Presupuesto!$B$11:$C$565,2,0)</f>
        <v>EQUIPOS VARIOS DE OFICINA</v>
      </c>
      <c r="J19" s="98" t="str">
        <f t="shared" si="0"/>
        <v>Posgrado</v>
      </c>
      <c r="K19" s="98" t="s">
        <v>395</v>
      </c>
      <c r="L19" s="98"/>
    </row>
    <row r="20" spans="2:12">
      <c r="B20" s="93"/>
      <c r="C20" s="99" t="s">
        <v>74</v>
      </c>
      <c r="D20" s="151"/>
      <c r="E20" s="100">
        <v>8000</v>
      </c>
      <c r="F20" s="97">
        <f t="shared" si="1"/>
        <v>0</v>
      </c>
      <c r="G20" s="165"/>
      <c r="H20" s="101" t="s">
        <v>1014</v>
      </c>
      <c r="I20" s="101" t="str">
        <f>VLOOKUP(H20,Presupuesto!$B$11:$C$565,2,0)</f>
        <v>EQUIPO DE COMPUTACION</v>
      </c>
      <c r="J20" s="98" t="str">
        <f t="shared" si="0"/>
        <v>Posgrado</v>
      </c>
      <c r="K20" s="98" t="s">
        <v>395</v>
      </c>
      <c r="L20" s="98"/>
    </row>
    <row r="21" spans="2:12">
      <c r="B21" s="93"/>
      <c r="C21" s="99" t="s">
        <v>75</v>
      </c>
      <c r="D21" s="151"/>
      <c r="E21" s="100">
        <v>5000</v>
      </c>
      <c r="F21" s="97">
        <f t="shared" si="1"/>
        <v>0</v>
      </c>
      <c r="G21" s="165"/>
      <c r="H21" s="101" t="s">
        <v>1014</v>
      </c>
      <c r="I21" s="101" t="str">
        <f>VLOOKUP(H21,Presupuesto!$B$11:$C$565,2,0)</f>
        <v>EQUIPO DE COMPUTACION</v>
      </c>
      <c r="J21" s="98" t="str">
        <f t="shared" si="0"/>
        <v>Posgrado</v>
      </c>
      <c r="K21" s="98" t="s">
        <v>395</v>
      </c>
      <c r="L21" s="98"/>
    </row>
    <row r="22" spans="2:12">
      <c r="B22" s="93"/>
      <c r="C22" s="99" t="s">
        <v>35</v>
      </c>
      <c r="D22" s="151"/>
      <c r="E22" s="100">
        <v>13000</v>
      </c>
      <c r="F22" s="97">
        <f t="shared" si="1"/>
        <v>0</v>
      </c>
      <c r="G22" s="165"/>
      <c r="H22" s="101" t="s">
        <v>1000</v>
      </c>
      <c r="I22" s="101" t="str">
        <f>VLOOKUP(H22,Presupuesto!$B$11:$C$565,2,0)</f>
        <v>EQUIPO DE TRANSPORTE TRACCION Y ELEVACION</v>
      </c>
      <c r="J22" s="98" t="str">
        <f t="shared" si="0"/>
        <v>Posgrado</v>
      </c>
      <c r="K22" s="98" t="s">
        <v>395</v>
      </c>
      <c r="L22" s="98"/>
    </row>
    <row r="23" spans="2:12">
      <c r="B23" s="93"/>
      <c r="C23" s="99" t="s">
        <v>76</v>
      </c>
      <c r="D23" s="151"/>
      <c r="E23" s="100">
        <v>15000</v>
      </c>
      <c r="F23" s="97">
        <f t="shared" si="1"/>
        <v>0</v>
      </c>
      <c r="G23" s="165"/>
      <c r="H23" s="101" t="s">
        <v>1000</v>
      </c>
      <c r="I23" s="101" t="str">
        <f>VLOOKUP(H23,Presupuesto!$B$11:$C$565,2,0)</f>
        <v>EQUIPO DE TRANSPORTE TRACCION Y ELEVACION</v>
      </c>
      <c r="J23" s="98" t="str">
        <f t="shared" si="0"/>
        <v>Posgrado</v>
      </c>
      <c r="K23" s="98" t="s">
        <v>395</v>
      </c>
      <c r="L23" s="98"/>
    </row>
    <row r="24" spans="2:12">
      <c r="B24" s="93"/>
      <c r="C24" s="99" t="s">
        <v>77</v>
      </c>
      <c r="D24" s="151"/>
      <c r="E24" s="100">
        <v>10000</v>
      </c>
      <c r="F24" s="97">
        <f t="shared" si="1"/>
        <v>0</v>
      </c>
      <c r="G24" s="165"/>
      <c r="H24" s="101" t="s">
        <v>1000</v>
      </c>
      <c r="I24" s="101" t="str">
        <f>VLOOKUP(H24,Presupuesto!$B$11:$C$565,2,0)</f>
        <v>EQUIPO DE TRANSPORTE TRACCION Y ELEVACION</v>
      </c>
      <c r="J24" s="98" t="str">
        <f t="shared" si="0"/>
        <v>Posgrado</v>
      </c>
      <c r="K24" s="98" t="s">
        <v>403</v>
      </c>
      <c r="L24" s="98"/>
    </row>
    <row r="25" spans="2:12">
      <c r="C25" s="99" t="s">
        <v>78</v>
      </c>
      <c r="D25" s="151"/>
      <c r="E25" s="100">
        <v>10000</v>
      </c>
      <c r="F25" s="97">
        <f t="shared" si="1"/>
        <v>0</v>
      </c>
      <c r="G25" s="165"/>
      <c r="H25" s="101" t="s">
        <v>1046</v>
      </c>
      <c r="I25" s="101" t="str">
        <f>VLOOKUP(H25,Presupuesto!$B$11:$C$565,2,0)</f>
        <v>APLICACIONES INFORMATICAS</v>
      </c>
      <c r="J25" s="98" t="str">
        <f t="shared" si="0"/>
        <v>Posgrado</v>
      </c>
      <c r="K25" s="98" t="s">
        <v>399</v>
      </c>
      <c r="L25" s="98"/>
    </row>
    <row r="26" spans="2:12">
      <c r="C26" s="109" t="s">
        <v>79</v>
      </c>
      <c r="D26" s="151"/>
      <c r="E26" s="100">
        <v>2000</v>
      </c>
      <c r="F26" s="97">
        <f t="shared" si="1"/>
        <v>0</v>
      </c>
      <c r="G26" s="165"/>
      <c r="H26" s="110" t="s">
        <v>1014</v>
      </c>
      <c r="I26" s="110" t="str">
        <f>VLOOKUP(H26,Presupuesto!$B$11:$C$565,2,0)</f>
        <v>EQUIPO DE COMPUTACION</v>
      </c>
      <c r="J26" s="98" t="str">
        <f t="shared" si="0"/>
        <v>Posgrado</v>
      </c>
      <c r="K26" s="98" t="s">
        <v>395</v>
      </c>
      <c r="L26" s="98"/>
    </row>
    <row r="27" spans="2:12">
      <c r="C27" s="109" t="s">
        <v>1482</v>
      </c>
      <c r="D27" s="151"/>
      <c r="E27" s="100">
        <v>1500</v>
      </c>
      <c r="F27" s="97">
        <f t="shared" si="1"/>
        <v>0</v>
      </c>
      <c r="G27" s="165"/>
      <c r="H27" s="110" t="s">
        <v>946</v>
      </c>
      <c r="I27" s="110" t="str">
        <f>VLOOKUP(H27,Presupuesto!$B$11:$C$565,2,0)</f>
        <v>UTILES Y MATERIALES ELECTRICOS</v>
      </c>
      <c r="J27" s="98" t="str">
        <f t="shared" si="0"/>
        <v>Posgrado</v>
      </c>
      <c r="K27" s="98" t="s">
        <v>395</v>
      </c>
      <c r="L27" s="98"/>
    </row>
    <row r="28" spans="2:12">
      <c r="C28" s="109" t="s">
        <v>80</v>
      </c>
      <c r="D28" s="151"/>
      <c r="E28" s="100">
        <v>1500</v>
      </c>
      <c r="F28" s="97">
        <f t="shared" si="1"/>
        <v>0</v>
      </c>
      <c r="G28" s="165"/>
      <c r="H28" s="110" t="s">
        <v>1014</v>
      </c>
      <c r="I28" s="110" t="str">
        <f>VLOOKUP(H28,Presupuesto!$B$11:$C$565,2,0)</f>
        <v>EQUIPO DE COMPUTACION</v>
      </c>
      <c r="J28" s="98" t="str">
        <f t="shared" si="0"/>
        <v>Posgrado</v>
      </c>
      <c r="K28" s="98" t="s">
        <v>395</v>
      </c>
      <c r="L28" s="98"/>
    </row>
    <row r="29" spans="2:12">
      <c r="C29" s="109" t="s">
        <v>81</v>
      </c>
      <c r="D29" s="151"/>
      <c r="E29" s="100">
        <v>500</v>
      </c>
      <c r="F29" s="97">
        <f t="shared" si="1"/>
        <v>0</v>
      </c>
      <c r="G29" s="165"/>
      <c r="H29" s="110" t="s">
        <v>955</v>
      </c>
      <c r="I29" s="110" t="str">
        <f>VLOOKUP(H29,Presupuesto!$B$11:$C$565,2,0)</f>
        <v>OTROS RESPUESTOS Y ACCESORIOS MENORES</v>
      </c>
      <c r="J29" s="98" t="str">
        <f t="shared" si="0"/>
        <v>Posgrado</v>
      </c>
      <c r="K29" s="98" t="s">
        <v>395</v>
      </c>
      <c r="L29" s="98"/>
    </row>
    <row r="30" spans="2:12" ht="15.75" thickBot="1">
      <c r="B30" s="93"/>
      <c r="C30" s="102" t="s">
        <v>82</v>
      </c>
      <c r="D30" s="159"/>
      <c r="E30" s="104">
        <v>20</v>
      </c>
      <c r="F30" s="105">
        <f t="shared" si="1"/>
        <v>0</v>
      </c>
      <c r="G30" s="162"/>
      <c r="H30" s="106" t="s">
        <v>955</v>
      </c>
      <c r="I30" s="106" t="str">
        <f>VLOOKUP(H30,Presupuesto!$B$11:$C$565,2,0)</f>
        <v>OTROS RESPUESTOS Y ACCESORIOS MENORES</v>
      </c>
      <c r="J30" s="106" t="str">
        <f>$J$17</f>
        <v>Posgrado</v>
      </c>
      <c r="K30" s="124" t="s">
        <v>394</v>
      </c>
      <c r="L30" s="124"/>
    </row>
    <row r="31" spans="2:12">
      <c r="B31" s="93"/>
      <c r="F31" s="93"/>
      <c r="G31" s="76"/>
      <c r="H31" s="76"/>
      <c r="I31" s="76"/>
    </row>
    <row r="32" spans="2:12" ht="15.75" thickBot="1"/>
    <row r="33" spans="3:12" ht="15.75" thickBot="1">
      <c r="C33" s="29" t="s">
        <v>43</v>
      </c>
      <c r="D33" s="108">
        <f>SUM(F40:F51)</f>
        <v>0</v>
      </c>
      <c r="F33" s="70"/>
      <c r="G33" s="79"/>
      <c r="H33" s="70"/>
      <c r="I33" s="70"/>
    </row>
    <row r="34" spans="3:12">
      <c r="C34" s="70"/>
      <c r="D34" s="31"/>
      <c r="E34" s="93"/>
      <c r="F34" s="93"/>
      <c r="G34" s="93"/>
      <c r="H34" s="76"/>
      <c r="I34" s="76"/>
      <c r="J34" s="76"/>
      <c r="K34" s="112"/>
    </row>
    <row r="35" spans="3:12">
      <c r="C35" s="70"/>
      <c r="D35" s="31"/>
      <c r="E35" s="93"/>
      <c r="F35" s="93"/>
      <c r="G35" s="93"/>
      <c r="H35" s="76"/>
      <c r="I35" s="76"/>
      <c r="J35" s="76"/>
      <c r="K35" s="112"/>
    </row>
    <row r="36" spans="3:12" ht="15.75">
      <c r="C36" s="202" t="s">
        <v>392</v>
      </c>
      <c r="D36" s="361"/>
      <c r="E36" s="93"/>
      <c r="F36" s="93"/>
      <c r="G36" s="93"/>
      <c r="H36" s="76"/>
      <c r="I36" s="76"/>
      <c r="J36" s="76"/>
      <c r="K36" s="112"/>
    </row>
    <row r="37" spans="3:12" ht="18.75">
      <c r="C37" s="206"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3"/>
      <c r="F37" s="93"/>
      <c r="G37" s="93"/>
      <c r="H37" s="76"/>
      <c r="I37" s="76"/>
      <c r="J37" s="76"/>
      <c r="K37" s="112"/>
    </row>
    <row r="38" spans="3:12">
      <c r="F38" s="93"/>
      <c r="G38" s="76"/>
      <c r="H38" s="76"/>
      <c r="I38" s="76"/>
    </row>
    <row r="39" spans="3:12" ht="30">
      <c r="C39" s="149" t="s">
        <v>44</v>
      </c>
      <c r="D39" s="149" t="s">
        <v>55</v>
      </c>
      <c r="E39" s="149" t="s">
        <v>57</v>
      </c>
      <c r="F39" s="150" t="s">
        <v>27</v>
      </c>
      <c r="G39" s="150" t="s">
        <v>131</v>
      </c>
      <c r="H39" s="149" t="s">
        <v>46</v>
      </c>
      <c r="I39" s="149" t="s">
        <v>132</v>
      </c>
      <c r="J39" s="149" t="s">
        <v>410</v>
      </c>
      <c r="K39" s="149" t="s">
        <v>411</v>
      </c>
      <c r="L39" s="149" t="s">
        <v>464</v>
      </c>
    </row>
    <row r="40" spans="3:12">
      <c r="C40" s="99" t="s">
        <v>73</v>
      </c>
      <c r="D40" s="151"/>
      <c r="E40" s="100">
        <v>4000</v>
      </c>
      <c r="F40" s="97">
        <f t="shared" ref="F40:F51" si="2">D40*E40</f>
        <v>0</v>
      </c>
      <c r="G40" s="165"/>
      <c r="H40" s="101" t="s">
        <v>986</v>
      </c>
      <c r="I40" s="101" t="str">
        <f>VLOOKUP(H40,Presupuesto!$B$11:$C$565,2,0)</f>
        <v>EQUIPOS VARIOS DE OFICINA</v>
      </c>
      <c r="J40" s="98" t="e">
        <f>#REF!</f>
        <v>#REF!</v>
      </c>
      <c r="K40" s="98" t="s">
        <v>395</v>
      </c>
      <c r="L40" s="98"/>
    </row>
    <row r="41" spans="3:12">
      <c r="C41" s="99" t="s">
        <v>74</v>
      </c>
      <c r="D41" s="151"/>
      <c r="E41" s="100">
        <v>8000</v>
      </c>
      <c r="F41" s="97">
        <f t="shared" si="2"/>
        <v>0</v>
      </c>
      <c r="G41" s="165"/>
      <c r="H41" s="101" t="s">
        <v>1014</v>
      </c>
      <c r="I41" s="101" t="str">
        <f>VLOOKUP(H41,Presupuesto!$B$11:$C$565,2,0)</f>
        <v>EQUIPO DE COMPUTACION</v>
      </c>
      <c r="J41" s="98" t="e">
        <f>#REF!</f>
        <v>#REF!</v>
      </c>
      <c r="K41" s="98" t="s">
        <v>395</v>
      </c>
      <c r="L41" s="98"/>
    </row>
    <row r="42" spans="3:12">
      <c r="C42" s="99" t="s">
        <v>75</v>
      </c>
      <c r="D42" s="151"/>
      <c r="E42" s="100">
        <v>5000</v>
      </c>
      <c r="F42" s="97">
        <f t="shared" si="2"/>
        <v>0</v>
      </c>
      <c r="G42" s="165"/>
      <c r="H42" s="101" t="s">
        <v>1014</v>
      </c>
      <c r="I42" s="101" t="str">
        <f>VLOOKUP(H42,Presupuesto!$B$11:$C$565,2,0)</f>
        <v>EQUIPO DE COMPUTACION</v>
      </c>
      <c r="J42" s="98" t="e">
        <f>#REF!</f>
        <v>#REF!</v>
      </c>
      <c r="K42" s="98" t="s">
        <v>395</v>
      </c>
      <c r="L42" s="98"/>
    </row>
    <row r="43" spans="3:12">
      <c r="C43" s="99" t="s">
        <v>35</v>
      </c>
      <c r="D43" s="151"/>
      <c r="E43" s="100">
        <v>13000</v>
      </c>
      <c r="F43" s="97">
        <f t="shared" si="2"/>
        <v>0</v>
      </c>
      <c r="G43" s="165"/>
      <c r="H43" s="101" t="s">
        <v>1000</v>
      </c>
      <c r="I43" s="101" t="str">
        <f>VLOOKUP(H43,Presupuesto!$B$11:$C$565,2,0)</f>
        <v>EQUIPO DE TRANSPORTE TRACCION Y ELEVACION</v>
      </c>
      <c r="J43" s="98" t="e">
        <f>#REF!</f>
        <v>#REF!</v>
      </c>
      <c r="K43" s="98" t="s">
        <v>395</v>
      </c>
      <c r="L43" s="98"/>
    </row>
    <row r="44" spans="3:12">
      <c r="C44" s="99" t="s">
        <v>76</v>
      </c>
      <c r="D44" s="151"/>
      <c r="E44" s="100">
        <v>15000</v>
      </c>
      <c r="F44" s="97">
        <f t="shared" si="2"/>
        <v>0</v>
      </c>
      <c r="G44" s="165"/>
      <c r="H44" s="101" t="s">
        <v>1000</v>
      </c>
      <c r="I44" s="101" t="str">
        <f>VLOOKUP(H44,Presupuesto!$B$11:$C$565,2,0)</f>
        <v>EQUIPO DE TRANSPORTE TRACCION Y ELEVACION</v>
      </c>
      <c r="J44" s="98" t="e">
        <f>#REF!</f>
        <v>#REF!</v>
      </c>
      <c r="K44" s="98" t="s">
        <v>395</v>
      </c>
      <c r="L44" s="98"/>
    </row>
    <row r="45" spans="3:12">
      <c r="C45" s="99" t="s">
        <v>77</v>
      </c>
      <c r="D45" s="151"/>
      <c r="E45" s="100">
        <v>10000</v>
      </c>
      <c r="F45" s="97">
        <f t="shared" si="2"/>
        <v>0</v>
      </c>
      <c r="G45" s="165"/>
      <c r="H45" s="101" t="s">
        <v>1000</v>
      </c>
      <c r="I45" s="101" t="str">
        <f>VLOOKUP(H45,Presupuesto!$B$11:$C$565,2,0)</f>
        <v>EQUIPO DE TRANSPORTE TRACCION Y ELEVACION</v>
      </c>
      <c r="J45" s="98" t="e">
        <f>#REF!</f>
        <v>#REF!</v>
      </c>
      <c r="K45" s="98" t="s">
        <v>403</v>
      </c>
      <c r="L45" s="98"/>
    </row>
    <row r="46" spans="3:12">
      <c r="C46" s="99" t="s">
        <v>78</v>
      </c>
      <c r="D46" s="151"/>
      <c r="E46" s="100">
        <v>10000</v>
      </c>
      <c r="F46" s="97">
        <f t="shared" si="2"/>
        <v>0</v>
      </c>
      <c r="G46" s="165"/>
      <c r="H46" s="101" t="s">
        <v>1046</v>
      </c>
      <c r="I46" s="101" t="str">
        <f>VLOOKUP(H46,Presupuesto!$B$11:$C$565,2,0)</f>
        <v>APLICACIONES INFORMATICAS</v>
      </c>
      <c r="J46" s="98" t="e">
        <f>#REF!</f>
        <v>#REF!</v>
      </c>
      <c r="K46" s="98" t="s">
        <v>399</v>
      </c>
      <c r="L46" s="98"/>
    </row>
    <row r="47" spans="3:12">
      <c r="C47" s="109" t="s">
        <v>79</v>
      </c>
      <c r="D47" s="151"/>
      <c r="E47" s="100">
        <v>2000</v>
      </c>
      <c r="F47" s="97">
        <f t="shared" si="2"/>
        <v>0</v>
      </c>
      <c r="G47" s="165"/>
      <c r="H47" s="110" t="s">
        <v>1014</v>
      </c>
      <c r="I47" s="110" t="str">
        <f>VLOOKUP(H47,Presupuesto!$B$11:$C$565,2,0)</f>
        <v>EQUIPO DE COMPUTACION</v>
      </c>
      <c r="J47" s="98" t="e">
        <f>#REF!</f>
        <v>#REF!</v>
      </c>
      <c r="K47" s="98" t="s">
        <v>395</v>
      </c>
      <c r="L47" s="98"/>
    </row>
    <row r="48" spans="3:12">
      <c r="C48" s="109" t="s">
        <v>1482</v>
      </c>
      <c r="D48" s="151"/>
      <c r="E48" s="100">
        <v>1500</v>
      </c>
      <c r="F48" s="97">
        <f t="shared" si="2"/>
        <v>0</v>
      </c>
      <c r="G48" s="165"/>
      <c r="H48" s="110" t="s">
        <v>946</v>
      </c>
      <c r="I48" s="110" t="str">
        <f>VLOOKUP(H48,Presupuesto!$B$11:$C$565,2,0)</f>
        <v>UTILES Y MATERIALES ELECTRICOS</v>
      </c>
      <c r="J48" s="98" t="e">
        <f>#REF!</f>
        <v>#REF!</v>
      </c>
      <c r="K48" s="98" t="s">
        <v>395</v>
      </c>
      <c r="L48" s="98"/>
    </row>
    <row r="49" spans="3:12">
      <c r="C49" s="109" t="s">
        <v>80</v>
      </c>
      <c r="D49" s="151"/>
      <c r="E49" s="100">
        <v>1500</v>
      </c>
      <c r="F49" s="97">
        <f t="shared" si="2"/>
        <v>0</v>
      </c>
      <c r="G49" s="165"/>
      <c r="H49" s="110" t="s">
        <v>1014</v>
      </c>
      <c r="I49" s="110" t="str">
        <f>VLOOKUP(H49,Presupuesto!$B$11:$C$565,2,0)</f>
        <v>EQUIPO DE COMPUTACION</v>
      </c>
      <c r="J49" s="98" t="e">
        <f>#REF!</f>
        <v>#REF!</v>
      </c>
      <c r="K49" s="98" t="s">
        <v>395</v>
      </c>
      <c r="L49" s="98"/>
    </row>
    <row r="50" spans="3:12">
      <c r="C50" s="109" t="s">
        <v>81</v>
      </c>
      <c r="D50" s="151"/>
      <c r="E50" s="100">
        <v>500</v>
      </c>
      <c r="F50" s="97">
        <f t="shared" si="2"/>
        <v>0</v>
      </c>
      <c r="G50" s="165"/>
      <c r="H50" s="110" t="s">
        <v>955</v>
      </c>
      <c r="I50" s="110" t="str">
        <f>VLOOKUP(H50,Presupuesto!$B$11:$C$565,2,0)</f>
        <v>OTROS RESPUESTOS Y ACCESORIOS MENORES</v>
      </c>
      <c r="J50" s="98" t="e">
        <f>#REF!</f>
        <v>#REF!</v>
      </c>
      <c r="K50" s="98" t="s">
        <v>395</v>
      </c>
      <c r="L50" s="98"/>
    </row>
    <row r="51" spans="3:12" ht="15.75" thickBot="1">
      <c r="C51" s="102" t="s">
        <v>82</v>
      </c>
      <c r="D51" s="159"/>
      <c r="E51" s="104">
        <v>20</v>
      </c>
      <c r="F51" s="105">
        <f t="shared" si="2"/>
        <v>0</v>
      </c>
      <c r="G51" s="162"/>
      <c r="H51" s="106" t="s">
        <v>955</v>
      </c>
      <c r="I51" s="106" t="str">
        <f>VLOOKUP(H51,Presupuesto!$B$11:$C$565,2,0)</f>
        <v>OTROS RESPUESTOS Y ACCESORIOS MENORES</v>
      </c>
      <c r="J51" s="106" t="e">
        <f>#REF!</f>
        <v>#REF!</v>
      </c>
      <c r="K51" s="124" t="s">
        <v>394</v>
      </c>
      <c r="L51" s="124"/>
    </row>
    <row r="53" spans="3:12" ht="15.75" thickBot="1"/>
    <row r="54" spans="3:12" ht="15.75" thickBot="1">
      <c r="C54" s="29" t="s">
        <v>43</v>
      </c>
      <c r="D54" s="108">
        <f>SUM(F61:F74)</f>
        <v>0</v>
      </c>
      <c r="F54" s="70"/>
      <c r="G54" s="79"/>
      <c r="H54" s="70"/>
      <c r="I54" s="70"/>
    </row>
    <row r="55" spans="3:12">
      <c r="C55" s="70"/>
      <c r="D55" s="31"/>
      <c r="E55" s="93"/>
      <c r="F55" s="93"/>
      <c r="G55" s="93"/>
      <c r="H55" s="76"/>
      <c r="I55" s="76"/>
      <c r="J55" s="76"/>
      <c r="K55" s="112"/>
    </row>
    <row r="56" spans="3:12">
      <c r="C56" s="70"/>
      <c r="D56" s="31"/>
      <c r="E56" s="93"/>
      <c r="F56" s="93"/>
      <c r="G56" s="93"/>
      <c r="H56" s="76"/>
      <c r="I56" s="76"/>
      <c r="J56" s="76"/>
      <c r="K56" s="112"/>
    </row>
    <row r="57" spans="3:12" ht="15.75">
      <c r="C57" s="202" t="s">
        <v>392</v>
      </c>
      <c r="D57" s="361"/>
      <c r="E57" s="93"/>
      <c r="F57" s="93"/>
      <c r="G57" s="93"/>
      <c r="H57" s="76"/>
      <c r="I57" s="76"/>
      <c r="J57" s="76"/>
      <c r="K57" s="112"/>
    </row>
    <row r="58" spans="3:12" ht="18.75">
      <c r="C58" s="206"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Posgrado'!$E:$F,2,FALSE),IFERROR(VLOOKUP(D57,'16. Desa. del Sistema Educ.Sup.'!$E:$F,2,FALSE),IFERROR(VLOOKUP(D57,'9. Cultura de Inno. Insti...'!$E:$F,2,FALSE),VLOOKUP(D57,'7. Lo Esencial de la Reforma U.'!$E:$F,2,0))))))))))))))))</f>
        <v>#N/A</v>
      </c>
      <c r="D58" s="31"/>
      <c r="E58" s="93"/>
      <c r="F58" s="93"/>
      <c r="G58" s="93"/>
      <c r="H58" s="76"/>
      <c r="I58" s="76"/>
      <c r="J58" s="76"/>
      <c r="K58" s="112"/>
    </row>
    <row r="59" spans="3:12">
      <c r="F59" s="93"/>
      <c r="G59" s="76"/>
      <c r="H59" s="76"/>
      <c r="I59" s="76"/>
    </row>
    <row r="60" spans="3:12" ht="30.75" thickBot="1">
      <c r="C60" s="149" t="s">
        <v>44</v>
      </c>
      <c r="D60" s="149" t="s">
        <v>55</v>
      </c>
      <c r="E60" s="149" t="s">
        <v>57</v>
      </c>
      <c r="F60" s="150" t="s">
        <v>27</v>
      </c>
      <c r="G60" s="150" t="s">
        <v>131</v>
      </c>
      <c r="H60" s="149" t="s">
        <v>46</v>
      </c>
      <c r="I60" s="149" t="s">
        <v>132</v>
      </c>
      <c r="J60" s="149" t="s">
        <v>410</v>
      </c>
      <c r="K60" s="149" t="s">
        <v>411</v>
      </c>
      <c r="L60" s="149" t="s">
        <v>464</v>
      </c>
    </row>
    <row r="61" spans="3:12" ht="15.75" thickBot="1">
      <c r="C61" s="300" t="s">
        <v>1339</v>
      </c>
      <c r="D61" s="158"/>
      <c r="E61" s="96">
        <f>HLOOKUP($C61,$CB$2:$CE$3,2,0)</f>
        <v>15000</v>
      </c>
      <c r="F61" s="97">
        <f>D61*E61</f>
        <v>0</v>
      </c>
      <c r="G61" s="165"/>
      <c r="H61" s="98" t="s">
        <v>1014</v>
      </c>
      <c r="I61" s="98" t="str">
        <f>VLOOKUP(H61,Presupuesto!$B$11:$C$565,2,0)</f>
        <v>EQUIPO DE COMPUTACION</v>
      </c>
      <c r="J61" s="214" t="s">
        <v>1454</v>
      </c>
      <c r="K61" s="98" t="s">
        <v>394</v>
      </c>
      <c r="L61" s="98"/>
    </row>
    <row r="62" spans="3:12">
      <c r="C62" s="300" t="s">
        <v>1337</v>
      </c>
      <c r="D62" s="151"/>
      <c r="E62" s="96">
        <f>HLOOKUP($C62,$CB$2:$CE$3,2,0)</f>
        <v>35000</v>
      </c>
      <c r="F62" s="97">
        <f>D62*E62</f>
        <v>0</v>
      </c>
      <c r="G62" s="165"/>
      <c r="H62" s="101" t="s">
        <v>1014</v>
      </c>
      <c r="I62" s="101" t="str">
        <f>VLOOKUP(H62,Presupuesto!$B$11:$C$565,2,0)</f>
        <v>EQUIPO DE COMPUTACION</v>
      </c>
      <c r="J62" s="98" t="str">
        <f>$J$61</f>
        <v>Posgrado</v>
      </c>
      <c r="K62" s="98" t="s">
        <v>412</v>
      </c>
      <c r="L62" s="98"/>
    </row>
    <row r="63" spans="3:12">
      <c r="C63" s="99" t="s">
        <v>73</v>
      </c>
      <c r="D63" s="151"/>
      <c r="E63" s="100">
        <v>4000</v>
      </c>
      <c r="F63" s="97">
        <f t="shared" ref="F63:F74" si="3">D63*E63</f>
        <v>0</v>
      </c>
      <c r="G63" s="165"/>
      <c r="H63" s="101" t="s">
        <v>986</v>
      </c>
      <c r="I63" s="101" t="str">
        <f>VLOOKUP(H63,Presupuesto!$B$11:$C$565,2,0)</f>
        <v>EQUIPOS VARIOS DE OFICINA</v>
      </c>
      <c r="J63" s="98" t="str">
        <f t="shared" ref="J63:J74" si="4">$J$61</f>
        <v>Posgrado</v>
      </c>
      <c r="K63" s="98" t="s">
        <v>395</v>
      </c>
      <c r="L63" s="98"/>
    </row>
    <row r="64" spans="3:12">
      <c r="C64" s="99" t="s">
        <v>74</v>
      </c>
      <c r="D64" s="151"/>
      <c r="E64" s="100">
        <v>8000</v>
      </c>
      <c r="F64" s="97">
        <f t="shared" si="3"/>
        <v>0</v>
      </c>
      <c r="G64" s="165"/>
      <c r="H64" s="101" t="s">
        <v>1014</v>
      </c>
      <c r="I64" s="101" t="str">
        <f>VLOOKUP(H64,Presupuesto!$B$11:$C$565,2,0)</f>
        <v>EQUIPO DE COMPUTACION</v>
      </c>
      <c r="J64" s="98" t="str">
        <f t="shared" si="4"/>
        <v>Posgrado</v>
      </c>
      <c r="K64" s="98" t="s">
        <v>395</v>
      </c>
      <c r="L64" s="98"/>
    </row>
    <row r="65" spans="3:12">
      <c r="C65" s="99" t="s">
        <v>75</v>
      </c>
      <c r="D65" s="151"/>
      <c r="E65" s="100">
        <v>5000</v>
      </c>
      <c r="F65" s="97">
        <f t="shared" si="3"/>
        <v>0</v>
      </c>
      <c r="G65" s="165"/>
      <c r="H65" s="101" t="s">
        <v>1014</v>
      </c>
      <c r="I65" s="101" t="str">
        <f>VLOOKUP(H65,Presupuesto!$B$11:$C$565,2,0)</f>
        <v>EQUIPO DE COMPUTACION</v>
      </c>
      <c r="J65" s="98" t="str">
        <f t="shared" si="4"/>
        <v>Posgrado</v>
      </c>
      <c r="K65" s="98" t="s">
        <v>395</v>
      </c>
      <c r="L65" s="98"/>
    </row>
    <row r="66" spans="3:12">
      <c r="C66" s="99" t="s">
        <v>35</v>
      </c>
      <c r="D66" s="151"/>
      <c r="E66" s="100">
        <v>13000</v>
      </c>
      <c r="F66" s="97">
        <f t="shared" si="3"/>
        <v>0</v>
      </c>
      <c r="G66" s="165"/>
      <c r="H66" s="101" t="s">
        <v>1000</v>
      </c>
      <c r="I66" s="101" t="str">
        <f>VLOOKUP(H66,Presupuesto!$B$11:$C$565,2,0)</f>
        <v>EQUIPO DE TRANSPORTE TRACCION Y ELEVACION</v>
      </c>
      <c r="J66" s="98" t="str">
        <f t="shared" si="4"/>
        <v>Posgrado</v>
      </c>
      <c r="K66" s="98" t="s">
        <v>395</v>
      </c>
      <c r="L66" s="98"/>
    </row>
    <row r="67" spans="3:12">
      <c r="C67" s="99" t="s">
        <v>76</v>
      </c>
      <c r="D67" s="151"/>
      <c r="E67" s="100">
        <v>15000</v>
      </c>
      <c r="F67" s="97">
        <f t="shared" si="3"/>
        <v>0</v>
      </c>
      <c r="G67" s="165"/>
      <c r="H67" s="101" t="s">
        <v>1000</v>
      </c>
      <c r="I67" s="101" t="str">
        <f>VLOOKUP(H67,Presupuesto!$B$11:$C$565,2,0)</f>
        <v>EQUIPO DE TRANSPORTE TRACCION Y ELEVACION</v>
      </c>
      <c r="J67" s="98" t="str">
        <f t="shared" si="4"/>
        <v>Posgrado</v>
      </c>
      <c r="K67" s="98" t="s">
        <v>395</v>
      </c>
      <c r="L67" s="98"/>
    </row>
    <row r="68" spans="3:12">
      <c r="C68" s="99" t="s">
        <v>77</v>
      </c>
      <c r="D68" s="151"/>
      <c r="E68" s="100">
        <v>10000</v>
      </c>
      <c r="F68" s="97">
        <f t="shared" si="3"/>
        <v>0</v>
      </c>
      <c r="G68" s="165"/>
      <c r="H68" s="101" t="s">
        <v>1000</v>
      </c>
      <c r="I68" s="101" t="str">
        <f>VLOOKUP(H68,Presupuesto!$B$11:$C$565,2,0)</f>
        <v>EQUIPO DE TRANSPORTE TRACCION Y ELEVACION</v>
      </c>
      <c r="J68" s="98" t="str">
        <f t="shared" si="4"/>
        <v>Posgrado</v>
      </c>
      <c r="K68" s="98" t="s">
        <v>403</v>
      </c>
      <c r="L68" s="98"/>
    </row>
    <row r="69" spans="3:12">
      <c r="C69" s="99" t="s">
        <v>78</v>
      </c>
      <c r="D69" s="151"/>
      <c r="E69" s="100">
        <v>10000</v>
      </c>
      <c r="F69" s="97">
        <f t="shared" si="3"/>
        <v>0</v>
      </c>
      <c r="G69" s="165"/>
      <c r="H69" s="101" t="s">
        <v>1046</v>
      </c>
      <c r="I69" s="101" t="str">
        <f>VLOOKUP(H69,Presupuesto!$B$11:$C$565,2,0)</f>
        <v>APLICACIONES INFORMATICAS</v>
      </c>
      <c r="J69" s="98" t="str">
        <f t="shared" si="4"/>
        <v>Posgrado</v>
      </c>
      <c r="K69" s="98" t="s">
        <v>399</v>
      </c>
      <c r="L69" s="98"/>
    </row>
    <row r="70" spans="3:12">
      <c r="C70" s="109" t="s">
        <v>79</v>
      </c>
      <c r="D70" s="151"/>
      <c r="E70" s="100">
        <v>2000</v>
      </c>
      <c r="F70" s="97">
        <f t="shared" si="3"/>
        <v>0</v>
      </c>
      <c r="G70" s="165"/>
      <c r="H70" s="110" t="s">
        <v>1014</v>
      </c>
      <c r="I70" s="110" t="str">
        <f>VLOOKUP(H70,Presupuesto!$B$11:$C$565,2,0)</f>
        <v>EQUIPO DE COMPUTACION</v>
      </c>
      <c r="J70" s="98" t="str">
        <f t="shared" si="4"/>
        <v>Posgrado</v>
      </c>
      <c r="K70" s="98" t="s">
        <v>395</v>
      </c>
      <c r="L70" s="98"/>
    </row>
    <row r="71" spans="3:12">
      <c r="C71" s="109" t="s">
        <v>1482</v>
      </c>
      <c r="D71" s="151"/>
      <c r="E71" s="100">
        <v>1500</v>
      </c>
      <c r="F71" s="97">
        <f t="shared" si="3"/>
        <v>0</v>
      </c>
      <c r="G71" s="165"/>
      <c r="H71" s="110" t="s">
        <v>946</v>
      </c>
      <c r="I71" s="110" t="str">
        <f>VLOOKUP(H71,Presupuesto!$B$11:$C$565,2,0)</f>
        <v>UTILES Y MATERIALES ELECTRICOS</v>
      </c>
      <c r="J71" s="98" t="str">
        <f t="shared" si="4"/>
        <v>Posgrado</v>
      </c>
      <c r="K71" s="98" t="s">
        <v>395</v>
      </c>
      <c r="L71" s="98"/>
    </row>
    <row r="72" spans="3:12">
      <c r="C72" s="109" t="s">
        <v>80</v>
      </c>
      <c r="D72" s="151"/>
      <c r="E72" s="100">
        <v>1500</v>
      </c>
      <c r="F72" s="97">
        <f t="shared" si="3"/>
        <v>0</v>
      </c>
      <c r="G72" s="165"/>
      <c r="H72" s="110" t="s">
        <v>1014</v>
      </c>
      <c r="I72" s="110" t="str">
        <f>VLOOKUP(H72,Presupuesto!$B$11:$C$565,2,0)</f>
        <v>EQUIPO DE COMPUTACION</v>
      </c>
      <c r="J72" s="98" t="str">
        <f t="shared" si="4"/>
        <v>Posgrado</v>
      </c>
      <c r="K72" s="98" t="s">
        <v>395</v>
      </c>
      <c r="L72" s="98"/>
    </row>
    <row r="73" spans="3:12">
      <c r="C73" s="109" t="s">
        <v>81</v>
      </c>
      <c r="D73" s="151"/>
      <c r="E73" s="100">
        <v>500</v>
      </c>
      <c r="F73" s="97">
        <f t="shared" si="3"/>
        <v>0</v>
      </c>
      <c r="G73" s="165"/>
      <c r="H73" s="110" t="s">
        <v>955</v>
      </c>
      <c r="I73" s="110" t="str">
        <f>VLOOKUP(H73,Presupuesto!$B$11:$C$565,2,0)</f>
        <v>OTROS RESPUESTOS Y ACCESORIOS MENORES</v>
      </c>
      <c r="J73" s="98" t="str">
        <f t="shared" si="4"/>
        <v>Posgrado</v>
      </c>
      <c r="K73" s="98" t="s">
        <v>395</v>
      </c>
      <c r="L73" s="98"/>
    </row>
    <row r="74" spans="3:12" ht="15.75" thickBot="1">
      <c r="C74" s="102" t="s">
        <v>82</v>
      </c>
      <c r="D74" s="159"/>
      <c r="E74" s="104">
        <v>20</v>
      </c>
      <c r="F74" s="105">
        <f t="shared" si="3"/>
        <v>0</v>
      </c>
      <c r="G74" s="162"/>
      <c r="H74" s="106" t="s">
        <v>955</v>
      </c>
      <c r="I74" s="106" t="str">
        <f>VLOOKUP(H74,Presupuesto!$B$11:$C$565,2,0)</f>
        <v>OTROS RESPUESTOS Y ACCESORIOS MENORES</v>
      </c>
      <c r="J74" s="106" t="str">
        <f t="shared" si="4"/>
        <v>Posgrado</v>
      </c>
      <c r="K74" s="124" t="s">
        <v>394</v>
      </c>
      <c r="L74" s="124"/>
    </row>
    <row r="75" spans="3:12">
      <c r="F75" s="93"/>
      <c r="G75" s="76"/>
      <c r="H75" s="76"/>
      <c r="I75" s="76"/>
    </row>
    <row r="76" spans="3:12" ht="15.75" thickBot="1"/>
    <row r="77" spans="3:12" ht="15.75" thickBot="1">
      <c r="C77" s="29" t="s">
        <v>43</v>
      </c>
      <c r="D77" s="108">
        <f>SUM(F84:F97)</f>
        <v>0</v>
      </c>
      <c r="F77" s="70"/>
      <c r="G77" s="79"/>
      <c r="H77" s="70"/>
      <c r="I77" s="70"/>
    </row>
    <row r="78" spans="3:12">
      <c r="C78" s="70"/>
      <c r="D78" s="31"/>
      <c r="E78" s="93"/>
      <c r="F78" s="93"/>
      <c r="G78" s="93"/>
      <c r="H78" s="76"/>
      <c r="I78" s="76"/>
      <c r="J78" s="76"/>
      <c r="K78" s="112"/>
    </row>
    <row r="79" spans="3:12">
      <c r="C79" s="70"/>
      <c r="D79" s="31"/>
      <c r="E79" s="93"/>
      <c r="F79" s="93"/>
      <c r="G79" s="93"/>
      <c r="H79" s="76"/>
      <c r="I79" s="76"/>
      <c r="J79" s="76"/>
      <c r="K79" s="112"/>
    </row>
    <row r="80" spans="3:12" ht="15.75">
      <c r="C80" s="202" t="s">
        <v>392</v>
      </c>
      <c r="D80" s="361"/>
      <c r="E80" s="93"/>
      <c r="F80" s="93"/>
      <c r="G80" s="93"/>
      <c r="H80" s="76"/>
      <c r="I80" s="76"/>
      <c r="J80" s="76"/>
      <c r="K80" s="112"/>
    </row>
    <row r="81" spans="3:12" ht="18.75">
      <c r="C81" s="206" t="e">
        <f>IFERROR(VLOOKUP(D80,'1. Desarrollo e Innov. Curricu.'!$E:$F,2,FALSE),IFERROR(VLOOKUP(D80,'2. Investigación Científica'!$E:$F,2,FALSE),IFERROR(VLOOKUP(D80,'3. Vinculación Univ. Sociedad'!$E:$F,2,FALSE),IFERROR(VLOOKUP(D80,'4. Docencia y Profesorado Univ.'!$E:$F,2,FALSE),IFERROR(VLOOKUP(D80,'5. Estudiantes y Graduados'!$E:$F,2,FALSE),IFERROR(VLOOKUP(D80,'11. Gestion Administrativa'!$E:$F,2,FALSE),IFERROR(VLOOKUP(D80,'13. Gestión Académica'!$E:$F,2,FALSE),IFERROR(VLOOKUP(D80,'8. Asegura. de la Calid. y M'!$E:$F,2,FALSE),IFERROR(VLOOKUP(D80,'6. Gestión del Conocimiento'!$E:$F,2,FALSE),IFERROR(VLOOKUP(D80,'15. Gobernabilidad y Proceso...'!$E:$F,2,FALSE),IFERROR(VLOOKUP(D80,'12. Gestión del Talento Humano'!$E:$F,2,FALSE),IFERROR(VLOOKUP(D80,'14. Internacional... de la E.S.'!$E:$F,2,FALSE),IFERROR(VLOOKUP(D80,'10. Posgrado'!$E:$F,2,FALSE),IFERROR(VLOOKUP(D80,'16. Desa. del Sistema Educ.Sup.'!$E:$F,2,FALSE),IFERROR(VLOOKUP(D80,'9. Cultura de Inno. Insti...'!$E:$F,2,FALSE),VLOOKUP(D80,'7. Lo Esencial de la Reforma U.'!$E:$F,2,0))))))))))))))))</f>
        <v>#N/A</v>
      </c>
      <c r="D81" s="31"/>
      <c r="E81" s="93"/>
      <c r="F81" s="93"/>
      <c r="G81" s="93"/>
      <c r="H81" s="76"/>
      <c r="I81" s="76"/>
      <c r="J81" s="76"/>
      <c r="K81" s="112"/>
    </row>
    <row r="82" spans="3:12">
      <c r="F82" s="93"/>
      <c r="G82" s="76"/>
      <c r="H82" s="76"/>
      <c r="I82" s="76"/>
    </row>
    <row r="83" spans="3:12" ht="30.75" thickBot="1">
      <c r="C83" s="149" t="s">
        <v>44</v>
      </c>
      <c r="D83" s="149" t="s">
        <v>55</v>
      </c>
      <c r="E83" s="149" t="s">
        <v>57</v>
      </c>
      <c r="F83" s="150" t="s">
        <v>27</v>
      </c>
      <c r="G83" s="150" t="s">
        <v>131</v>
      </c>
      <c r="H83" s="149" t="s">
        <v>46</v>
      </c>
      <c r="I83" s="149" t="s">
        <v>132</v>
      </c>
      <c r="J83" s="149" t="s">
        <v>410</v>
      </c>
      <c r="K83" s="149" t="s">
        <v>411</v>
      </c>
      <c r="L83" s="149" t="s">
        <v>464</v>
      </c>
    </row>
    <row r="84" spans="3:12" ht="15.75" thickBot="1">
      <c r="C84" s="300" t="s">
        <v>1339</v>
      </c>
      <c r="D84" s="158"/>
      <c r="E84" s="96">
        <f>HLOOKUP($C84,$CB$2:$CE$3,2,0)</f>
        <v>15000</v>
      </c>
      <c r="F84" s="97">
        <f>D84*E84</f>
        <v>0</v>
      </c>
      <c r="G84" s="165"/>
      <c r="H84" s="98" t="s">
        <v>1014</v>
      </c>
      <c r="I84" s="98" t="str">
        <f>VLOOKUP(H84,Presupuesto!$B$11:$C$565,2,0)</f>
        <v>EQUIPO DE COMPUTACION</v>
      </c>
      <c r="J84" s="214" t="s">
        <v>1454</v>
      </c>
      <c r="K84" s="98" t="s">
        <v>394</v>
      </c>
      <c r="L84" s="98"/>
    </row>
    <row r="85" spans="3:12">
      <c r="C85" s="300" t="s">
        <v>1337</v>
      </c>
      <c r="D85" s="151"/>
      <c r="E85" s="96">
        <f>HLOOKUP($C85,$CB$2:$CE$3,2,0)</f>
        <v>35000</v>
      </c>
      <c r="F85" s="97">
        <f>D85*E85</f>
        <v>0</v>
      </c>
      <c r="G85" s="165"/>
      <c r="H85" s="101" t="s">
        <v>1014</v>
      </c>
      <c r="I85" s="101" t="str">
        <f>VLOOKUP(H85,Presupuesto!$B$11:$C$565,2,0)</f>
        <v>EQUIPO DE COMPUTACION</v>
      </c>
      <c r="J85" s="98" t="str">
        <f>$J$84</f>
        <v>Posgrado</v>
      </c>
      <c r="K85" s="98" t="s">
        <v>412</v>
      </c>
      <c r="L85" s="98"/>
    </row>
    <row r="86" spans="3:12">
      <c r="C86" s="99" t="s">
        <v>73</v>
      </c>
      <c r="D86" s="151"/>
      <c r="E86" s="100">
        <v>4000</v>
      </c>
      <c r="F86" s="97">
        <f t="shared" ref="F86:F97" si="5">D86*E86</f>
        <v>0</v>
      </c>
      <c r="G86" s="165"/>
      <c r="H86" s="101" t="s">
        <v>986</v>
      </c>
      <c r="I86" s="101" t="str">
        <f>VLOOKUP(H86,Presupuesto!$B$11:$C$565,2,0)</f>
        <v>EQUIPOS VARIOS DE OFICINA</v>
      </c>
      <c r="J86" s="98" t="str">
        <f t="shared" ref="J86:J97" si="6">$J$84</f>
        <v>Posgrado</v>
      </c>
      <c r="K86" s="98" t="s">
        <v>395</v>
      </c>
      <c r="L86" s="98"/>
    </row>
    <row r="87" spans="3:12">
      <c r="C87" s="99" t="s">
        <v>74</v>
      </c>
      <c r="D87" s="151"/>
      <c r="E87" s="100">
        <v>8000</v>
      </c>
      <c r="F87" s="97">
        <f t="shared" si="5"/>
        <v>0</v>
      </c>
      <c r="G87" s="165"/>
      <c r="H87" s="101" t="s">
        <v>1014</v>
      </c>
      <c r="I87" s="101" t="str">
        <f>VLOOKUP(H87,Presupuesto!$B$11:$C$565,2,0)</f>
        <v>EQUIPO DE COMPUTACION</v>
      </c>
      <c r="J87" s="98" t="str">
        <f t="shared" si="6"/>
        <v>Posgrado</v>
      </c>
      <c r="K87" s="98" t="s">
        <v>395</v>
      </c>
      <c r="L87" s="98"/>
    </row>
    <row r="88" spans="3:12">
      <c r="C88" s="99" t="s">
        <v>75</v>
      </c>
      <c r="D88" s="151"/>
      <c r="E88" s="100">
        <v>5000</v>
      </c>
      <c r="F88" s="97">
        <f t="shared" si="5"/>
        <v>0</v>
      </c>
      <c r="G88" s="165"/>
      <c r="H88" s="101" t="s">
        <v>1014</v>
      </c>
      <c r="I88" s="101" t="str">
        <f>VLOOKUP(H88,Presupuesto!$B$11:$C$565,2,0)</f>
        <v>EQUIPO DE COMPUTACION</v>
      </c>
      <c r="J88" s="98" t="str">
        <f t="shared" si="6"/>
        <v>Posgrado</v>
      </c>
      <c r="K88" s="98" t="s">
        <v>395</v>
      </c>
      <c r="L88" s="98"/>
    </row>
    <row r="89" spans="3:12">
      <c r="C89" s="99" t="s">
        <v>35</v>
      </c>
      <c r="D89" s="151"/>
      <c r="E89" s="100">
        <v>13000</v>
      </c>
      <c r="F89" s="97">
        <f t="shared" si="5"/>
        <v>0</v>
      </c>
      <c r="G89" s="165"/>
      <c r="H89" s="101" t="s">
        <v>1000</v>
      </c>
      <c r="I89" s="101" t="str">
        <f>VLOOKUP(H89,Presupuesto!$B$11:$C$565,2,0)</f>
        <v>EQUIPO DE TRANSPORTE TRACCION Y ELEVACION</v>
      </c>
      <c r="J89" s="98" t="str">
        <f t="shared" si="6"/>
        <v>Posgrado</v>
      </c>
      <c r="K89" s="98" t="s">
        <v>395</v>
      </c>
      <c r="L89" s="98"/>
    </row>
    <row r="90" spans="3:12">
      <c r="C90" s="99" t="s">
        <v>76</v>
      </c>
      <c r="D90" s="151"/>
      <c r="E90" s="100">
        <v>15000</v>
      </c>
      <c r="F90" s="97">
        <f t="shared" si="5"/>
        <v>0</v>
      </c>
      <c r="G90" s="165"/>
      <c r="H90" s="101" t="s">
        <v>1000</v>
      </c>
      <c r="I90" s="101" t="str">
        <f>VLOOKUP(H90,Presupuesto!$B$11:$C$565,2,0)</f>
        <v>EQUIPO DE TRANSPORTE TRACCION Y ELEVACION</v>
      </c>
      <c r="J90" s="98" t="str">
        <f t="shared" si="6"/>
        <v>Posgrado</v>
      </c>
      <c r="K90" s="98" t="s">
        <v>395</v>
      </c>
      <c r="L90" s="98"/>
    </row>
    <row r="91" spans="3:12">
      <c r="C91" s="99" t="s">
        <v>77</v>
      </c>
      <c r="D91" s="151"/>
      <c r="E91" s="100">
        <v>10000</v>
      </c>
      <c r="F91" s="97">
        <f t="shared" si="5"/>
        <v>0</v>
      </c>
      <c r="G91" s="165"/>
      <c r="H91" s="101" t="s">
        <v>1000</v>
      </c>
      <c r="I91" s="101" t="str">
        <f>VLOOKUP(H91,Presupuesto!$B$11:$C$565,2,0)</f>
        <v>EQUIPO DE TRANSPORTE TRACCION Y ELEVACION</v>
      </c>
      <c r="J91" s="98" t="str">
        <f t="shared" si="6"/>
        <v>Posgrado</v>
      </c>
      <c r="K91" s="98" t="s">
        <v>403</v>
      </c>
      <c r="L91" s="98"/>
    </row>
    <row r="92" spans="3:12">
      <c r="C92" s="99" t="s">
        <v>78</v>
      </c>
      <c r="D92" s="151"/>
      <c r="E92" s="100">
        <v>10000</v>
      </c>
      <c r="F92" s="97">
        <f t="shared" si="5"/>
        <v>0</v>
      </c>
      <c r="G92" s="165"/>
      <c r="H92" s="101" t="s">
        <v>1046</v>
      </c>
      <c r="I92" s="101" t="str">
        <f>VLOOKUP(H92,Presupuesto!$B$11:$C$565,2,0)</f>
        <v>APLICACIONES INFORMATICAS</v>
      </c>
      <c r="J92" s="98" t="str">
        <f t="shared" si="6"/>
        <v>Posgrado</v>
      </c>
      <c r="K92" s="98" t="s">
        <v>399</v>
      </c>
      <c r="L92" s="98"/>
    </row>
    <row r="93" spans="3:12">
      <c r="C93" s="109" t="s">
        <v>79</v>
      </c>
      <c r="D93" s="151"/>
      <c r="E93" s="100">
        <v>2000</v>
      </c>
      <c r="F93" s="97">
        <f t="shared" si="5"/>
        <v>0</v>
      </c>
      <c r="G93" s="165"/>
      <c r="H93" s="110" t="s">
        <v>1014</v>
      </c>
      <c r="I93" s="110" t="str">
        <f>VLOOKUP(H93,Presupuesto!$B$11:$C$565,2,0)</f>
        <v>EQUIPO DE COMPUTACION</v>
      </c>
      <c r="J93" s="98" t="str">
        <f t="shared" si="6"/>
        <v>Posgrado</v>
      </c>
      <c r="K93" s="98" t="s">
        <v>395</v>
      </c>
      <c r="L93" s="98"/>
    </row>
    <row r="94" spans="3:12">
      <c r="C94" s="109" t="s">
        <v>1482</v>
      </c>
      <c r="D94" s="151"/>
      <c r="E94" s="100">
        <v>1500</v>
      </c>
      <c r="F94" s="97">
        <f t="shared" si="5"/>
        <v>0</v>
      </c>
      <c r="G94" s="165"/>
      <c r="H94" s="110" t="s">
        <v>946</v>
      </c>
      <c r="I94" s="110" t="str">
        <f>VLOOKUP(H94,Presupuesto!$B$11:$C$565,2,0)</f>
        <v>UTILES Y MATERIALES ELECTRICOS</v>
      </c>
      <c r="J94" s="98" t="str">
        <f t="shared" si="6"/>
        <v>Posgrado</v>
      </c>
      <c r="K94" s="98" t="s">
        <v>395</v>
      </c>
      <c r="L94" s="98"/>
    </row>
    <row r="95" spans="3:12">
      <c r="C95" s="109" t="s">
        <v>80</v>
      </c>
      <c r="D95" s="151"/>
      <c r="E95" s="100">
        <v>1500</v>
      </c>
      <c r="F95" s="97">
        <f t="shared" si="5"/>
        <v>0</v>
      </c>
      <c r="G95" s="165"/>
      <c r="H95" s="110" t="s">
        <v>1014</v>
      </c>
      <c r="I95" s="110" t="str">
        <f>VLOOKUP(H95,Presupuesto!$B$11:$C$565,2,0)</f>
        <v>EQUIPO DE COMPUTACION</v>
      </c>
      <c r="J95" s="98" t="str">
        <f t="shared" si="6"/>
        <v>Posgrado</v>
      </c>
      <c r="K95" s="98" t="s">
        <v>395</v>
      </c>
      <c r="L95" s="98"/>
    </row>
    <row r="96" spans="3:12">
      <c r="C96" s="109" t="s">
        <v>81</v>
      </c>
      <c r="D96" s="151"/>
      <c r="E96" s="100">
        <v>500</v>
      </c>
      <c r="F96" s="97">
        <f t="shared" si="5"/>
        <v>0</v>
      </c>
      <c r="G96" s="165"/>
      <c r="H96" s="110" t="s">
        <v>955</v>
      </c>
      <c r="I96" s="110" t="str">
        <f>VLOOKUP(H96,Presupuesto!$B$11:$C$565,2,0)</f>
        <v>OTROS RESPUESTOS Y ACCESORIOS MENORES</v>
      </c>
      <c r="J96" s="98" t="str">
        <f t="shared" si="6"/>
        <v>Posgrado</v>
      </c>
      <c r="K96" s="98" t="s">
        <v>395</v>
      </c>
      <c r="L96" s="98"/>
    </row>
    <row r="97" spans="3:12" ht="15.75" thickBot="1">
      <c r="C97" s="102" t="s">
        <v>82</v>
      </c>
      <c r="D97" s="159"/>
      <c r="E97" s="104">
        <v>20</v>
      </c>
      <c r="F97" s="105">
        <f t="shared" si="5"/>
        <v>0</v>
      </c>
      <c r="G97" s="162"/>
      <c r="H97" s="106" t="s">
        <v>955</v>
      </c>
      <c r="I97" s="106" t="str">
        <f>VLOOKUP(H97,Presupuesto!$B$11:$C$565,2,0)</f>
        <v>OTROS RESPUESTOS Y ACCESORIOS MENORES</v>
      </c>
      <c r="J97" s="106" t="str">
        <f t="shared" si="6"/>
        <v>Posgrado</v>
      </c>
      <c r="K97" s="124" t="s">
        <v>394</v>
      </c>
      <c r="L97" s="124"/>
    </row>
    <row r="99" spans="3:12" ht="15.75" thickBot="1"/>
    <row r="100" spans="3:12" ht="15.75" thickBot="1">
      <c r="C100" s="29" t="s">
        <v>43</v>
      </c>
      <c r="D100" s="108">
        <f>SUM(F107:F120)</f>
        <v>0</v>
      </c>
      <c r="F100" s="70"/>
      <c r="G100" s="79"/>
      <c r="H100" s="70"/>
      <c r="I100" s="70"/>
    </row>
    <row r="101" spans="3:12">
      <c r="C101" s="70"/>
      <c r="D101" s="31"/>
      <c r="E101" s="93"/>
      <c r="F101" s="93"/>
      <c r="G101" s="93"/>
      <c r="H101" s="76"/>
      <c r="I101" s="76"/>
      <c r="J101" s="76"/>
      <c r="K101" s="112"/>
    </row>
    <row r="102" spans="3:12">
      <c r="C102" s="70"/>
      <c r="D102" s="31"/>
      <c r="E102" s="93"/>
      <c r="F102" s="93"/>
      <c r="G102" s="93"/>
      <c r="H102" s="76"/>
      <c r="I102" s="76"/>
      <c r="J102" s="76"/>
      <c r="K102" s="112"/>
    </row>
    <row r="103" spans="3:12" ht="15.75">
      <c r="C103" s="202" t="s">
        <v>392</v>
      </c>
      <c r="D103" s="361"/>
      <c r="E103" s="93"/>
      <c r="F103" s="93"/>
      <c r="G103" s="93"/>
      <c r="H103" s="76"/>
      <c r="I103" s="76"/>
      <c r="J103" s="76"/>
      <c r="K103" s="112"/>
    </row>
    <row r="104" spans="3:12" ht="18.75">
      <c r="C104" s="206" t="e">
        <f>IFERROR(VLOOKUP(D103,'1. Desarrollo e Innov. Curricu.'!$E:$F,2,FALSE),IFERROR(VLOOKUP(D103,'2. Investigación Científica'!$E:$F,2,FALSE),IFERROR(VLOOKUP(D103,'3. Vinculación Univ. Sociedad'!$E:$F,2,FALSE),IFERROR(VLOOKUP(D103,'4. Docencia y Profesorado Univ.'!$E:$F,2,FALSE),IFERROR(VLOOKUP(D103,'5. Estudiantes y Graduados'!$E:$F,2,FALSE),IFERROR(VLOOKUP(D103,'11. Gestion Administrativa'!$E:$F,2,FALSE),IFERROR(VLOOKUP(D103,'13. Gestión Académica'!$E:$F,2,FALSE),IFERROR(VLOOKUP(D103,'8. Asegura. de la Calid. y M'!$E:$F,2,FALSE),IFERROR(VLOOKUP(D103,'6. Gestión del Conocimiento'!$E:$F,2,FALSE),IFERROR(VLOOKUP(D103,'15. Gobernabilidad y Proceso...'!$E:$F,2,FALSE),IFERROR(VLOOKUP(D103,'12. Gestión del Talento Humano'!$E:$F,2,FALSE),IFERROR(VLOOKUP(D103,'14. Internacional... de la E.S.'!$E:$F,2,FALSE),IFERROR(VLOOKUP(D103,'10. Posgrado'!$E:$F,2,FALSE),IFERROR(VLOOKUP(D103,'16. Desa. del Sistema Educ.Sup.'!$E:$F,2,FALSE),IFERROR(VLOOKUP(D103,'9. Cultura de Inno. Insti...'!$E:$F,2,FALSE),VLOOKUP(D103,'7. Lo Esencial de la Reforma U.'!$E:$F,2,0))))))))))))))))</f>
        <v>#N/A</v>
      </c>
      <c r="D104" s="31"/>
      <c r="E104" s="93"/>
      <c r="F104" s="93"/>
      <c r="G104" s="93"/>
      <c r="H104" s="76"/>
      <c r="I104" s="76"/>
      <c r="J104" s="76"/>
      <c r="K104" s="112"/>
    </row>
    <row r="105" spans="3:12">
      <c r="F105" s="93"/>
      <c r="G105" s="76"/>
      <c r="H105" s="76"/>
      <c r="I105" s="76"/>
    </row>
    <row r="106" spans="3:12" ht="30.75" thickBot="1">
      <c r="C106" s="149" t="s">
        <v>44</v>
      </c>
      <c r="D106" s="149" t="s">
        <v>55</v>
      </c>
      <c r="E106" s="149" t="s">
        <v>57</v>
      </c>
      <c r="F106" s="150" t="s">
        <v>27</v>
      </c>
      <c r="G106" s="150" t="s">
        <v>131</v>
      </c>
      <c r="H106" s="149" t="s">
        <v>46</v>
      </c>
      <c r="I106" s="149" t="s">
        <v>132</v>
      </c>
      <c r="J106" s="149" t="s">
        <v>410</v>
      </c>
      <c r="K106" s="149" t="s">
        <v>411</v>
      </c>
      <c r="L106" s="149" t="s">
        <v>464</v>
      </c>
    </row>
    <row r="107" spans="3:12" ht="15.75" thickBot="1">
      <c r="C107" s="300" t="s">
        <v>1339</v>
      </c>
      <c r="D107" s="158"/>
      <c r="E107" s="96">
        <f>HLOOKUP($C107,$CB$2:$CE$3,2,0)</f>
        <v>15000</v>
      </c>
      <c r="F107" s="97">
        <f>D107*E107</f>
        <v>0</v>
      </c>
      <c r="G107" s="165"/>
      <c r="H107" s="98" t="s">
        <v>1014</v>
      </c>
      <c r="I107" s="98" t="str">
        <f>VLOOKUP(H107,Presupuesto!$B$11:$C$565,2,0)</f>
        <v>EQUIPO DE COMPUTACION</v>
      </c>
      <c r="J107" s="214" t="s">
        <v>1517</v>
      </c>
      <c r="K107" s="98" t="s">
        <v>394</v>
      </c>
      <c r="L107" s="98"/>
    </row>
    <row r="108" spans="3:12">
      <c r="C108" s="300" t="s">
        <v>1337</v>
      </c>
      <c r="D108" s="151"/>
      <c r="E108" s="96">
        <f>HLOOKUP($C108,$CB$2:$CE$3,2,0)</f>
        <v>35000</v>
      </c>
      <c r="F108" s="97">
        <f>D108*E108</f>
        <v>0</v>
      </c>
      <c r="G108" s="165"/>
      <c r="H108" s="101" t="s">
        <v>1014</v>
      </c>
      <c r="I108" s="101" t="str">
        <f>VLOOKUP(H108,Presupuesto!$B$11:$C$565,2,0)</f>
        <v>EQUIPO DE COMPUTACION</v>
      </c>
      <c r="J108" s="98" t="str">
        <f>$J$107</f>
        <v>Gestión Tecnologías de Información y Comunicación</v>
      </c>
      <c r="K108" s="98" t="s">
        <v>412</v>
      </c>
      <c r="L108" s="98"/>
    </row>
    <row r="109" spans="3:12">
      <c r="C109" s="99" t="s">
        <v>73</v>
      </c>
      <c r="D109" s="151"/>
      <c r="E109" s="100">
        <v>4000</v>
      </c>
      <c r="F109" s="97">
        <f t="shared" ref="F109:F120" si="7">D109*E109</f>
        <v>0</v>
      </c>
      <c r="G109" s="165"/>
      <c r="H109" s="101" t="s">
        <v>986</v>
      </c>
      <c r="I109" s="101" t="str">
        <f>VLOOKUP(H109,Presupuesto!$B$11:$C$565,2,0)</f>
        <v>EQUIPOS VARIOS DE OFICINA</v>
      </c>
      <c r="J109" s="98" t="str">
        <f t="shared" ref="J109:J120" si="8">$J$107</f>
        <v>Gestión Tecnologías de Información y Comunicación</v>
      </c>
      <c r="K109" s="98" t="s">
        <v>395</v>
      </c>
      <c r="L109" s="98"/>
    </row>
    <row r="110" spans="3:12">
      <c r="C110" s="99" t="s">
        <v>74</v>
      </c>
      <c r="D110" s="151"/>
      <c r="E110" s="100">
        <v>8000</v>
      </c>
      <c r="F110" s="97">
        <f t="shared" si="7"/>
        <v>0</v>
      </c>
      <c r="G110" s="165"/>
      <c r="H110" s="101" t="s">
        <v>1014</v>
      </c>
      <c r="I110" s="101" t="str">
        <f>VLOOKUP(H110,Presupuesto!$B$11:$C$565,2,0)</f>
        <v>EQUIPO DE COMPUTACION</v>
      </c>
      <c r="J110" s="98" t="str">
        <f t="shared" si="8"/>
        <v>Gestión Tecnologías de Información y Comunicación</v>
      </c>
      <c r="K110" s="98" t="s">
        <v>395</v>
      </c>
      <c r="L110" s="98"/>
    </row>
    <row r="111" spans="3:12">
      <c r="C111" s="99" t="s">
        <v>75</v>
      </c>
      <c r="D111" s="151"/>
      <c r="E111" s="100">
        <v>5000</v>
      </c>
      <c r="F111" s="97">
        <f t="shared" si="7"/>
        <v>0</v>
      </c>
      <c r="G111" s="165"/>
      <c r="H111" s="101" t="s">
        <v>1014</v>
      </c>
      <c r="I111" s="101" t="str">
        <f>VLOOKUP(H111,Presupuesto!$B$11:$C$565,2,0)</f>
        <v>EQUIPO DE COMPUTACION</v>
      </c>
      <c r="J111" s="98" t="str">
        <f t="shared" si="8"/>
        <v>Gestión Tecnologías de Información y Comunicación</v>
      </c>
      <c r="K111" s="98" t="s">
        <v>395</v>
      </c>
      <c r="L111" s="98"/>
    </row>
    <row r="112" spans="3:12">
      <c r="C112" s="99" t="s">
        <v>35</v>
      </c>
      <c r="D112" s="151"/>
      <c r="E112" s="100">
        <v>13000</v>
      </c>
      <c r="F112" s="97">
        <f t="shared" si="7"/>
        <v>0</v>
      </c>
      <c r="G112" s="165"/>
      <c r="H112" s="101" t="s">
        <v>1000</v>
      </c>
      <c r="I112" s="101" t="str">
        <f>VLOOKUP(H112,Presupuesto!$B$11:$C$565,2,0)</f>
        <v>EQUIPO DE TRANSPORTE TRACCION Y ELEVACION</v>
      </c>
      <c r="J112" s="98" t="str">
        <f t="shared" si="8"/>
        <v>Gestión Tecnologías de Información y Comunicación</v>
      </c>
      <c r="K112" s="98" t="s">
        <v>395</v>
      </c>
      <c r="L112" s="98"/>
    </row>
    <row r="113" spans="3:12">
      <c r="C113" s="99" t="s">
        <v>76</v>
      </c>
      <c r="D113" s="151"/>
      <c r="E113" s="100">
        <v>15000</v>
      </c>
      <c r="F113" s="97">
        <f t="shared" si="7"/>
        <v>0</v>
      </c>
      <c r="G113" s="165"/>
      <c r="H113" s="101" t="s">
        <v>1000</v>
      </c>
      <c r="I113" s="101" t="str">
        <f>VLOOKUP(H113,Presupuesto!$B$11:$C$565,2,0)</f>
        <v>EQUIPO DE TRANSPORTE TRACCION Y ELEVACION</v>
      </c>
      <c r="J113" s="98" t="str">
        <f t="shared" si="8"/>
        <v>Gestión Tecnologías de Información y Comunicación</v>
      </c>
      <c r="K113" s="98" t="s">
        <v>395</v>
      </c>
      <c r="L113" s="98"/>
    </row>
    <row r="114" spans="3:12">
      <c r="C114" s="99" t="s">
        <v>77</v>
      </c>
      <c r="D114" s="151"/>
      <c r="E114" s="100">
        <v>10000</v>
      </c>
      <c r="F114" s="97">
        <f t="shared" si="7"/>
        <v>0</v>
      </c>
      <c r="G114" s="165"/>
      <c r="H114" s="101" t="s">
        <v>1000</v>
      </c>
      <c r="I114" s="101" t="str">
        <f>VLOOKUP(H114,Presupuesto!$B$11:$C$565,2,0)</f>
        <v>EQUIPO DE TRANSPORTE TRACCION Y ELEVACION</v>
      </c>
      <c r="J114" s="98" t="str">
        <f t="shared" si="8"/>
        <v>Gestión Tecnologías de Información y Comunicación</v>
      </c>
      <c r="K114" s="98" t="s">
        <v>403</v>
      </c>
      <c r="L114" s="98"/>
    </row>
    <row r="115" spans="3:12">
      <c r="C115" s="99" t="s">
        <v>78</v>
      </c>
      <c r="D115" s="151"/>
      <c r="E115" s="100">
        <v>10000</v>
      </c>
      <c r="F115" s="97">
        <f t="shared" si="7"/>
        <v>0</v>
      </c>
      <c r="G115" s="165"/>
      <c r="H115" s="101" t="s">
        <v>1046</v>
      </c>
      <c r="I115" s="101" t="str">
        <f>VLOOKUP(H115,Presupuesto!$B$11:$C$565,2,0)</f>
        <v>APLICACIONES INFORMATICAS</v>
      </c>
      <c r="J115" s="98" t="str">
        <f t="shared" si="8"/>
        <v>Gestión Tecnologías de Información y Comunicación</v>
      </c>
      <c r="K115" s="98" t="s">
        <v>399</v>
      </c>
      <c r="L115" s="98"/>
    </row>
    <row r="116" spans="3:12">
      <c r="C116" s="109" t="s">
        <v>79</v>
      </c>
      <c r="D116" s="151"/>
      <c r="E116" s="100">
        <v>2000</v>
      </c>
      <c r="F116" s="97">
        <f t="shared" si="7"/>
        <v>0</v>
      </c>
      <c r="G116" s="165"/>
      <c r="H116" s="110" t="s">
        <v>1014</v>
      </c>
      <c r="I116" s="110" t="str">
        <f>VLOOKUP(H116,Presupuesto!$B$11:$C$565,2,0)</f>
        <v>EQUIPO DE COMPUTACION</v>
      </c>
      <c r="J116" s="98" t="str">
        <f t="shared" si="8"/>
        <v>Gestión Tecnologías de Información y Comunicación</v>
      </c>
      <c r="K116" s="98" t="s">
        <v>395</v>
      </c>
      <c r="L116" s="98"/>
    </row>
    <row r="117" spans="3:12">
      <c r="C117" s="109" t="s">
        <v>1482</v>
      </c>
      <c r="D117" s="151"/>
      <c r="E117" s="100">
        <v>1500</v>
      </c>
      <c r="F117" s="97">
        <f t="shared" si="7"/>
        <v>0</v>
      </c>
      <c r="G117" s="165"/>
      <c r="H117" s="110" t="s">
        <v>946</v>
      </c>
      <c r="I117" s="110" t="str">
        <f>VLOOKUP(H117,Presupuesto!$B$11:$C$565,2,0)</f>
        <v>UTILES Y MATERIALES ELECTRICOS</v>
      </c>
      <c r="J117" s="98" t="str">
        <f t="shared" si="8"/>
        <v>Gestión Tecnologías de Información y Comunicación</v>
      </c>
      <c r="K117" s="98" t="s">
        <v>395</v>
      </c>
      <c r="L117" s="98"/>
    </row>
    <row r="118" spans="3:12">
      <c r="C118" s="109" t="s">
        <v>80</v>
      </c>
      <c r="D118" s="151"/>
      <c r="E118" s="100">
        <v>1500</v>
      </c>
      <c r="F118" s="97">
        <f t="shared" si="7"/>
        <v>0</v>
      </c>
      <c r="G118" s="165"/>
      <c r="H118" s="110" t="s">
        <v>1014</v>
      </c>
      <c r="I118" s="110" t="str">
        <f>VLOOKUP(H118,Presupuesto!$B$11:$C$565,2,0)</f>
        <v>EQUIPO DE COMPUTACION</v>
      </c>
      <c r="J118" s="98" t="str">
        <f t="shared" si="8"/>
        <v>Gestión Tecnologías de Información y Comunicación</v>
      </c>
      <c r="K118" s="98" t="s">
        <v>395</v>
      </c>
      <c r="L118" s="98"/>
    </row>
    <row r="119" spans="3:12">
      <c r="C119" s="109" t="s">
        <v>81</v>
      </c>
      <c r="D119" s="151"/>
      <c r="E119" s="100">
        <v>500</v>
      </c>
      <c r="F119" s="97">
        <f t="shared" si="7"/>
        <v>0</v>
      </c>
      <c r="G119" s="165"/>
      <c r="H119" s="110" t="s">
        <v>955</v>
      </c>
      <c r="I119" s="110" t="str">
        <f>VLOOKUP(H119,Presupuesto!$B$11:$C$565,2,0)</f>
        <v>OTROS RESPUESTOS Y ACCESORIOS MENORES</v>
      </c>
      <c r="J119" s="98" t="str">
        <f t="shared" si="8"/>
        <v>Gestión Tecnologías de Información y Comunicación</v>
      </c>
      <c r="K119" s="98" t="s">
        <v>395</v>
      </c>
      <c r="L119" s="98"/>
    </row>
    <row r="120" spans="3:12" ht="15.75" thickBot="1">
      <c r="C120" s="102" t="s">
        <v>82</v>
      </c>
      <c r="D120" s="159"/>
      <c r="E120" s="104">
        <v>20</v>
      </c>
      <c r="F120" s="105">
        <f t="shared" si="7"/>
        <v>0</v>
      </c>
      <c r="G120" s="162"/>
      <c r="H120" s="106" t="s">
        <v>955</v>
      </c>
      <c r="I120" s="106" t="str">
        <f>VLOOKUP(H120,Presupuesto!$B$11:$C$565,2,0)</f>
        <v>OTROS RESPUESTOS Y ACCESORIOS MENORES</v>
      </c>
      <c r="J120" s="106" t="str">
        <f t="shared" si="8"/>
        <v>Gestión Tecnologías de Información y Comunicación</v>
      </c>
      <c r="K120" s="124" t="s">
        <v>394</v>
      </c>
      <c r="L120" s="124"/>
    </row>
    <row r="121" spans="3:12">
      <c r="F121" s="93"/>
      <c r="G121" s="76"/>
      <c r="H121" s="76"/>
      <c r="I121" s="76"/>
    </row>
    <row r="122" spans="3:12" ht="15.75" thickBot="1"/>
    <row r="123" spans="3:12" ht="15.75" thickBot="1">
      <c r="C123" s="29" t="s">
        <v>43</v>
      </c>
      <c r="D123" s="108">
        <f>SUM(F130:F143)</f>
        <v>0</v>
      </c>
      <c r="F123" s="70"/>
      <c r="G123" s="79"/>
      <c r="H123" s="70"/>
      <c r="I123" s="70"/>
    </row>
    <row r="124" spans="3:12">
      <c r="C124" s="70"/>
      <c r="D124" s="31"/>
      <c r="E124" s="93"/>
      <c r="F124" s="93"/>
      <c r="G124" s="93"/>
      <c r="H124" s="76"/>
      <c r="I124" s="76"/>
      <c r="J124" s="76"/>
      <c r="K124" s="112"/>
    </row>
    <row r="125" spans="3:12">
      <c r="C125" s="70"/>
      <c r="D125" s="31"/>
      <c r="E125" s="93"/>
      <c r="F125" s="93"/>
      <c r="G125" s="93"/>
      <c r="H125" s="76"/>
      <c r="I125" s="76"/>
      <c r="J125" s="76"/>
      <c r="K125" s="112"/>
    </row>
    <row r="126" spans="3:12" ht="15.75">
      <c r="C126" s="202" t="s">
        <v>392</v>
      </c>
      <c r="D126" s="361"/>
      <c r="E126" s="93"/>
      <c r="F126" s="93"/>
      <c r="G126" s="93"/>
      <c r="H126" s="76"/>
      <c r="I126" s="76"/>
      <c r="J126" s="76"/>
      <c r="K126" s="112"/>
    </row>
    <row r="127" spans="3:12" ht="18.75">
      <c r="C127" s="206" t="e">
        <f>IFERROR(VLOOKUP(D126,'1. Desarrollo e Innov. Curricu.'!$E:$F,2,FALSE),IFERROR(VLOOKUP(D126,'2. Investigación Científica'!$E:$F,2,FALSE),IFERROR(VLOOKUP(D126,'3. Vinculación Univ. Sociedad'!$E:$F,2,FALSE),IFERROR(VLOOKUP(D126,'4. Docencia y Profesorado Univ.'!$E:$F,2,FALSE),IFERROR(VLOOKUP(D126,'5. Estudiantes y Graduados'!$E:$F,2,FALSE),IFERROR(VLOOKUP(D126,'11. Gestion Administrativa'!$E:$F,2,FALSE),IFERROR(VLOOKUP(D126,'13. Gestión Académica'!$E:$F,2,FALSE),IFERROR(VLOOKUP(D126,'8. Asegura. de la Calid. y M'!$E:$F,2,FALSE),IFERROR(VLOOKUP(D126,'6. Gestión del Conocimiento'!$E:$F,2,FALSE),IFERROR(VLOOKUP(D126,'15. Gobernabilidad y Proceso...'!$E:$F,2,FALSE),IFERROR(VLOOKUP(D126,'12. Gestión del Talento Humano'!$E:$F,2,FALSE),IFERROR(VLOOKUP(D126,'14. Internacional... de la E.S.'!$E:$F,2,FALSE),IFERROR(VLOOKUP(D126,'10. Posgrado'!$E:$F,2,FALSE),IFERROR(VLOOKUP(D126,'16. Desa. del Sistema Educ.Sup.'!$E:$F,2,FALSE),IFERROR(VLOOKUP(D126,'9. Cultura de Inno. Insti...'!$E:$F,2,FALSE),VLOOKUP(D126,'7. Lo Esencial de la Reforma U.'!$E:$F,2,0))))))))))))))))</f>
        <v>#N/A</v>
      </c>
      <c r="D127" s="31"/>
      <c r="E127" s="93"/>
      <c r="F127" s="93"/>
      <c r="G127" s="93"/>
      <c r="H127" s="76"/>
      <c r="I127" s="76"/>
      <c r="J127" s="76"/>
      <c r="K127" s="112"/>
    </row>
    <row r="128" spans="3:12">
      <c r="F128" s="93"/>
      <c r="G128" s="76"/>
      <c r="H128" s="76"/>
      <c r="I128" s="76"/>
    </row>
    <row r="129" spans="3:12" ht="30.75" thickBot="1">
      <c r="C129" s="149" t="s">
        <v>44</v>
      </c>
      <c r="D129" s="149" t="s">
        <v>55</v>
      </c>
      <c r="E129" s="149" t="s">
        <v>57</v>
      </c>
      <c r="F129" s="150" t="s">
        <v>27</v>
      </c>
      <c r="G129" s="150" t="s">
        <v>131</v>
      </c>
      <c r="H129" s="149" t="s">
        <v>46</v>
      </c>
      <c r="I129" s="149" t="s">
        <v>132</v>
      </c>
      <c r="J129" s="149" t="s">
        <v>410</v>
      </c>
      <c r="K129" s="149" t="s">
        <v>411</v>
      </c>
      <c r="L129" s="149" t="s">
        <v>464</v>
      </c>
    </row>
    <row r="130" spans="3:12" ht="15.75" thickBot="1">
      <c r="C130" s="300" t="s">
        <v>1339</v>
      </c>
      <c r="D130" s="158"/>
      <c r="E130" s="96">
        <f>HLOOKUP($C130,$CB$2:$CE$3,2,0)</f>
        <v>15000</v>
      </c>
      <c r="F130" s="97">
        <f>D130*E130</f>
        <v>0</v>
      </c>
      <c r="G130" s="165"/>
      <c r="H130" s="98" t="s">
        <v>1014</v>
      </c>
      <c r="I130" s="98" t="str">
        <f>VLOOKUP(H130,Presupuesto!$B$11:$C$565,2,0)</f>
        <v>EQUIPO DE COMPUTACION</v>
      </c>
      <c r="J130" s="214" t="s">
        <v>1454</v>
      </c>
      <c r="K130" s="98" t="s">
        <v>394</v>
      </c>
      <c r="L130" s="98"/>
    </row>
    <row r="131" spans="3:12">
      <c r="C131" s="300" t="s">
        <v>1337</v>
      </c>
      <c r="D131" s="151"/>
      <c r="E131" s="96">
        <f>HLOOKUP($C131,$CB$2:$CE$3,2,0)</f>
        <v>35000</v>
      </c>
      <c r="F131" s="97">
        <f>D131*E131</f>
        <v>0</v>
      </c>
      <c r="G131" s="165"/>
      <c r="H131" s="101" t="s">
        <v>1014</v>
      </c>
      <c r="I131" s="101" t="str">
        <f>VLOOKUP(H131,Presupuesto!$B$11:$C$565,2,0)</f>
        <v>EQUIPO DE COMPUTACION</v>
      </c>
      <c r="J131" s="98" t="str">
        <f>$J$130</f>
        <v>Posgrado</v>
      </c>
      <c r="K131" s="98" t="s">
        <v>412</v>
      </c>
      <c r="L131" s="98"/>
    </row>
    <row r="132" spans="3:12">
      <c r="C132" s="99" t="s">
        <v>73</v>
      </c>
      <c r="D132" s="151"/>
      <c r="E132" s="100">
        <v>4000</v>
      </c>
      <c r="F132" s="97">
        <f t="shared" ref="F132:F143" si="9">D132*E132</f>
        <v>0</v>
      </c>
      <c r="G132" s="165"/>
      <c r="H132" s="101" t="s">
        <v>986</v>
      </c>
      <c r="I132" s="101" t="str">
        <f>VLOOKUP(H132,Presupuesto!$B$11:$C$565,2,0)</f>
        <v>EQUIPOS VARIOS DE OFICINA</v>
      </c>
      <c r="J132" s="98" t="str">
        <f t="shared" ref="J132:J142" si="10">$J$130</f>
        <v>Posgrado</v>
      </c>
      <c r="K132" s="98" t="s">
        <v>395</v>
      </c>
      <c r="L132" s="98"/>
    </row>
    <row r="133" spans="3:12">
      <c r="C133" s="99" t="s">
        <v>74</v>
      </c>
      <c r="D133" s="151"/>
      <c r="E133" s="100">
        <v>8000</v>
      </c>
      <c r="F133" s="97">
        <f t="shared" si="9"/>
        <v>0</v>
      </c>
      <c r="G133" s="165"/>
      <c r="H133" s="101" t="s">
        <v>1014</v>
      </c>
      <c r="I133" s="101" t="str">
        <f>VLOOKUP(H133,Presupuesto!$B$11:$C$565,2,0)</f>
        <v>EQUIPO DE COMPUTACION</v>
      </c>
      <c r="J133" s="98" t="str">
        <f t="shared" si="10"/>
        <v>Posgrado</v>
      </c>
      <c r="K133" s="98" t="s">
        <v>395</v>
      </c>
      <c r="L133" s="98"/>
    </row>
    <row r="134" spans="3:12">
      <c r="C134" s="99" t="s">
        <v>75</v>
      </c>
      <c r="D134" s="151"/>
      <c r="E134" s="100">
        <v>5000</v>
      </c>
      <c r="F134" s="97">
        <f t="shared" si="9"/>
        <v>0</v>
      </c>
      <c r="G134" s="165"/>
      <c r="H134" s="101" t="s">
        <v>1014</v>
      </c>
      <c r="I134" s="101" t="str">
        <f>VLOOKUP(H134,Presupuesto!$B$11:$C$565,2,0)</f>
        <v>EQUIPO DE COMPUTACION</v>
      </c>
      <c r="J134" s="98" t="str">
        <f t="shared" si="10"/>
        <v>Posgrado</v>
      </c>
      <c r="K134" s="98" t="s">
        <v>395</v>
      </c>
      <c r="L134" s="98"/>
    </row>
    <row r="135" spans="3:12">
      <c r="C135" s="99" t="s">
        <v>35</v>
      </c>
      <c r="D135" s="151"/>
      <c r="E135" s="100">
        <v>13000</v>
      </c>
      <c r="F135" s="97">
        <f t="shared" si="9"/>
        <v>0</v>
      </c>
      <c r="G135" s="165"/>
      <c r="H135" s="101" t="s">
        <v>1000</v>
      </c>
      <c r="I135" s="101" t="str">
        <f>VLOOKUP(H135,Presupuesto!$B$11:$C$565,2,0)</f>
        <v>EQUIPO DE TRANSPORTE TRACCION Y ELEVACION</v>
      </c>
      <c r="J135" s="98" t="str">
        <f t="shared" si="10"/>
        <v>Posgrado</v>
      </c>
      <c r="K135" s="98" t="s">
        <v>395</v>
      </c>
      <c r="L135" s="98"/>
    </row>
    <row r="136" spans="3:12">
      <c r="C136" s="99" t="s">
        <v>76</v>
      </c>
      <c r="D136" s="151"/>
      <c r="E136" s="100">
        <v>15000</v>
      </c>
      <c r="F136" s="97">
        <f t="shared" si="9"/>
        <v>0</v>
      </c>
      <c r="G136" s="165"/>
      <c r="H136" s="101" t="s">
        <v>1000</v>
      </c>
      <c r="I136" s="101" t="str">
        <f>VLOOKUP(H136,Presupuesto!$B$11:$C$565,2,0)</f>
        <v>EQUIPO DE TRANSPORTE TRACCION Y ELEVACION</v>
      </c>
      <c r="J136" s="98" t="str">
        <f t="shared" si="10"/>
        <v>Posgrado</v>
      </c>
      <c r="K136" s="98" t="s">
        <v>395</v>
      </c>
      <c r="L136" s="98"/>
    </row>
    <row r="137" spans="3:12">
      <c r="C137" s="99" t="s">
        <v>77</v>
      </c>
      <c r="D137" s="151"/>
      <c r="E137" s="100">
        <v>10000</v>
      </c>
      <c r="F137" s="97">
        <f t="shared" si="9"/>
        <v>0</v>
      </c>
      <c r="G137" s="165"/>
      <c r="H137" s="101" t="s">
        <v>1000</v>
      </c>
      <c r="I137" s="101" t="str">
        <f>VLOOKUP(H137,Presupuesto!$B$11:$C$565,2,0)</f>
        <v>EQUIPO DE TRANSPORTE TRACCION Y ELEVACION</v>
      </c>
      <c r="J137" s="98" t="str">
        <f t="shared" si="10"/>
        <v>Posgrado</v>
      </c>
      <c r="K137" s="98" t="s">
        <v>403</v>
      </c>
      <c r="L137" s="98"/>
    </row>
    <row r="138" spans="3:12">
      <c r="C138" s="99" t="s">
        <v>78</v>
      </c>
      <c r="D138" s="151"/>
      <c r="E138" s="100">
        <v>10000</v>
      </c>
      <c r="F138" s="97">
        <f t="shared" si="9"/>
        <v>0</v>
      </c>
      <c r="G138" s="165"/>
      <c r="H138" s="101" t="s">
        <v>1046</v>
      </c>
      <c r="I138" s="101" t="str">
        <f>VLOOKUP(H138,Presupuesto!$B$11:$C$565,2,0)</f>
        <v>APLICACIONES INFORMATICAS</v>
      </c>
      <c r="J138" s="98" t="str">
        <f t="shared" si="10"/>
        <v>Posgrado</v>
      </c>
      <c r="K138" s="98" t="s">
        <v>399</v>
      </c>
      <c r="L138" s="98"/>
    </row>
    <row r="139" spans="3:12">
      <c r="C139" s="109" t="s">
        <v>79</v>
      </c>
      <c r="D139" s="151"/>
      <c r="E139" s="100">
        <v>2000</v>
      </c>
      <c r="F139" s="97">
        <f t="shared" si="9"/>
        <v>0</v>
      </c>
      <c r="G139" s="165"/>
      <c r="H139" s="110" t="s">
        <v>1014</v>
      </c>
      <c r="I139" s="110" t="str">
        <f>VLOOKUP(H139,Presupuesto!$B$11:$C$565,2,0)</f>
        <v>EQUIPO DE COMPUTACION</v>
      </c>
      <c r="J139" s="98" t="str">
        <f t="shared" si="10"/>
        <v>Posgrado</v>
      </c>
      <c r="K139" s="98" t="s">
        <v>395</v>
      </c>
      <c r="L139" s="98"/>
    </row>
    <row r="140" spans="3:12">
      <c r="C140" s="109" t="s">
        <v>1482</v>
      </c>
      <c r="D140" s="151"/>
      <c r="E140" s="100">
        <v>1500</v>
      </c>
      <c r="F140" s="97">
        <f t="shared" si="9"/>
        <v>0</v>
      </c>
      <c r="G140" s="165"/>
      <c r="H140" s="110" t="s">
        <v>946</v>
      </c>
      <c r="I140" s="110" t="str">
        <f>VLOOKUP(H140,Presupuesto!$B$11:$C$565,2,0)</f>
        <v>UTILES Y MATERIALES ELECTRICOS</v>
      </c>
      <c r="J140" s="98" t="str">
        <f t="shared" si="10"/>
        <v>Posgrado</v>
      </c>
      <c r="K140" s="98" t="s">
        <v>395</v>
      </c>
      <c r="L140" s="98"/>
    </row>
    <row r="141" spans="3:12">
      <c r="C141" s="109" t="s">
        <v>80</v>
      </c>
      <c r="D141" s="151"/>
      <c r="E141" s="100">
        <v>1500</v>
      </c>
      <c r="F141" s="97">
        <f t="shared" si="9"/>
        <v>0</v>
      </c>
      <c r="G141" s="165"/>
      <c r="H141" s="110" t="s">
        <v>1014</v>
      </c>
      <c r="I141" s="110" t="str">
        <f>VLOOKUP(H141,Presupuesto!$B$11:$C$565,2,0)</f>
        <v>EQUIPO DE COMPUTACION</v>
      </c>
      <c r="J141" s="98" t="str">
        <f t="shared" si="10"/>
        <v>Posgrado</v>
      </c>
      <c r="K141" s="98" t="s">
        <v>395</v>
      </c>
      <c r="L141" s="98"/>
    </row>
    <row r="142" spans="3:12">
      <c r="C142" s="109" t="s">
        <v>81</v>
      </c>
      <c r="D142" s="151"/>
      <c r="E142" s="100">
        <v>500</v>
      </c>
      <c r="F142" s="97">
        <f t="shared" si="9"/>
        <v>0</v>
      </c>
      <c r="G142" s="165"/>
      <c r="H142" s="110" t="s">
        <v>955</v>
      </c>
      <c r="I142" s="110" t="str">
        <f>VLOOKUP(H142,Presupuesto!$B$11:$C$565,2,0)</f>
        <v>OTROS RESPUESTOS Y ACCESORIOS MENORES</v>
      </c>
      <c r="J142" s="98" t="str">
        <f t="shared" si="10"/>
        <v>Posgrado</v>
      </c>
      <c r="K142" s="98" t="s">
        <v>395</v>
      </c>
      <c r="L142" s="98"/>
    </row>
    <row r="143" spans="3:12" ht="15.75" thickBot="1">
      <c r="C143" s="102" t="s">
        <v>82</v>
      </c>
      <c r="D143" s="159"/>
      <c r="E143" s="104">
        <v>20</v>
      </c>
      <c r="F143" s="105">
        <f t="shared" si="9"/>
        <v>0</v>
      </c>
      <c r="G143" s="162"/>
      <c r="H143" s="106" t="s">
        <v>955</v>
      </c>
      <c r="I143" s="106" t="str">
        <f>VLOOKUP(H143,Presupuesto!$B$11:$C$565,2,0)</f>
        <v>OTROS RESPUESTOS Y ACCESORIOS MENORES</v>
      </c>
      <c r="J143" s="106" t="str">
        <f>$J$130</f>
        <v>Posgrado</v>
      </c>
      <c r="K143" s="124" t="s">
        <v>394</v>
      </c>
      <c r="L143" s="124"/>
    </row>
    <row r="145" spans="3:12" ht="15.75" thickBot="1"/>
    <row r="146" spans="3:12" ht="15.75" thickBot="1">
      <c r="C146" s="29" t="s">
        <v>43</v>
      </c>
      <c r="D146" s="108">
        <f>SUM(F153:F166)</f>
        <v>0</v>
      </c>
      <c r="F146" s="70"/>
      <c r="G146" s="79"/>
      <c r="H146" s="70"/>
      <c r="I146" s="70"/>
    </row>
    <row r="147" spans="3:12">
      <c r="C147" s="70"/>
      <c r="D147" s="31"/>
      <c r="E147" s="93"/>
      <c r="F147" s="93"/>
      <c r="G147" s="93"/>
      <c r="H147" s="76"/>
      <c r="I147" s="76"/>
      <c r="J147" s="76"/>
      <c r="K147" s="112"/>
    </row>
    <row r="148" spans="3:12">
      <c r="C148" s="70"/>
      <c r="D148" s="31"/>
      <c r="E148" s="93"/>
      <c r="F148" s="93"/>
      <c r="G148" s="93"/>
      <c r="H148" s="76"/>
      <c r="I148" s="76"/>
      <c r="J148" s="76"/>
      <c r="K148" s="112"/>
    </row>
    <row r="149" spans="3:12" ht="15.75">
      <c r="C149" s="202" t="s">
        <v>392</v>
      </c>
      <c r="D149" s="361"/>
      <c r="E149" s="93"/>
      <c r="F149" s="93"/>
      <c r="G149" s="93"/>
      <c r="H149" s="76"/>
      <c r="I149" s="76"/>
      <c r="J149" s="76"/>
      <c r="K149" s="112"/>
    </row>
    <row r="150" spans="3:12" ht="18.75">
      <c r="C150" s="206" t="e">
        <f>IFERROR(VLOOKUP(D149,'1. Desarrollo e Innov. Curricu.'!$E:$F,2,FALSE),IFERROR(VLOOKUP(D149,'2. Investigación Científica'!$E:$F,2,FALSE),IFERROR(VLOOKUP(D149,'3. Vinculación Univ. Sociedad'!$E:$F,2,FALSE),IFERROR(VLOOKUP(D149,'4. Docencia y Profesorado Univ.'!$E:$F,2,FALSE),IFERROR(VLOOKUP(D149,'5. Estudiantes y Graduados'!$E:$F,2,FALSE),IFERROR(VLOOKUP(D149,'11. Gestion Administrativa'!$E:$F,2,FALSE),IFERROR(VLOOKUP(D149,'13. Gestión Académica'!$E:$F,2,FALSE),IFERROR(VLOOKUP(D149,'8. Asegura. de la Calid. y M'!$E:$F,2,FALSE),IFERROR(VLOOKUP(D149,'6. Gestión del Conocimiento'!$E:$F,2,FALSE),IFERROR(VLOOKUP(D149,'15. Gobernabilidad y Proceso...'!$E:$F,2,FALSE),IFERROR(VLOOKUP(D149,'12. Gestión del Talento Humano'!$E:$F,2,FALSE),IFERROR(VLOOKUP(D149,'14. Internacional... de la E.S.'!$E:$F,2,FALSE),IFERROR(VLOOKUP(D149,'10. Posgrado'!$E:$F,2,FALSE),IFERROR(VLOOKUP(D149,'16. Desa. del Sistema Educ.Sup.'!$E:$F,2,FALSE),IFERROR(VLOOKUP(D149,'9. Cultura de Inno. Insti...'!$E:$F,2,FALSE),VLOOKUP(D149,'7. Lo Esencial de la Reforma U.'!$E:$F,2,0))))))))))))))))</f>
        <v>#N/A</v>
      </c>
      <c r="D150" s="31"/>
      <c r="E150" s="93"/>
      <c r="F150" s="93"/>
      <c r="G150" s="93"/>
      <c r="H150" s="76"/>
      <c r="I150" s="76"/>
      <c r="J150" s="76"/>
      <c r="K150" s="112"/>
    </row>
    <row r="151" spans="3:12">
      <c r="F151" s="93"/>
      <c r="G151" s="76"/>
      <c r="H151" s="76"/>
      <c r="I151" s="76"/>
    </row>
    <row r="152" spans="3:12" ht="30.75" thickBot="1">
      <c r="C152" s="149" t="s">
        <v>44</v>
      </c>
      <c r="D152" s="149" t="s">
        <v>55</v>
      </c>
      <c r="E152" s="149" t="s">
        <v>57</v>
      </c>
      <c r="F152" s="150" t="s">
        <v>27</v>
      </c>
      <c r="G152" s="150" t="s">
        <v>131</v>
      </c>
      <c r="H152" s="149" t="s">
        <v>46</v>
      </c>
      <c r="I152" s="149" t="s">
        <v>132</v>
      </c>
      <c r="J152" s="149" t="s">
        <v>410</v>
      </c>
      <c r="K152" s="149" t="s">
        <v>411</v>
      </c>
      <c r="L152" s="149" t="s">
        <v>464</v>
      </c>
    </row>
    <row r="153" spans="3:12" ht="15.75" thickBot="1">
      <c r="C153" s="300" t="s">
        <v>1339</v>
      </c>
      <c r="D153" s="158"/>
      <c r="E153" s="96">
        <f>HLOOKUP($C153,$CB$2:$CE$3,2,0)</f>
        <v>15000</v>
      </c>
      <c r="F153" s="97">
        <f>D153*E153</f>
        <v>0</v>
      </c>
      <c r="G153" s="165"/>
      <c r="H153" s="98" t="s">
        <v>1014</v>
      </c>
      <c r="I153" s="98" t="str">
        <f>VLOOKUP(H153,Presupuesto!$B$11:$C$565,2,0)</f>
        <v>EQUIPO DE COMPUTACION</v>
      </c>
      <c r="J153" s="214" t="s">
        <v>1454</v>
      </c>
      <c r="K153" s="98" t="s">
        <v>394</v>
      </c>
      <c r="L153" s="98"/>
    </row>
    <row r="154" spans="3:12">
      <c r="C154" s="300" t="s">
        <v>1337</v>
      </c>
      <c r="D154" s="151"/>
      <c r="E154" s="96">
        <f>HLOOKUP($C154,$CB$2:$CE$3,2,0)</f>
        <v>35000</v>
      </c>
      <c r="F154" s="97">
        <f>D154*E154</f>
        <v>0</v>
      </c>
      <c r="G154" s="165"/>
      <c r="H154" s="101" t="s">
        <v>1014</v>
      </c>
      <c r="I154" s="101" t="str">
        <f>VLOOKUP(H154,Presupuesto!$B$11:$C$565,2,0)</f>
        <v>EQUIPO DE COMPUTACION</v>
      </c>
      <c r="J154" s="98" t="str">
        <f>$J$153</f>
        <v>Posgrado</v>
      </c>
      <c r="K154" s="98" t="s">
        <v>412</v>
      </c>
      <c r="L154" s="98"/>
    </row>
    <row r="155" spans="3:12">
      <c r="C155" s="99" t="s">
        <v>73</v>
      </c>
      <c r="D155" s="151"/>
      <c r="E155" s="100">
        <v>4000</v>
      </c>
      <c r="F155" s="97">
        <f t="shared" ref="F155:F166" si="11">D155*E155</f>
        <v>0</v>
      </c>
      <c r="G155" s="165"/>
      <c r="H155" s="101" t="s">
        <v>986</v>
      </c>
      <c r="I155" s="101" t="str">
        <f>VLOOKUP(H155,Presupuesto!$B$11:$C$565,2,0)</f>
        <v>EQUIPOS VARIOS DE OFICINA</v>
      </c>
      <c r="J155" s="98" t="str">
        <f t="shared" ref="J155:J166" si="12">$J$153</f>
        <v>Posgrado</v>
      </c>
      <c r="K155" s="98" t="s">
        <v>395</v>
      </c>
      <c r="L155" s="98"/>
    </row>
    <row r="156" spans="3:12">
      <c r="C156" s="99" t="s">
        <v>74</v>
      </c>
      <c r="D156" s="151"/>
      <c r="E156" s="100">
        <v>8000</v>
      </c>
      <c r="F156" s="97">
        <f t="shared" si="11"/>
        <v>0</v>
      </c>
      <c r="G156" s="165"/>
      <c r="H156" s="101" t="s">
        <v>1014</v>
      </c>
      <c r="I156" s="101" t="str">
        <f>VLOOKUP(H156,Presupuesto!$B$11:$C$565,2,0)</f>
        <v>EQUIPO DE COMPUTACION</v>
      </c>
      <c r="J156" s="98" t="str">
        <f t="shared" si="12"/>
        <v>Posgrado</v>
      </c>
      <c r="K156" s="98" t="s">
        <v>395</v>
      </c>
      <c r="L156" s="98"/>
    </row>
    <row r="157" spans="3:12">
      <c r="C157" s="99" t="s">
        <v>75</v>
      </c>
      <c r="D157" s="151"/>
      <c r="E157" s="100">
        <v>5000</v>
      </c>
      <c r="F157" s="97">
        <f t="shared" si="11"/>
        <v>0</v>
      </c>
      <c r="G157" s="165"/>
      <c r="H157" s="101" t="s">
        <v>1014</v>
      </c>
      <c r="I157" s="101" t="str">
        <f>VLOOKUP(H157,Presupuesto!$B$11:$C$565,2,0)</f>
        <v>EQUIPO DE COMPUTACION</v>
      </c>
      <c r="J157" s="98" t="str">
        <f t="shared" si="12"/>
        <v>Posgrado</v>
      </c>
      <c r="K157" s="98" t="s">
        <v>395</v>
      </c>
      <c r="L157" s="98"/>
    </row>
    <row r="158" spans="3:12">
      <c r="C158" s="99" t="s">
        <v>35</v>
      </c>
      <c r="D158" s="151"/>
      <c r="E158" s="100">
        <v>13000</v>
      </c>
      <c r="F158" s="97">
        <f t="shared" si="11"/>
        <v>0</v>
      </c>
      <c r="G158" s="165"/>
      <c r="H158" s="101" t="s">
        <v>1000</v>
      </c>
      <c r="I158" s="101" t="str">
        <f>VLOOKUP(H158,Presupuesto!$B$11:$C$565,2,0)</f>
        <v>EQUIPO DE TRANSPORTE TRACCION Y ELEVACION</v>
      </c>
      <c r="J158" s="98" t="str">
        <f t="shared" si="12"/>
        <v>Posgrado</v>
      </c>
      <c r="K158" s="98" t="s">
        <v>395</v>
      </c>
      <c r="L158" s="98"/>
    </row>
    <row r="159" spans="3:12">
      <c r="C159" s="99" t="s">
        <v>76</v>
      </c>
      <c r="D159" s="151"/>
      <c r="E159" s="100">
        <v>15000</v>
      </c>
      <c r="F159" s="97">
        <f t="shared" si="11"/>
        <v>0</v>
      </c>
      <c r="G159" s="165"/>
      <c r="H159" s="101" t="s">
        <v>1000</v>
      </c>
      <c r="I159" s="101" t="str">
        <f>VLOOKUP(H159,Presupuesto!$B$11:$C$565,2,0)</f>
        <v>EQUIPO DE TRANSPORTE TRACCION Y ELEVACION</v>
      </c>
      <c r="J159" s="98" t="str">
        <f t="shared" si="12"/>
        <v>Posgrado</v>
      </c>
      <c r="K159" s="98" t="s">
        <v>395</v>
      </c>
      <c r="L159" s="98"/>
    </row>
    <row r="160" spans="3:12">
      <c r="C160" s="99" t="s">
        <v>77</v>
      </c>
      <c r="D160" s="151"/>
      <c r="E160" s="100">
        <v>10000</v>
      </c>
      <c r="F160" s="97">
        <f t="shared" si="11"/>
        <v>0</v>
      </c>
      <c r="G160" s="165"/>
      <c r="H160" s="101" t="s">
        <v>1000</v>
      </c>
      <c r="I160" s="101" t="str">
        <f>VLOOKUP(H160,Presupuesto!$B$11:$C$565,2,0)</f>
        <v>EQUIPO DE TRANSPORTE TRACCION Y ELEVACION</v>
      </c>
      <c r="J160" s="98" t="str">
        <f t="shared" si="12"/>
        <v>Posgrado</v>
      </c>
      <c r="K160" s="98" t="s">
        <v>403</v>
      </c>
      <c r="L160" s="98"/>
    </row>
    <row r="161" spans="3:12">
      <c r="C161" s="99" t="s">
        <v>78</v>
      </c>
      <c r="D161" s="151"/>
      <c r="E161" s="100">
        <v>10000</v>
      </c>
      <c r="F161" s="97">
        <f t="shared" si="11"/>
        <v>0</v>
      </c>
      <c r="G161" s="165"/>
      <c r="H161" s="101" t="s">
        <v>1046</v>
      </c>
      <c r="I161" s="101" t="str">
        <f>VLOOKUP(H161,Presupuesto!$B$11:$C$565,2,0)</f>
        <v>APLICACIONES INFORMATICAS</v>
      </c>
      <c r="J161" s="98" t="str">
        <f t="shared" si="12"/>
        <v>Posgrado</v>
      </c>
      <c r="K161" s="98" t="s">
        <v>399</v>
      </c>
      <c r="L161" s="98"/>
    </row>
    <row r="162" spans="3:12">
      <c r="C162" s="109" t="s">
        <v>79</v>
      </c>
      <c r="D162" s="151"/>
      <c r="E162" s="100">
        <v>2000</v>
      </c>
      <c r="F162" s="97">
        <f t="shared" si="11"/>
        <v>0</v>
      </c>
      <c r="G162" s="165"/>
      <c r="H162" s="110" t="s">
        <v>1014</v>
      </c>
      <c r="I162" s="110" t="str">
        <f>VLOOKUP(H162,Presupuesto!$B$11:$C$565,2,0)</f>
        <v>EQUIPO DE COMPUTACION</v>
      </c>
      <c r="J162" s="98" t="str">
        <f t="shared" si="12"/>
        <v>Posgrado</v>
      </c>
      <c r="K162" s="98" t="s">
        <v>395</v>
      </c>
      <c r="L162" s="98"/>
    </row>
    <row r="163" spans="3:12">
      <c r="C163" s="109" t="s">
        <v>1482</v>
      </c>
      <c r="D163" s="151"/>
      <c r="E163" s="100">
        <v>1500</v>
      </c>
      <c r="F163" s="97">
        <f t="shared" si="11"/>
        <v>0</v>
      </c>
      <c r="G163" s="165"/>
      <c r="H163" s="110" t="s">
        <v>946</v>
      </c>
      <c r="I163" s="110" t="str">
        <f>VLOOKUP(H163,Presupuesto!$B$11:$C$565,2,0)</f>
        <v>UTILES Y MATERIALES ELECTRICOS</v>
      </c>
      <c r="J163" s="98" t="str">
        <f t="shared" si="12"/>
        <v>Posgrado</v>
      </c>
      <c r="K163" s="98" t="s">
        <v>395</v>
      </c>
      <c r="L163" s="98"/>
    </row>
    <row r="164" spans="3:12">
      <c r="C164" s="109" t="s">
        <v>80</v>
      </c>
      <c r="D164" s="151"/>
      <c r="E164" s="100">
        <v>1500</v>
      </c>
      <c r="F164" s="97">
        <f t="shared" si="11"/>
        <v>0</v>
      </c>
      <c r="G164" s="165"/>
      <c r="H164" s="110" t="s">
        <v>1014</v>
      </c>
      <c r="I164" s="110" t="str">
        <f>VLOOKUP(H164,Presupuesto!$B$11:$C$565,2,0)</f>
        <v>EQUIPO DE COMPUTACION</v>
      </c>
      <c r="J164" s="98" t="str">
        <f t="shared" si="12"/>
        <v>Posgrado</v>
      </c>
      <c r="K164" s="98" t="s">
        <v>395</v>
      </c>
      <c r="L164" s="98"/>
    </row>
    <row r="165" spans="3:12">
      <c r="C165" s="109" t="s">
        <v>81</v>
      </c>
      <c r="D165" s="151"/>
      <c r="E165" s="100">
        <v>500</v>
      </c>
      <c r="F165" s="97">
        <f t="shared" si="11"/>
        <v>0</v>
      </c>
      <c r="G165" s="165"/>
      <c r="H165" s="110" t="s">
        <v>955</v>
      </c>
      <c r="I165" s="110" t="str">
        <f>VLOOKUP(H165,Presupuesto!$B$11:$C$565,2,0)</f>
        <v>OTROS RESPUESTOS Y ACCESORIOS MENORES</v>
      </c>
      <c r="J165" s="98" t="str">
        <f t="shared" si="12"/>
        <v>Posgrado</v>
      </c>
      <c r="K165" s="98" t="s">
        <v>395</v>
      </c>
      <c r="L165" s="98"/>
    </row>
    <row r="166" spans="3:12" ht="15.75" thickBot="1">
      <c r="C166" s="102" t="s">
        <v>82</v>
      </c>
      <c r="D166" s="159"/>
      <c r="E166" s="104">
        <v>20</v>
      </c>
      <c r="F166" s="105">
        <f t="shared" si="11"/>
        <v>0</v>
      </c>
      <c r="G166" s="162"/>
      <c r="H166" s="106" t="s">
        <v>955</v>
      </c>
      <c r="I166" s="106" t="str">
        <f>VLOOKUP(H166,Presupuesto!$B$11:$C$565,2,0)</f>
        <v>OTROS RESPUESTOS Y ACCESORIOS MENORES</v>
      </c>
      <c r="J166" s="106" t="str">
        <f t="shared" si="12"/>
        <v>Posgrado</v>
      </c>
      <c r="K166" s="124" t="s">
        <v>394</v>
      </c>
      <c r="L166" s="124"/>
    </row>
    <row r="167" spans="3:12">
      <c r="F167" s="93"/>
      <c r="G167" s="76"/>
      <c r="H167" s="76"/>
      <c r="I167" s="76"/>
    </row>
    <row r="168" spans="3:12" ht="15.75" thickBot="1"/>
    <row r="169" spans="3:12" ht="15.75" thickBot="1">
      <c r="C169" s="29" t="s">
        <v>43</v>
      </c>
      <c r="D169" s="108">
        <f>SUM(F176:F189)</f>
        <v>0</v>
      </c>
      <c r="F169" s="70"/>
      <c r="G169" s="79"/>
      <c r="H169" s="70"/>
      <c r="I169" s="70"/>
    </row>
    <row r="170" spans="3:12">
      <c r="C170" s="70"/>
      <c r="D170" s="31"/>
      <c r="E170" s="93"/>
      <c r="F170" s="93"/>
      <c r="G170" s="93"/>
      <c r="H170" s="76"/>
      <c r="I170" s="76"/>
      <c r="J170" s="76"/>
      <c r="K170" s="112"/>
    </row>
    <row r="171" spans="3:12">
      <c r="C171" s="70"/>
      <c r="D171" s="31"/>
      <c r="E171" s="93"/>
      <c r="F171" s="93"/>
      <c r="G171" s="93"/>
      <c r="H171" s="76"/>
      <c r="I171" s="76"/>
      <c r="J171" s="76"/>
      <c r="K171" s="112"/>
    </row>
    <row r="172" spans="3:12" ht="15.75">
      <c r="C172" s="202" t="s">
        <v>392</v>
      </c>
      <c r="D172" s="361"/>
      <c r="E172" s="93"/>
      <c r="F172" s="93"/>
      <c r="G172" s="93"/>
      <c r="H172" s="76"/>
      <c r="I172" s="76"/>
      <c r="J172" s="76"/>
      <c r="K172" s="112"/>
    </row>
    <row r="173" spans="3:12" ht="18.75">
      <c r="C173" s="206" t="e">
        <f>IFERROR(VLOOKUP(D172,'1. Desarrollo e Innov. Curricu.'!$E:$F,2,FALSE),IFERROR(VLOOKUP(D172,'2. Investigación Científica'!$E:$F,2,FALSE),IFERROR(VLOOKUP(D172,'3. Vinculación Univ. Sociedad'!$E:$F,2,FALSE),IFERROR(VLOOKUP(D172,'4. Docencia y Profesorado Univ.'!$E:$F,2,FALSE),IFERROR(VLOOKUP(D172,'5. Estudiantes y Graduados'!$E:$F,2,FALSE),IFERROR(VLOOKUP(D172,'11. Gestion Administrativa'!$E:$F,2,FALSE),IFERROR(VLOOKUP(D172,'13. Gestión Académica'!$E:$F,2,FALSE),IFERROR(VLOOKUP(D172,'8. Asegura. de la Calid. y M'!$E:$F,2,FALSE),IFERROR(VLOOKUP(D172,'6. Gestión del Conocimiento'!$E:$F,2,FALSE),IFERROR(VLOOKUP(D172,'15. Gobernabilidad y Proceso...'!$E:$F,2,FALSE),IFERROR(VLOOKUP(D172,'12. Gestión del Talento Humano'!$E:$F,2,FALSE),IFERROR(VLOOKUP(D172,'14. Internacional... de la E.S.'!$E:$F,2,FALSE),IFERROR(VLOOKUP(D172,'10. Posgrado'!$E:$F,2,FALSE),IFERROR(VLOOKUP(D172,'16. Desa. del Sistema Educ.Sup.'!$E:$F,2,FALSE),IFERROR(VLOOKUP(D172,'9. Cultura de Inno. Insti...'!$E:$F,2,FALSE),VLOOKUP(D172,'7. Lo Esencial de la Reforma U.'!$E:$F,2,0))))))))))))))))</f>
        <v>#N/A</v>
      </c>
      <c r="D173" s="31"/>
      <c r="E173" s="93"/>
      <c r="F173" s="93"/>
      <c r="G173" s="93"/>
      <c r="H173" s="76"/>
      <c r="I173" s="76"/>
      <c r="J173" s="76"/>
      <c r="K173" s="112"/>
    </row>
    <row r="174" spans="3:12">
      <c r="F174" s="93"/>
      <c r="G174" s="76"/>
      <c r="H174" s="76"/>
      <c r="I174" s="76"/>
    </row>
    <row r="175" spans="3:12" ht="30.75" thickBot="1">
      <c r="C175" s="149" t="s">
        <v>44</v>
      </c>
      <c r="D175" s="149" t="s">
        <v>55</v>
      </c>
      <c r="E175" s="149" t="s">
        <v>57</v>
      </c>
      <c r="F175" s="150" t="s">
        <v>27</v>
      </c>
      <c r="G175" s="150" t="s">
        <v>131</v>
      </c>
      <c r="H175" s="149" t="s">
        <v>46</v>
      </c>
      <c r="I175" s="149" t="s">
        <v>132</v>
      </c>
      <c r="J175" s="149" t="s">
        <v>410</v>
      </c>
      <c r="K175" s="149" t="s">
        <v>411</v>
      </c>
      <c r="L175" s="149" t="s">
        <v>464</v>
      </c>
    </row>
    <row r="176" spans="3:12" ht="15.75" thickBot="1">
      <c r="C176" s="300" t="s">
        <v>1339</v>
      </c>
      <c r="D176" s="158"/>
      <c r="E176" s="96">
        <f>HLOOKUP($C176,$CB$2:$CE$3,2,0)</f>
        <v>15000</v>
      </c>
      <c r="F176" s="97">
        <f>D176*E176</f>
        <v>0</v>
      </c>
      <c r="G176" s="165"/>
      <c r="H176" s="98" t="s">
        <v>1014</v>
      </c>
      <c r="I176" s="98" t="str">
        <f>VLOOKUP(H176,Presupuesto!$B$11:$C$565,2,0)</f>
        <v>EQUIPO DE COMPUTACION</v>
      </c>
      <c r="J176" s="214" t="s">
        <v>1454</v>
      </c>
      <c r="K176" s="98" t="s">
        <v>394</v>
      </c>
      <c r="L176" s="98"/>
    </row>
    <row r="177" spans="3:12">
      <c r="C177" s="300" t="s">
        <v>1337</v>
      </c>
      <c r="D177" s="151"/>
      <c r="E177" s="96">
        <f>HLOOKUP($C177,$CB$2:$CE$3,2,0)</f>
        <v>35000</v>
      </c>
      <c r="F177" s="97">
        <f>D177*E177</f>
        <v>0</v>
      </c>
      <c r="G177" s="165"/>
      <c r="H177" s="101" t="s">
        <v>1014</v>
      </c>
      <c r="I177" s="101" t="str">
        <f>VLOOKUP(H177,Presupuesto!$B$11:$C$565,2,0)</f>
        <v>EQUIPO DE COMPUTACION</v>
      </c>
      <c r="J177" s="98" t="str">
        <f>$J$176</f>
        <v>Posgrado</v>
      </c>
      <c r="K177" s="98" t="s">
        <v>412</v>
      </c>
      <c r="L177" s="98"/>
    </row>
    <row r="178" spans="3:12">
      <c r="C178" s="99" t="s">
        <v>73</v>
      </c>
      <c r="D178" s="151"/>
      <c r="E178" s="100">
        <v>4000</v>
      </c>
      <c r="F178" s="97">
        <f t="shared" ref="F178:F189" si="13">D178*E178</f>
        <v>0</v>
      </c>
      <c r="G178" s="165"/>
      <c r="H178" s="101" t="s">
        <v>986</v>
      </c>
      <c r="I178" s="101" t="str">
        <f>VLOOKUP(H178,Presupuesto!$B$11:$C$565,2,0)</f>
        <v>EQUIPOS VARIOS DE OFICINA</v>
      </c>
      <c r="J178" s="98" t="str">
        <f t="shared" ref="J178:J189" si="14">$J$176</f>
        <v>Posgrado</v>
      </c>
      <c r="K178" s="98" t="s">
        <v>395</v>
      </c>
      <c r="L178" s="98"/>
    </row>
    <row r="179" spans="3:12">
      <c r="C179" s="99" t="s">
        <v>74</v>
      </c>
      <c r="D179" s="151"/>
      <c r="E179" s="100">
        <v>8000</v>
      </c>
      <c r="F179" s="97">
        <f t="shared" si="13"/>
        <v>0</v>
      </c>
      <c r="G179" s="165"/>
      <c r="H179" s="101" t="s">
        <v>1014</v>
      </c>
      <c r="I179" s="101" t="str">
        <f>VLOOKUP(H179,Presupuesto!$B$11:$C$565,2,0)</f>
        <v>EQUIPO DE COMPUTACION</v>
      </c>
      <c r="J179" s="98" t="str">
        <f t="shared" si="14"/>
        <v>Posgrado</v>
      </c>
      <c r="K179" s="98" t="s">
        <v>395</v>
      </c>
      <c r="L179" s="98"/>
    </row>
    <row r="180" spans="3:12">
      <c r="C180" s="99" t="s">
        <v>75</v>
      </c>
      <c r="D180" s="151"/>
      <c r="E180" s="100">
        <v>5000</v>
      </c>
      <c r="F180" s="97">
        <f t="shared" si="13"/>
        <v>0</v>
      </c>
      <c r="G180" s="165"/>
      <c r="H180" s="101" t="s">
        <v>1014</v>
      </c>
      <c r="I180" s="101" t="str">
        <f>VLOOKUP(H180,Presupuesto!$B$11:$C$565,2,0)</f>
        <v>EQUIPO DE COMPUTACION</v>
      </c>
      <c r="J180" s="98" t="str">
        <f t="shared" si="14"/>
        <v>Posgrado</v>
      </c>
      <c r="K180" s="98" t="s">
        <v>395</v>
      </c>
      <c r="L180" s="98"/>
    </row>
    <row r="181" spans="3:12">
      <c r="C181" s="99" t="s">
        <v>35</v>
      </c>
      <c r="D181" s="151"/>
      <c r="E181" s="100">
        <v>13000</v>
      </c>
      <c r="F181" s="97">
        <f t="shared" si="13"/>
        <v>0</v>
      </c>
      <c r="G181" s="165"/>
      <c r="H181" s="101" t="s">
        <v>1000</v>
      </c>
      <c r="I181" s="101" t="str">
        <f>VLOOKUP(H181,Presupuesto!$B$11:$C$565,2,0)</f>
        <v>EQUIPO DE TRANSPORTE TRACCION Y ELEVACION</v>
      </c>
      <c r="J181" s="98" t="str">
        <f t="shared" si="14"/>
        <v>Posgrado</v>
      </c>
      <c r="K181" s="98" t="s">
        <v>395</v>
      </c>
      <c r="L181" s="98"/>
    </row>
    <row r="182" spans="3:12">
      <c r="C182" s="99" t="s">
        <v>76</v>
      </c>
      <c r="D182" s="151"/>
      <c r="E182" s="100">
        <v>15000</v>
      </c>
      <c r="F182" s="97">
        <f t="shared" si="13"/>
        <v>0</v>
      </c>
      <c r="G182" s="165"/>
      <c r="H182" s="101" t="s">
        <v>1000</v>
      </c>
      <c r="I182" s="101" t="str">
        <f>VLOOKUP(H182,Presupuesto!$B$11:$C$565,2,0)</f>
        <v>EQUIPO DE TRANSPORTE TRACCION Y ELEVACION</v>
      </c>
      <c r="J182" s="98" t="str">
        <f t="shared" si="14"/>
        <v>Posgrado</v>
      </c>
      <c r="K182" s="98" t="s">
        <v>395</v>
      </c>
      <c r="L182" s="98"/>
    </row>
    <row r="183" spans="3:12">
      <c r="C183" s="99" t="s">
        <v>77</v>
      </c>
      <c r="D183" s="151"/>
      <c r="E183" s="100">
        <v>10000</v>
      </c>
      <c r="F183" s="97">
        <f t="shared" si="13"/>
        <v>0</v>
      </c>
      <c r="G183" s="165"/>
      <c r="H183" s="101" t="s">
        <v>1000</v>
      </c>
      <c r="I183" s="101" t="str">
        <f>VLOOKUP(H183,Presupuesto!$B$11:$C$565,2,0)</f>
        <v>EQUIPO DE TRANSPORTE TRACCION Y ELEVACION</v>
      </c>
      <c r="J183" s="98" t="str">
        <f t="shared" si="14"/>
        <v>Posgrado</v>
      </c>
      <c r="K183" s="98" t="s">
        <v>403</v>
      </c>
      <c r="L183" s="98"/>
    </row>
    <row r="184" spans="3:12">
      <c r="C184" s="99" t="s">
        <v>78</v>
      </c>
      <c r="D184" s="151"/>
      <c r="E184" s="100">
        <v>10000</v>
      </c>
      <c r="F184" s="97">
        <f t="shared" si="13"/>
        <v>0</v>
      </c>
      <c r="G184" s="165"/>
      <c r="H184" s="101" t="s">
        <v>1046</v>
      </c>
      <c r="I184" s="101" t="str">
        <f>VLOOKUP(H184,Presupuesto!$B$11:$C$565,2,0)</f>
        <v>APLICACIONES INFORMATICAS</v>
      </c>
      <c r="J184" s="98" t="str">
        <f t="shared" si="14"/>
        <v>Posgrado</v>
      </c>
      <c r="K184" s="98" t="s">
        <v>399</v>
      </c>
      <c r="L184" s="98"/>
    </row>
    <row r="185" spans="3:12">
      <c r="C185" s="109" t="s">
        <v>79</v>
      </c>
      <c r="D185" s="151"/>
      <c r="E185" s="100">
        <v>2000</v>
      </c>
      <c r="F185" s="97">
        <f t="shared" si="13"/>
        <v>0</v>
      </c>
      <c r="G185" s="165"/>
      <c r="H185" s="110" t="s">
        <v>1014</v>
      </c>
      <c r="I185" s="110" t="str">
        <f>VLOOKUP(H185,Presupuesto!$B$11:$C$565,2,0)</f>
        <v>EQUIPO DE COMPUTACION</v>
      </c>
      <c r="J185" s="98" t="str">
        <f t="shared" si="14"/>
        <v>Posgrado</v>
      </c>
      <c r="K185" s="98" t="s">
        <v>395</v>
      </c>
      <c r="L185" s="98"/>
    </row>
    <row r="186" spans="3:12">
      <c r="C186" s="109" t="s">
        <v>1482</v>
      </c>
      <c r="D186" s="151"/>
      <c r="E186" s="100">
        <v>1500</v>
      </c>
      <c r="F186" s="97">
        <f t="shared" si="13"/>
        <v>0</v>
      </c>
      <c r="G186" s="165"/>
      <c r="H186" s="110" t="s">
        <v>946</v>
      </c>
      <c r="I186" s="110" t="str">
        <f>VLOOKUP(H186,Presupuesto!$B$11:$C$565,2,0)</f>
        <v>UTILES Y MATERIALES ELECTRICOS</v>
      </c>
      <c r="J186" s="98" t="str">
        <f t="shared" si="14"/>
        <v>Posgrado</v>
      </c>
      <c r="K186" s="98" t="s">
        <v>395</v>
      </c>
      <c r="L186" s="98"/>
    </row>
    <row r="187" spans="3:12">
      <c r="C187" s="109" t="s">
        <v>80</v>
      </c>
      <c r="D187" s="151"/>
      <c r="E187" s="100">
        <v>1500</v>
      </c>
      <c r="F187" s="97">
        <f t="shared" si="13"/>
        <v>0</v>
      </c>
      <c r="G187" s="165"/>
      <c r="H187" s="110" t="s">
        <v>1014</v>
      </c>
      <c r="I187" s="110" t="str">
        <f>VLOOKUP(H187,Presupuesto!$B$11:$C$565,2,0)</f>
        <v>EQUIPO DE COMPUTACION</v>
      </c>
      <c r="J187" s="98" t="str">
        <f t="shared" si="14"/>
        <v>Posgrado</v>
      </c>
      <c r="K187" s="98" t="s">
        <v>395</v>
      </c>
      <c r="L187" s="98"/>
    </row>
    <row r="188" spans="3:12">
      <c r="C188" s="109" t="s">
        <v>81</v>
      </c>
      <c r="D188" s="151"/>
      <c r="E188" s="100">
        <v>500</v>
      </c>
      <c r="F188" s="97">
        <f t="shared" si="13"/>
        <v>0</v>
      </c>
      <c r="G188" s="165"/>
      <c r="H188" s="110" t="s">
        <v>955</v>
      </c>
      <c r="I188" s="110" t="str">
        <f>VLOOKUP(H188,Presupuesto!$B$11:$C$565,2,0)</f>
        <v>OTROS RESPUESTOS Y ACCESORIOS MENORES</v>
      </c>
      <c r="J188" s="98" t="str">
        <f t="shared" si="14"/>
        <v>Posgrado</v>
      </c>
      <c r="K188" s="98" t="s">
        <v>395</v>
      </c>
      <c r="L188" s="98"/>
    </row>
    <row r="189" spans="3:12" ht="15.75" thickBot="1">
      <c r="C189" s="102" t="s">
        <v>82</v>
      </c>
      <c r="D189" s="159"/>
      <c r="E189" s="104">
        <v>20</v>
      </c>
      <c r="F189" s="105">
        <f t="shared" si="13"/>
        <v>0</v>
      </c>
      <c r="G189" s="162"/>
      <c r="H189" s="106" t="s">
        <v>955</v>
      </c>
      <c r="I189" s="106" t="str">
        <f>VLOOKUP(H189,Presupuesto!$B$11:$C$565,2,0)</f>
        <v>OTROS RESPUESTOS Y ACCESORIOS MENORES</v>
      </c>
      <c r="J189" s="106" t="str">
        <f t="shared" si="14"/>
        <v>Posgrado</v>
      </c>
      <c r="K189" s="124" t="s">
        <v>394</v>
      </c>
      <c r="L189" s="124"/>
    </row>
    <row r="191" spans="3:12" ht="15.75" thickBot="1"/>
    <row r="192" spans="3:12" ht="15.75" thickBot="1">
      <c r="C192" s="29" t="s">
        <v>43</v>
      </c>
      <c r="D192" s="108">
        <f>SUM(F199:F212)</f>
        <v>0</v>
      </c>
      <c r="F192" s="70"/>
      <c r="G192" s="79"/>
      <c r="H192" s="70"/>
      <c r="I192" s="70"/>
    </row>
    <row r="193" spans="3:12">
      <c r="C193" s="70"/>
      <c r="D193" s="31"/>
      <c r="E193" s="93"/>
      <c r="F193" s="93"/>
      <c r="G193" s="93"/>
      <c r="H193" s="76"/>
      <c r="I193" s="76"/>
      <c r="J193" s="76"/>
      <c r="K193" s="112"/>
    </row>
    <row r="194" spans="3:12">
      <c r="C194" s="70"/>
      <c r="D194" s="31"/>
      <c r="E194" s="93"/>
      <c r="F194" s="93"/>
      <c r="G194" s="93"/>
      <c r="H194" s="76"/>
      <c r="I194" s="76"/>
      <c r="J194" s="76"/>
      <c r="K194" s="112"/>
    </row>
    <row r="195" spans="3:12" ht="15.75">
      <c r="C195" s="202" t="s">
        <v>392</v>
      </c>
      <c r="D195" s="361"/>
      <c r="E195" s="93"/>
      <c r="F195" s="93"/>
      <c r="G195" s="93"/>
      <c r="H195" s="76"/>
      <c r="I195" s="76"/>
      <c r="J195" s="76"/>
      <c r="K195" s="112"/>
    </row>
    <row r="196" spans="3:12" ht="18.75">
      <c r="C196" s="206" t="e">
        <f>IFERROR(VLOOKUP(D195,'1. Desarrollo e Innov. Curricu.'!$E:$F,2,FALSE),IFERROR(VLOOKUP(D195,'2. Investigación Científica'!$E:$F,2,FALSE),IFERROR(VLOOKUP(D195,'3. Vinculación Univ. Sociedad'!$E:$F,2,FALSE),IFERROR(VLOOKUP(D195,'4. Docencia y Profesorado Univ.'!$E:$F,2,FALSE),IFERROR(VLOOKUP(D195,'5. Estudiantes y Graduados'!$E:$F,2,FALSE),IFERROR(VLOOKUP(D195,'11. Gestion Administrativa'!$E:$F,2,FALSE),IFERROR(VLOOKUP(D195,'13. Gestión Académica'!$E:$F,2,FALSE),IFERROR(VLOOKUP(D195,'8. Asegura. de la Calid. y M'!$E:$F,2,FALSE),IFERROR(VLOOKUP(D195,'6. Gestión del Conocimiento'!$E:$F,2,FALSE),IFERROR(VLOOKUP(D195,'15. Gobernabilidad y Proceso...'!$E:$F,2,FALSE),IFERROR(VLOOKUP(D195,'12. Gestión del Talento Humano'!$E:$F,2,FALSE),IFERROR(VLOOKUP(D195,'14. Internacional... de la E.S.'!$E:$F,2,FALSE),IFERROR(VLOOKUP(D195,'10. Posgrado'!$E:$F,2,FALSE),IFERROR(VLOOKUP(D195,'16. Desa. del Sistema Educ.Sup.'!$E:$F,2,FALSE),IFERROR(VLOOKUP(D195,'9. Cultura de Inno. Insti...'!$E:$F,2,FALSE),VLOOKUP(D195,'7. Lo Esencial de la Reforma U.'!$E:$F,2,0))))))))))))))))</f>
        <v>#N/A</v>
      </c>
      <c r="D196" s="31"/>
      <c r="E196" s="93"/>
      <c r="F196" s="93"/>
      <c r="G196" s="93"/>
      <c r="H196" s="76"/>
      <c r="I196" s="76"/>
      <c r="J196" s="76"/>
      <c r="K196" s="112"/>
    </row>
    <row r="197" spans="3:12">
      <c r="F197" s="93"/>
      <c r="G197" s="76"/>
      <c r="H197" s="76"/>
      <c r="I197" s="76"/>
    </row>
    <row r="198" spans="3:12" ht="30.75" thickBot="1">
      <c r="C198" s="149" t="s">
        <v>44</v>
      </c>
      <c r="D198" s="149" t="s">
        <v>55</v>
      </c>
      <c r="E198" s="149" t="s">
        <v>57</v>
      </c>
      <c r="F198" s="150" t="s">
        <v>27</v>
      </c>
      <c r="G198" s="150" t="s">
        <v>131</v>
      </c>
      <c r="H198" s="149" t="s">
        <v>46</v>
      </c>
      <c r="I198" s="149" t="s">
        <v>132</v>
      </c>
      <c r="J198" s="149" t="s">
        <v>410</v>
      </c>
      <c r="K198" s="149" t="s">
        <v>411</v>
      </c>
      <c r="L198" s="149" t="s">
        <v>464</v>
      </c>
    </row>
    <row r="199" spans="3:12" ht="15.75" thickBot="1">
      <c r="C199" s="300" t="s">
        <v>1339</v>
      </c>
      <c r="D199" s="158"/>
      <c r="E199" s="96">
        <f>HLOOKUP($C199,$CB$2:$CE$3,2,0)</f>
        <v>15000</v>
      </c>
      <c r="F199" s="97">
        <f>D199*E199</f>
        <v>0</v>
      </c>
      <c r="G199" s="165"/>
      <c r="H199" s="98" t="s">
        <v>1014</v>
      </c>
      <c r="I199" s="98" t="str">
        <f>VLOOKUP(H199,Presupuesto!$B$11:$C$565,2,0)</f>
        <v>EQUIPO DE COMPUTACION</v>
      </c>
      <c r="J199" s="214" t="s">
        <v>1454</v>
      </c>
      <c r="K199" s="98" t="s">
        <v>394</v>
      </c>
      <c r="L199" s="98"/>
    </row>
    <row r="200" spans="3:12">
      <c r="C200" s="300" t="s">
        <v>1337</v>
      </c>
      <c r="D200" s="151"/>
      <c r="E200" s="96">
        <f>HLOOKUP($C200,$CB$2:$CE$3,2,0)</f>
        <v>35000</v>
      </c>
      <c r="F200" s="97">
        <f>D200*E200</f>
        <v>0</v>
      </c>
      <c r="G200" s="165"/>
      <c r="H200" s="101" t="s">
        <v>1014</v>
      </c>
      <c r="I200" s="101" t="str">
        <f>VLOOKUP(H200,Presupuesto!$B$11:$C$565,2,0)</f>
        <v>EQUIPO DE COMPUTACION</v>
      </c>
      <c r="J200" s="98" t="str">
        <f>$J$199</f>
        <v>Posgrado</v>
      </c>
      <c r="K200" s="98" t="s">
        <v>412</v>
      </c>
      <c r="L200" s="98"/>
    </row>
    <row r="201" spans="3:12">
      <c r="C201" s="99" t="s">
        <v>73</v>
      </c>
      <c r="D201" s="151"/>
      <c r="E201" s="100">
        <v>4000</v>
      </c>
      <c r="F201" s="97">
        <f t="shared" ref="F201:F212" si="15">D201*E201</f>
        <v>0</v>
      </c>
      <c r="G201" s="165"/>
      <c r="H201" s="101" t="s">
        <v>986</v>
      </c>
      <c r="I201" s="101" t="str">
        <f>VLOOKUP(H201,Presupuesto!$B$11:$C$565,2,0)</f>
        <v>EQUIPOS VARIOS DE OFICINA</v>
      </c>
      <c r="J201" s="98" t="str">
        <f t="shared" ref="J201:J212" si="16">$J$199</f>
        <v>Posgrado</v>
      </c>
      <c r="K201" s="98" t="s">
        <v>395</v>
      </c>
      <c r="L201" s="98"/>
    </row>
    <row r="202" spans="3:12">
      <c r="C202" s="99" t="s">
        <v>74</v>
      </c>
      <c r="D202" s="151"/>
      <c r="E202" s="100">
        <v>8000</v>
      </c>
      <c r="F202" s="97">
        <f t="shared" si="15"/>
        <v>0</v>
      </c>
      <c r="G202" s="165"/>
      <c r="H202" s="101" t="s">
        <v>1014</v>
      </c>
      <c r="I202" s="101" t="str">
        <f>VLOOKUP(H202,Presupuesto!$B$11:$C$565,2,0)</f>
        <v>EQUIPO DE COMPUTACION</v>
      </c>
      <c r="J202" s="98" t="str">
        <f t="shared" si="16"/>
        <v>Posgrado</v>
      </c>
      <c r="K202" s="98" t="s">
        <v>395</v>
      </c>
      <c r="L202" s="98"/>
    </row>
    <row r="203" spans="3:12">
      <c r="C203" s="99" t="s">
        <v>75</v>
      </c>
      <c r="D203" s="151"/>
      <c r="E203" s="100">
        <v>5000</v>
      </c>
      <c r="F203" s="97">
        <f t="shared" si="15"/>
        <v>0</v>
      </c>
      <c r="G203" s="165"/>
      <c r="H203" s="101" t="s">
        <v>1014</v>
      </c>
      <c r="I203" s="101" t="str">
        <f>VLOOKUP(H203,Presupuesto!$B$11:$C$565,2,0)</f>
        <v>EQUIPO DE COMPUTACION</v>
      </c>
      <c r="J203" s="98" t="str">
        <f t="shared" si="16"/>
        <v>Posgrado</v>
      </c>
      <c r="K203" s="98" t="s">
        <v>395</v>
      </c>
      <c r="L203" s="98"/>
    </row>
    <row r="204" spans="3:12">
      <c r="C204" s="99" t="s">
        <v>35</v>
      </c>
      <c r="D204" s="151"/>
      <c r="E204" s="100">
        <v>13000</v>
      </c>
      <c r="F204" s="97">
        <f t="shared" si="15"/>
        <v>0</v>
      </c>
      <c r="G204" s="165"/>
      <c r="H204" s="101" t="s">
        <v>1000</v>
      </c>
      <c r="I204" s="101" t="str">
        <f>VLOOKUP(H204,Presupuesto!$B$11:$C$565,2,0)</f>
        <v>EQUIPO DE TRANSPORTE TRACCION Y ELEVACION</v>
      </c>
      <c r="J204" s="98" t="str">
        <f t="shared" si="16"/>
        <v>Posgrado</v>
      </c>
      <c r="K204" s="98" t="s">
        <v>395</v>
      </c>
      <c r="L204" s="98"/>
    </row>
    <row r="205" spans="3:12">
      <c r="C205" s="99" t="s">
        <v>76</v>
      </c>
      <c r="D205" s="151"/>
      <c r="E205" s="100">
        <v>15000</v>
      </c>
      <c r="F205" s="97">
        <f t="shared" si="15"/>
        <v>0</v>
      </c>
      <c r="G205" s="165"/>
      <c r="H205" s="101" t="s">
        <v>1000</v>
      </c>
      <c r="I205" s="101" t="str">
        <f>VLOOKUP(H205,Presupuesto!$B$11:$C$565,2,0)</f>
        <v>EQUIPO DE TRANSPORTE TRACCION Y ELEVACION</v>
      </c>
      <c r="J205" s="98" t="str">
        <f t="shared" si="16"/>
        <v>Posgrado</v>
      </c>
      <c r="K205" s="98" t="s">
        <v>395</v>
      </c>
      <c r="L205" s="98"/>
    </row>
    <row r="206" spans="3:12">
      <c r="C206" s="99" t="s">
        <v>77</v>
      </c>
      <c r="D206" s="151"/>
      <c r="E206" s="100">
        <v>10000</v>
      </c>
      <c r="F206" s="97">
        <f t="shared" si="15"/>
        <v>0</v>
      </c>
      <c r="G206" s="165"/>
      <c r="H206" s="101" t="s">
        <v>1000</v>
      </c>
      <c r="I206" s="101" t="str">
        <f>VLOOKUP(H206,Presupuesto!$B$11:$C$565,2,0)</f>
        <v>EQUIPO DE TRANSPORTE TRACCION Y ELEVACION</v>
      </c>
      <c r="J206" s="98" t="str">
        <f t="shared" si="16"/>
        <v>Posgrado</v>
      </c>
      <c r="K206" s="98" t="s">
        <v>403</v>
      </c>
      <c r="L206" s="98"/>
    </row>
    <row r="207" spans="3:12">
      <c r="C207" s="99" t="s">
        <v>78</v>
      </c>
      <c r="D207" s="151"/>
      <c r="E207" s="100">
        <v>10000</v>
      </c>
      <c r="F207" s="97">
        <f t="shared" si="15"/>
        <v>0</v>
      </c>
      <c r="G207" s="165"/>
      <c r="H207" s="101" t="s">
        <v>1046</v>
      </c>
      <c r="I207" s="101" t="str">
        <f>VLOOKUP(H207,Presupuesto!$B$11:$C$565,2,0)</f>
        <v>APLICACIONES INFORMATICAS</v>
      </c>
      <c r="J207" s="98" t="str">
        <f t="shared" si="16"/>
        <v>Posgrado</v>
      </c>
      <c r="K207" s="98" t="s">
        <v>399</v>
      </c>
      <c r="L207" s="98"/>
    </row>
    <row r="208" spans="3:12">
      <c r="C208" s="109" t="s">
        <v>79</v>
      </c>
      <c r="D208" s="151"/>
      <c r="E208" s="100">
        <v>2000</v>
      </c>
      <c r="F208" s="97">
        <f t="shared" si="15"/>
        <v>0</v>
      </c>
      <c r="G208" s="165"/>
      <c r="H208" s="110" t="s">
        <v>1014</v>
      </c>
      <c r="I208" s="110" t="str">
        <f>VLOOKUP(H208,Presupuesto!$B$11:$C$565,2,0)</f>
        <v>EQUIPO DE COMPUTACION</v>
      </c>
      <c r="J208" s="98" t="str">
        <f t="shared" si="16"/>
        <v>Posgrado</v>
      </c>
      <c r="K208" s="98" t="s">
        <v>395</v>
      </c>
      <c r="L208" s="98"/>
    </row>
    <row r="209" spans="3:12">
      <c r="C209" s="109" t="s">
        <v>1482</v>
      </c>
      <c r="D209" s="151"/>
      <c r="E209" s="100">
        <v>1500</v>
      </c>
      <c r="F209" s="97">
        <f t="shared" si="15"/>
        <v>0</v>
      </c>
      <c r="G209" s="165"/>
      <c r="H209" s="110" t="s">
        <v>946</v>
      </c>
      <c r="I209" s="110" t="str">
        <f>VLOOKUP(H209,Presupuesto!$B$11:$C$565,2,0)</f>
        <v>UTILES Y MATERIALES ELECTRICOS</v>
      </c>
      <c r="J209" s="98" t="str">
        <f t="shared" si="16"/>
        <v>Posgrado</v>
      </c>
      <c r="K209" s="98" t="s">
        <v>395</v>
      </c>
      <c r="L209" s="98"/>
    </row>
    <row r="210" spans="3:12">
      <c r="C210" s="109" t="s">
        <v>80</v>
      </c>
      <c r="D210" s="151"/>
      <c r="E210" s="100">
        <v>1500</v>
      </c>
      <c r="F210" s="97">
        <f t="shared" si="15"/>
        <v>0</v>
      </c>
      <c r="G210" s="165"/>
      <c r="H210" s="110" t="s">
        <v>1014</v>
      </c>
      <c r="I210" s="110" t="str">
        <f>VLOOKUP(H210,Presupuesto!$B$11:$C$565,2,0)</f>
        <v>EQUIPO DE COMPUTACION</v>
      </c>
      <c r="J210" s="98" t="str">
        <f t="shared" si="16"/>
        <v>Posgrado</v>
      </c>
      <c r="K210" s="98" t="s">
        <v>395</v>
      </c>
      <c r="L210" s="98"/>
    </row>
    <row r="211" spans="3:12">
      <c r="C211" s="109" t="s">
        <v>81</v>
      </c>
      <c r="D211" s="151"/>
      <c r="E211" s="100">
        <v>500</v>
      </c>
      <c r="F211" s="97">
        <f t="shared" si="15"/>
        <v>0</v>
      </c>
      <c r="G211" s="165"/>
      <c r="H211" s="110" t="s">
        <v>955</v>
      </c>
      <c r="I211" s="110" t="str">
        <f>VLOOKUP(H211,Presupuesto!$B$11:$C$565,2,0)</f>
        <v>OTROS RESPUESTOS Y ACCESORIOS MENORES</v>
      </c>
      <c r="J211" s="98" t="str">
        <f t="shared" si="16"/>
        <v>Posgrado</v>
      </c>
      <c r="K211" s="98" t="s">
        <v>395</v>
      </c>
      <c r="L211" s="98"/>
    </row>
    <row r="212" spans="3:12" ht="15.75" thickBot="1">
      <c r="C212" s="102" t="s">
        <v>82</v>
      </c>
      <c r="D212" s="159"/>
      <c r="E212" s="104">
        <v>20</v>
      </c>
      <c r="F212" s="105">
        <f t="shared" si="15"/>
        <v>0</v>
      </c>
      <c r="G212" s="162"/>
      <c r="H212" s="106" t="s">
        <v>955</v>
      </c>
      <c r="I212" s="106" t="str">
        <f>VLOOKUP(H212,Presupuesto!$B$11:$C$565,2,0)</f>
        <v>OTROS RESPUESTOS Y ACCESORIOS MENORES</v>
      </c>
      <c r="J212" s="106" t="str">
        <f t="shared" si="16"/>
        <v>Posgrado</v>
      </c>
      <c r="K212" s="124" t="s">
        <v>394</v>
      </c>
      <c r="L212" s="124"/>
    </row>
    <row r="213" spans="3:12">
      <c r="F213" s="93"/>
      <c r="G213" s="76"/>
      <c r="H213" s="76"/>
      <c r="I213" s="76"/>
    </row>
    <row r="214" spans="3:12" ht="15.75" thickBot="1"/>
    <row r="215" spans="3:12" ht="15.75" thickBot="1">
      <c r="C215" s="29" t="s">
        <v>43</v>
      </c>
      <c r="D215" s="108">
        <f>SUM(F222:F235)</f>
        <v>0</v>
      </c>
      <c r="F215" s="70"/>
      <c r="G215" s="79"/>
      <c r="H215" s="70"/>
      <c r="I215" s="70"/>
    </row>
    <row r="216" spans="3:12">
      <c r="C216" s="70"/>
      <c r="D216" s="31"/>
      <c r="E216" s="93"/>
      <c r="F216" s="93"/>
      <c r="G216" s="93"/>
      <c r="H216" s="76"/>
      <c r="I216" s="76"/>
      <c r="J216" s="76"/>
      <c r="K216" s="112"/>
    </row>
    <row r="217" spans="3:12">
      <c r="C217" s="70"/>
      <c r="D217" s="31"/>
      <c r="E217" s="93"/>
      <c r="F217" s="93"/>
      <c r="G217" s="93"/>
      <c r="H217" s="76"/>
      <c r="I217" s="76"/>
      <c r="J217" s="76"/>
      <c r="K217" s="112"/>
    </row>
    <row r="218" spans="3:12" ht="15.75">
      <c r="C218" s="202" t="s">
        <v>392</v>
      </c>
      <c r="D218" s="361"/>
      <c r="E218" s="93"/>
      <c r="F218" s="93"/>
      <c r="G218" s="93"/>
      <c r="H218" s="76"/>
      <c r="I218" s="76"/>
      <c r="J218" s="76"/>
      <c r="K218" s="112"/>
    </row>
    <row r="219" spans="3:12" ht="18.75">
      <c r="C219" s="206" t="e">
        <f>IFERROR(VLOOKUP(D218,'1. Desarrollo e Innov. Curricu.'!$E:$F,2,FALSE),IFERROR(VLOOKUP(D218,'2. Investigación Científica'!$E:$F,2,FALSE),IFERROR(VLOOKUP(D218,'3. Vinculación Univ. Sociedad'!$E:$F,2,FALSE),IFERROR(VLOOKUP(D218,'4. Docencia y Profesorado Univ.'!$E:$F,2,FALSE),IFERROR(VLOOKUP(D218,'5. Estudiantes y Graduados'!$E:$F,2,FALSE),IFERROR(VLOOKUP(D218,'11. Gestion Administrativa'!$E:$F,2,FALSE),IFERROR(VLOOKUP(D218,'13. Gestión Académica'!$E:$F,2,FALSE),IFERROR(VLOOKUP(D218,'8. Asegura. de la Calid. y M'!$E:$F,2,FALSE),IFERROR(VLOOKUP(D218,'6. Gestión del Conocimiento'!$E:$F,2,FALSE),IFERROR(VLOOKUP(D218,'15. Gobernabilidad y Proceso...'!$E:$F,2,FALSE),IFERROR(VLOOKUP(D218,'12. Gestión del Talento Humano'!$E:$F,2,FALSE),IFERROR(VLOOKUP(D218,'14. Internacional... de la E.S.'!$E:$F,2,FALSE),IFERROR(VLOOKUP(D218,'10. Posgrado'!$E:$F,2,FALSE),IFERROR(VLOOKUP(D218,'16. Desa. del Sistema Educ.Sup.'!$E:$F,2,FALSE),IFERROR(VLOOKUP(D218,'9. Cultura de Inno. Insti...'!$E:$F,2,FALSE),VLOOKUP(D218,'7. Lo Esencial de la Reforma U.'!$E:$F,2,0))))))))))))))))</f>
        <v>#N/A</v>
      </c>
      <c r="D219" s="31"/>
      <c r="E219" s="93"/>
      <c r="F219" s="93"/>
      <c r="G219" s="93"/>
      <c r="H219" s="76"/>
      <c r="I219" s="76"/>
      <c r="J219" s="76"/>
      <c r="K219" s="112"/>
    </row>
    <row r="220" spans="3:12">
      <c r="F220" s="93"/>
      <c r="G220" s="76"/>
      <c r="H220" s="76"/>
      <c r="I220" s="76"/>
    </row>
    <row r="221" spans="3:12" ht="30.75" thickBot="1">
      <c r="C221" s="149" t="s">
        <v>44</v>
      </c>
      <c r="D221" s="149" t="s">
        <v>55</v>
      </c>
      <c r="E221" s="149" t="s">
        <v>57</v>
      </c>
      <c r="F221" s="150" t="s">
        <v>27</v>
      </c>
      <c r="G221" s="150" t="s">
        <v>131</v>
      </c>
      <c r="H221" s="149" t="s">
        <v>46</v>
      </c>
      <c r="I221" s="149" t="s">
        <v>132</v>
      </c>
      <c r="J221" s="149" t="s">
        <v>410</v>
      </c>
      <c r="K221" s="149" t="s">
        <v>411</v>
      </c>
      <c r="L221" s="149" t="s">
        <v>464</v>
      </c>
    </row>
    <row r="222" spans="3:12" ht="15.75" thickBot="1">
      <c r="C222" s="300" t="s">
        <v>1339</v>
      </c>
      <c r="D222" s="158"/>
      <c r="E222" s="96">
        <f>HLOOKUP($C222,$CB$2:$CE$3,2,0)</f>
        <v>15000</v>
      </c>
      <c r="F222" s="97">
        <f>D222*E222</f>
        <v>0</v>
      </c>
      <c r="G222" s="165"/>
      <c r="H222" s="98" t="s">
        <v>1014</v>
      </c>
      <c r="I222" s="98" t="str">
        <f>VLOOKUP(H222,Presupuesto!$B$11:$C$565,2,0)</f>
        <v>EQUIPO DE COMPUTACION</v>
      </c>
      <c r="J222" s="214" t="s">
        <v>1454</v>
      </c>
      <c r="K222" s="98" t="s">
        <v>394</v>
      </c>
      <c r="L222" s="98"/>
    </row>
    <row r="223" spans="3:12">
      <c r="C223" s="300" t="s">
        <v>1337</v>
      </c>
      <c r="D223" s="151"/>
      <c r="E223" s="96">
        <f>HLOOKUP($C223,$CB$2:$CE$3,2,0)</f>
        <v>35000</v>
      </c>
      <c r="F223" s="97">
        <f>D223*E223</f>
        <v>0</v>
      </c>
      <c r="G223" s="165"/>
      <c r="H223" s="101" t="s">
        <v>1014</v>
      </c>
      <c r="I223" s="101" t="str">
        <f>VLOOKUP(H223,Presupuesto!$B$11:$C$565,2,0)</f>
        <v>EQUIPO DE COMPUTACION</v>
      </c>
      <c r="J223" s="98" t="str">
        <f>$J$222</f>
        <v>Posgrado</v>
      </c>
      <c r="K223" s="98" t="s">
        <v>412</v>
      </c>
      <c r="L223" s="98"/>
    </row>
    <row r="224" spans="3:12">
      <c r="C224" s="99" t="s">
        <v>73</v>
      </c>
      <c r="D224" s="151"/>
      <c r="E224" s="100">
        <v>4000</v>
      </c>
      <c r="F224" s="97">
        <f t="shared" ref="F224:F235" si="17">D224*E224</f>
        <v>0</v>
      </c>
      <c r="G224" s="165"/>
      <c r="H224" s="101" t="s">
        <v>986</v>
      </c>
      <c r="I224" s="101" t="str">
        <f>VLOOKUP(H224,Presupuesto!$B$11:$C$565,2,0)</f>
        <v>EQUIPOS VARIOS DE OFICINA</v>
      </c>
      <c r="J224" s="98" t="str">
        <f t="shared" ref="J224:J235" si="18">$J$222</f>
        <v>Posgrado</v>
      </c>
      <c r="K224" s="98" t="s">
        <v>395</v>
      </c>
      <c r="L224" s="98"/>
    </row>
    <row r="225" spans="3:12">
      <c r="C225" s="99" t="s">
        <v>74</v>
      </c>
      <c r="D225" s="151"/>
      <c r="E225" s="100">
        <v>8000</v>
      </c>
      <c r="F225" s="97">
        <f t="shared" si="17"/>
        <v>0</v>
      </c>
      <c r="G225" s="165"/>
      <c r="H225" s="101" t="s">
        <v>1014</v>
      </c>
      <c r="I225" s="101" t="str">
        <f>VLOOKUP(H225,Presupuesto!$B$11:$C$565,2,0)</f>
        <v>EQUIPO DE COMPUTACION</v>
      </c>
      <c r="J225" s="98" t="str">
        <f t="shared" si="18"/>
        <v>Posgrado</v>
      </c>
      <c r="K225" s="98" t="s">
        <v>395</v>
      </c>
      <c r="L225" s="98"/>
    </row>
    <row r="226" spans="3:12">
      <c r="C226" s="99" t="s">
        <v>75</v>
      </c>
      <c r="D226" s="151"/>
      <c r="E226" s="100">
        <v>5000</v>
      </c>
      <c r="F226" s="97">
        <f t="shared" si="17"/>
        <v>0</v>
      </c>
      <c r="G226" s="165"/>
      <c r="H226" s="101" t="s">
        <v>1014</v>
      </c>
      <c r="I226" s="101" t="str">
        <f>VLOOKUP(H226,Presupuesto!$B$11:$C$565,2,0)</f>
        <v>EQUIPO DE COMPUTACION</v>
      </c>
      <c r="J226" s="98" t="str">
        <f t="shared" si="18"/>
        <v>Posgrado</v>
      </c>
      <c r="K226" s="98" t="s">
        <v>395</v>
      </c>
      <c r="L226" s="98"/>
    </row>
    <row r="227" spans="3:12">
      <c r="C227" s="99" t="s">
        <v>35</v>
      </c>
      <c r="D227" s="151"/>
      <c r="E227" s="100">
        <v>13000</v>
      </c>
      <c r="F227" s="97">
        <f t="shared" si="17"/>
        <v>0</v>
      </c>
      <c r="G227" s="165"/>
      <c r="H227" s="101" t="s">
        <v>1000</v>
      </c>
      <c r="I227" s="101" t="str">
        <f>VLOOKUP(H227,Presupuesto!$B$11:$C$565,2,0)</f>
        <v>EQUIPO DE TRANSPORTE TRACCION Y ELEVACION</v>
      </c>
      <c r="J227" s="98" t="str">
        <f t="shared" si="18"/>
        <v>Posgrado</v>
      </c>
      <c r="K227" s="98" t="s">
        <v>395</v>
      </c>
      <c r="L227" s="98"/>
    </row>
    <row r="228" spans="3:12">
      <c r="C228" s="99" t="s">
        <v>76</v>
      </c>
      <c r="D228" s="151"/>
      <c r="E228" s="100">
        <v>15000</v>
      </c>
      <c r="F228" s="97">
        <f t="shared" si="17"/>
        <v>0</v>
      </c>
      <c r="G228" s="165"/>
      <c r="H228" s="101" t="s">
        <v>1000</v>
      </c>
      <c r="I228" s="101" t="str">
        <f>VLOOKUP(H228,Presupuesto!$B$11:$C$565,2,0)</f>
        <v>EQUIPO DE TRANSPORTE TRACCION Y ELEVACION</v>
      </c>
      <c r="J228" s="98" t="str">
        <f t="shared" si="18"/>
        <v>Posgrado</v>
      </c>
      <c r="K228" s="98" t="s">
        <v>395</v>
      </c>
      <c r="L228" s="98"/>
    </row>
    <row r="229" spans="3:12">
      <c r="C229" s="99" t="s">
        <v>77</v>
      </c>
      <c r="D229" s="151"/>
      <c r="E229" s="100">
        <v>10000</v>
      </c>
      <c r="F229" s="97">
        <f t="shared" si="17"/>
        <v>0</v>
      </c>
      <c r="G229" s="165"/>
      <c r="H229" s="101" t="s">
        <v>1000</v>
      </c>
      <c r="I229" s="101" t="str">
        <f>VLOOKUP(H229,Presupuesto!$B$11:$C$565,2,0)</f>
        <v>EQUIPO DE TRANSPORTE TRACCION Y ELEVACION</v>
      </c>
      <c r="J229" s="98" t="str">
        <f t="shared" si="18"/>
        <v>Posgrado</v>
      </c>
      <c r="K229" s="98" t="s">
        <v>403</v>
      </c>
      <c r="L229" s="98"/>
    </row>
    <row r="230" spans="3:12">
      <c r="C230" s="99" t="s">
        <v>78</v>
      </c>
      <c r="D230" s="151"/>
      <c r="E230" s="100">
        <v>10000</v>
      </c>
      <c r="F230" s="97">
        <f t="shared" si="17"/>
        <v>0</v>
      </c>
      <c r="G230" s="165"/>
      <c r="H230" s="101" t="s">
        <v>1046</v>
      </c>
      <c r="I230" s="101" t="str">
        <f>VLOOKUP(H230,Presupuesto!$B$11:$C$565,2,0)</f>
        <v>APLICACIONES INFORMATICAS</v>
      </c>
      <c r="J230" s="98" t="str">
        <f t="shared" si="18"/>
        <v>Posgrado</v>
      </c>
      <c r="K230" s="98" t="s">
        <v>399</v>
      </c>
      <c r="L230" s="98"/>
    </row>
    <row r="231" spans="3:12">
      <c r="C231" s="109" t="s">
        <v>79</v>
      </c>
      <c r="D231" s="151"/>
      <c r="E231" s="100">
        <v>2000</v>
      </c>
      <c r="F231" s="97">
        <f t="shared" si="17"/>
        <v>0</v>
      </c>
      <c r="G231" s="165"/>
      <c r="H231" s="110" t="s">
        <v>1014</v>
      </c>
      <c r="I231" s="110" t="str">
        <f>VLOOKUP(H231,Presupuesto!$B$11:$C$565,2,0)</f>
        <v>EQUIPO DE COMPUTACION</v>
      </c>
      <c r="J231" s="98" t="str">
        <f t="shared" si="18"/>
        <v>Posgrado</v>
      </c>
      <c r="K231" s="98" t="s">
        <v>395</v>
      </c>
      <c r="L231" s="98"/>
    </row>
    <row r="232" spans="3:12">
      <c r="C232" s="109" t="s">
        <v>1482</v>
      </c>
      <c r="D232" s="151"/>
      <c r="E232" s="100">
        <v>1500</v>
      </c>
      <c r="F232" s="97">
        <f t="shared" si="17"/>
        <v>0</v>
      </c>
      <c r="G232" s="165"/>
      <c r="H232" s="110" t="s">
        <v>946</v>
      </c>
      <c r="I232" s="110" t="str">
        <f>VLOOKUP(H232,Presupuesto!$B$11:$C$565,2,0)</f>
        <v>UTILES Y MATERIALES ELECTRICOS</v>
      </c>
      <c r="J232" s="98" t="str">
        <f t="shared" si="18"/>
        <v>Posgrado</v>
      </c>
      <c r="K232" s="98" t="s">
        <v>395</v>
      </c>
      <c r="L232" s="98"/>
    </row>
    <row r="233" spans="3:12">
      <c r="C233" s="109" t="s">
        <v>80</v>
      </c>
      <c r="D233" s="151"/>
      <c r="E233" s="100">
        <v>1500</v>
      </c>
      <c r="F233" s="97">
        <f t="shared" si="17"/>
        <v>0</v>
      </c>
      <c r="G233" s="165"/>
      <c r="H233" s="110" t="s">
        <v>1014</v>
      </c>
      <c r="I233" s="110" t="str">
        <f>VLOOKUP(H233,Presupuesto!$B$11:$C$565,2,0)</f>
        <v>EQUIPO DE COMPUTACION</v>
      </c>
      <c r="J233" s="98" t="str">
        <f t="shared" si="18"/>
        <v>Posgrado</v>
      </c>
      <c r="K233" s="98" t="s">
        <v>395</v>
      </c>
      <c r="L233" s="98"/>
    </row>
    <row r="234" spans="3:12">
      <c r="C234" s="109" t="s">
        <v>81</v>
      </c>
      <c r="D234" s="151"/>
      <c r="E234" s="100">
        <v>500</v>
      </c>
      <c r="F234" s="97">
        <f t="shared" si="17"/>
        <v>0</v>
      </c>
      <c r="G234" s="165"/>
      <c r="H234" s="110" t="s">
        <v>955</v>
      </c>
      <c r="I234" s="110" t="str">
        <f>VLOOKUP(H234,Presupuesto!$B$11:$C$565,2,0)</f>
        <v>OTROS RESPUESTOS Y ACCESORIOS MENORES</v>
      </c>
      <c r="J234" s="98" t="str">
        <f t="shared" si="18"/>
        <v>Posgrado</v>
      </c>
      <c r="K234" s="98" t="s">
        <v>395</v>
      </c>
      <c r="L234" s="98"/>
    </row>
    <row r="235" spans="3:12" ht="15.75" thickBot="1">
      <c r="C235" s="102" t="s">
        <v>82</v>
      </c>
      <c r="D235" s="159"/>
      <c r="E235" s="104">
        <v>20</v>
      </c>
      <c r="F235" s="105">
        <f t="shared" si="17"/>
        <v>0</v>
      </c>
      <c r="G235" s="162"/>
      <c r="H235" s="106" t="s">
        <v>955</v>
      </c>
      <c r="I235" s="106" t="str">
        <f>VLOOKUP(H235,Presupuesto!$B$11:$C$565,2,0)</f>
        <v>OTROS RESPUESTOS Y ACCESORIOS MENORES</v>
      </c>
      <c r="J235" s="106" t="str">
        <f t="shared" si="18"/>
        <v>Posgrado</v>
      </c>
      <c r="K235" s="124" t="s">
        <v>394</v>
      </c>
      <c r="L235" s="124"/>
    </row>
    <row r="237" spans="3:12" ht="15.75" thickBot="1"/>
    <row r="238" spans="3:12" ht="15.75" thickBot="1">
      <c r="C238" s="29" t="s">
        <v>43</v>
      </c>
      <c r="D238" s="108">
        <f>SUM(F245:F258)</f>
        <v>0</v>
      </c>
      <c r="F238" s="70"/>
      <c r="G238" s="79"/>
      <c r="H238" s="70"/>
      <c r="I238" s="70"/>
    </row>
    <row r="239" spans="3:12">
      <c r="C239" s="70"/>
      <c r="D239" s="31"/>
      <c r="E239" s="93"/>
      <c r="F239" s="93"/>
      <c r="G239" s="93"/>
      <c r="H239" s="76"/>
      <c r="I239" s="76"/>
      <c r="J239" s="76"/>
      <c r="K239" s="112"/>
    </row>
    <row r="240" spans="3:12">
      <c r="C240" s="70"/>
      <c r="D240" s="31"/>
      <c r="E240" s="93"/>
      <c r="F240" s="93"/>
      <c r="G240" s="93"/>
      <c r="H240" s="76"/>
      <c r="I240" s="76"/>
      <c r="J240" s="76"/>
      <c r="K240" s="112"/>
    </row>
    <row r="241" spans="3:12" ht="15.75">
      <c r="C241" s="202" t="s">
        <v>392</v>
      </c>
      <c r="D241" s="361"/>
      <c r="E241" s="93"/>
      <c r="F241" s="93"/>
      <c r="G241" s="93"/>
      <c r="H241" s="76"/>
      <c r="I241" s="76"/>
      <c r="J241" s="76"/>
      <c r="K241" s="112"/>
    </row>
    <row r="242" spans="3:12" ht="18.75">
      <c r="C242" s="206" t="e">
        <f>IFERROR(VLOOKUP(D241,'1. Desarrollo e Innov. Curricu.'!$E:$F,2,FALSE),IFERROR(VLOOKUP(D241,'2. Investigación Científica'!$E:$F,2,FALSE),IFERROR(VLOOKUP(D241,'3. Vinculación Univ. Sociedad'!$E:$F,2,FALSE),IFERROR(VLOOKUP(D241,'4. Docencia y Profesorado Univ.'!$E:$F,2,FALSE),IFERROR(VLOOKUP(D241,'5. Estudiantes y Graduados'!$E:$F,2,FALSE),IFERROR(VLOOKUP(D241,'11. Gestion Administrativa'!$E:$F,2,FALSE),IFERROR(VLOOKUP(D241,'13. Gestión Académica'!$E:$F,2,FALSE),IFERROR(VLOOKUP(D241,'8. Asegura. de la Calid. y M'!$E:$F,2,FALSE),IFERROR(VLOOKUP(D241,'6. Gestión del Conocimiento'!$E:$F,2,FALSE),IFERROR(VLOOKUP(D241,'15. Gobernabilidad y Proceso...'!$E:$F,2,FALSE),IFERROR(VLOOKUP(D241,'12. Gestión del Talento Humano'!$E:$F,2,FALSE),IFERROR(VLOOKUP(D241,'14. Internacional... de la E.S.'!$E:$F,2,FALSE),IFERROR(VLOOKUP(D241,'10. Posgrado'!$E:$F,2,FALSE),IFERROR(VLOOKUP(D241,'16. Desa. del Sistema Educ.Sup.'!$E:$F,2,FALSE),IFERROR(VLOOKUP(D241,'9. Cultura de Inno. Insti...'!$E:$F,2,FALSE),VLOOKUP(D241,'7. Lo Esencial de la Reforma U.'!$E:$F,2,0))))))))))))))))</f>
        <v>#N/A</v>
      </c>
      <c r="D242" s="31"/>
      <c r="E242" s="93"/>
      <c r="F242" s="93"/>
      <c r="G242" s="93"/>
      <c r="H242" s="76"/>
      <c r="I242" s="76"/>
      <c r="J242" s="76"/>
      <c r="K242" s="112"/>
    </row>
    <row r="243" spans="3:12">
      <c r="F243" s="93"/>
      <c r="G243" s="76"/>
      <c r="H243" s="76"/>
      <c r="I243" s="76"/>
    </row>
    <row r="244" spans="3:12" ht="30.75" thickBot="1">
      <c r="C244" s="149" t="s">
        <v>44</v>
      </c>
      <c r="D244" s="149" t="s">
        <v>55</v>
      </c>
      <c r="E244" s="149" t="s">
        <v>57</v>
      </c>
      <c r="F244" s="150" t="s">
        <v>27</v>
      </c>
      <c r="G244" s="150" t="s">
        <v>131</v>
      </c>
      <c r="H244" s="149" t="s">
        <v>46</v>
      </c>
      <c r="I244" s="149" t="s">
        <v>132</v>
      </c>
      <c r="J244" s="149" t="s">
        <v>410</v>
      </c>
      <c r="K244" s="149" t="s">
        <v>411</v>
      </c>
      <c r="L244" s="149" t="s">
        <v>464</v>
      </c>
    </row>
    <row r="245" spans="3:12" ht="15.75" thickBot="1">
      <c r="C245" s="300" t="s">
        <v>1339</v>
      </c>
      <c r="D245" s="158"/>
      <c r="E245" s="96">
        <f>HLOOKUP($C245,$CB$2:$CE$3,2,0)</f>
        <v>15000</v>
      </c>
      <c r="F245" s="97">
        <f>D245*E245</f>
        <v>0</v>
      </c>
      <c r="G245" s="165"/>
      <c r="H245" s="98" t="s">
        <v>1014</v>
      </c>
      <c r="I245" s="98" t="str">
        <f>VLOOKUP(H245,Presupuesto!$B$11:$C$565,2,0)</f>
        <v>EQUIPO DE COMPUTACION</v>
      </c>
      <c r="J245" s="214" t="s">
        <v>1454</v>
      </c>
      <c r="K245" s="98" t="s">
        <v>394</v>
      </c>
      <c r="L245" s="98"/>
    </row>
    <row r="246" spans="3:12">
      <c r="C246" s="300" t="s">
        <v>1337</v>
      </c>
      <c r="D246" s="151"/>
      <c r="E246" s="96">
        <f>HLOOKUP($C246,$CB$2:$CE$3,2,0)</f>
        <v>35000</v>
      </c>
      <c r="F246" s="97">
        <f>D246*E246</f>
        <v>0</v>
      </c>
      <c r="G246" s="165"/>
      <c r="H246" s="101" t="s">
        <v>1014</v>
      </c>
      <c r="I246" s="101" t="str">
        <f>VLOOKUP(H246,Presupuesto!$B$11:$C$565,2,0)</f>
        <v>EQUIPO DE COMPUTACION</v>
      </c>
      <c r="J246" s="98" t="str">
        <f>$J$245</f>
        <v>Posgrado</v>
      </c>
      <c r="K246" s="98" t="s">
        <v>412</v>
      </c>
      <c r="L246" s="98"/>
    </row>
    <row r="247" spans="3:12">
      <c r="C247" s="99" t="s">
        <v>73</v>
      </c>
      <c r="D247" s="151"/>
      <c r="E247" s="100">
        <v>4000</v>
      </c>
      <c r="F247" s="97">
        <f t="shared" ref="F247:F258" si="19">D247*E247</f>
        <v>0</v>
      </c>
      <c r="G247" s="165"/>
      <c r="H247" s="101" t="s">
        <v>986</v>
      </c>
      <c r="I247" s="101" t="str">
        <f>VLOOKUP(H247,Presupuesto!$B$11:$C$565,2,0)</f>
        <v>EQUIPOS VARIOS DE OFICINA</v>
      </c>
      <c r="J247" s="98" t="str">
        <f t="shared" ref="J247:J258" si="20">$J$245</f>
        <v>Posgrado</v>
      </c>
      <c r="K247" s="98" t="s">
        <v>395</v>
      </c>
      <c r="L247" s="98"/>
    </row>
    <row r="248" spans="3:12">
      <c r="C248" s="99" t="s">
        <v>74</v>
      </c>
      <c r="D248" s="151"/>
      <c r="E248" s="100">
        <v>8000</v>
      </c>
      <c r="F248" s="97">
        <f t="shared" si="19"/>
        <v>0</v>
      </c>
      <c r="G248" s="165"/>
      <c r="H248" s="101" t="s">
        <v>1014</v>
      </c>
      <c r="I248" s="101" t="str">
        <f>VLOOKUP(H248,Presupuesto!$B$11:$C$565,2,0)</f>
        <v>EQUIPO DE COMPUTACION</v>
      </c>
      <c r="J248" s="98" t="str">
        <f t="shared" si="20"/>
        <v>Posgrado</v>
      </c>
      <c r="K248" s="98" t="s">
        <v>395</v>
      </c>
      <c r="L248" s="98"/>
    </row>
    <row r="249" spans="3:12">
      <c r="C249" s="99" t="s">
        <v>75</v>
      </c>
      <c r="D249" s="151"/>
      <c r="E249" s="100">
        <v>5000</v>
      </c>
      <c r="F249" s="97">
        <f t="shared" si="19"/>
        <v>0</v>
      </c>
      <c r="G249" s="165"/>
      <c r="H249" s="101" t="s">
        <v>1014</v>
      </c>
      <c r="I249" s="101" t="str">
        <f>VLOOKUP(H249,Presupuesto!$B$11:$C$565,2,0)</f>
        <v>EQUIPO DE COMPUTACION</v>
      </c>
      <c r="J249" s="98" t="str">
        <f t="shared" si="20"/>
        <v>Posgrado</v>
      </c>
      <c r="K249" s="98" t="s">
        <v>395</v>
      </c>
      <c r="L249" s="98"/>
    </row>
    <row r="250" spans="3:12">
      <c r="C250" s="99" t="s">
        <v>35</v>
      </c>
      <c r="D250" s="151"/>
      <c r="E250" s="100">
        <v>13000</v>
      </c>
      <c r="F250" s="97">
        <f t="shared" si="19"/>
        <v>0</v>
      </c>
      <c r="G250" s="165"/>
      <c r="H250" s="101" t="s">
        <v>1000</v>
      </c>
      <c r="I250" s="101" t="str">
        <f>VLOOKUP(H250,Presupuesto!$B$11:$C$565,2,0)</f>
        <v>EQUIPO DE TRANSPORTE TRACCION Y ELEVACION</v>
      </c>
      <c r="J250" s="98" t="str">
        <f t="shared" si="20"/>
        <v>Posgrado</v>
      </c>
      <c r="K250" s="98" t="s">
        <v>395</v>
      </c>
      <c r="L250" s="98"/>
    </row>
    <row r="251" spans="3:12">
      <c r="C251" s="99" t="s">
        <v>76</v>
      </c>
      <c r="D251" s="151"/>
      <c r="E251" s="100">
        <v>15000</v>
      </c>
      <c r="F251" s="97">
        <f t="shared" si="19"/>
        <v>0</v>
      </c>
      <c r="G251" s="165"/>
      <c r="H251" s="101" t="s">
        <v>1000</v>
      </c>
      <c r="I251" s="101" t="str">
        <f>VLOOKUP(H251,Presupuesto!$B$11:$C$565,2,0)</f>
        <v>EQUIPO DE TRANSPORTE TRACCION Y ELEVACION</v>
      </c>
      <c r="J251" s="98" t="str">
        <f t="shared" si="20"/>
        <v>Posgrado</v>
      </c>
      <c r="K251" s="98" t="s">
        <v>395</v>
      </c>
      <c r="L251" s="98"/>
    </row>
    <row r="252" spans="3:12">
      <c r="C252" s="99" t="s">
        <v>77</v>
      </c>
      <c r="D252" s="151"/>
      <c r="E252" s="100">
        <v>10000</v>
      </c>
      <c r="F252" s="97">
        <f t="shared" si="19"/>
        <v>0</v>
      </c>
      <c r="G252" s="165"/>
      <c r="H252" s="101" t="s">
        <v>1000</v>
      </c>
      <c r="I252" s="101" t="str">
        <f>VLOOKUP(H252,Presupuesto!$B$11:$C$565,2,0)</f>
        <v>EQUIPO DE TRANSPORTE TRACCION Y ELEVACION</v>
      </c>
      <c r="J252" s="98" t="str">
        <f t="shared" si="20"/>
        <v>Posgrado</v>
      </c>
      <c r="K252" s="98" t="s">
        <v>403</v>
      </c>
      <c r="L252" s="98"/>
    </row>
    <row r="253" spans="3:12">
      <c r="C253" s="99" t="s">
        <v>78</v>
      </c>
      <c r="D253" s="151"/>
      <c r="E253" s="100">
        <v>10000</v>
      </c>
      <c r="F253" s="97">
        <f t="shared" si="19"/>
        <v>0</v>
      </c>
      <c r="G253" s="165"/>
      <c r="H253" s="101" t="s">
        <v>1046</v>
      </c>
      <c r="I253" s="101" t="str">
        <f>VLOOKUP(H253,Presupuesto!$B$11:$C$565,2,0)</f>
        <v>APLICACIONES INFORMATICAS</v>
      </c>
      <c r="J253" s="98" t="str">
        <f t="shared" si="20"/>
        <v>Posgrado</v>
      </c>
      <c r="K253" s="98" t="s">
        <v>399</v>
      </c>
      <c r="L253" s="98"/>
    </row>
    <row r="254" spans="3:12">
      <c r="C254" s="109" t="s">
        <v>79</v>
      </c>
      <c r="D254" s="151"/>
      <c r="E254" s="100">
        <v>2000</v>
      </c>
      <c r="F254" s="97">
        <f t="shared" si="19"/>
        <v>0</v>
      </c>
      <c r="G254" s="165"/>
      <c r="H254" s="110" t="s">
        <v>1014</v>
      </c>
      <c r="I254" s="110" t="str">
        <f>VLOOKUP(H254,Presupuesto!$B$11:$C$565,2,0)</f>
        <v>EQUIPO DE COMPUTACION</v>
      </c>
      <c r="J254" s="98" t="str">
        <f t="shared" si="20"/>
        <v>Posgrado</v>
      </c>
      <c r="K254" s="98" t="s">
        <v>395</v>
      </c>
      <c r="L254" s="98"/>
    </row>
    <row r="255" spans="3:12">
      <c r="C255" s="109" t="s">
        <v>1482</v>
      </c>
      <c r="D255" s="151"/>
      <c r="E255" s="100">
        <v>1500</v>
      </c>
      <c r="F255" s="97">
        <f t="shared" si="19"/>
        <v>0</v>
      </c>
      <c r="G255" s="165"/>
      <c r="H255" s="110" t="s">
        <v>946</v>
      </c>
      <c r="I255" s="110" t="str">
        <f>VLOOKUP(H255,Presupuesto!$B$11:$C$565,2,0)</f>
        <v>UTILES Y MATERIALES ELECTRICOS</v>
      </c>
      <c r="J255" s="98" t="str">
        <f t="shared" si="20"/>
        <v>Posgrado</v>
      </c>
      <c r="K255" s="98" t="s">
        <v>395</v>
      </c>
      <c r="L255" s="98"/>
    </row>
    <row r="256" spans="3:12">
      <c r="C256" s="109" t="s">
        <v>80</v>
      </c>
      <c r="D256" s="151"/>
      <c r="E256" s="100">
        <v>1500</v>
      </c>
      <c r="F256" s="97">
        <f t="shared" si="19"/>
        <v>0</v>
      </c>
      <c r="G256" s="165"/>
      <c r="H256" s="110" t="s">
        <v>1014</v>
      </c>
      <c r="I256" s="110" t="str">
        <f>VLOOKUP(H256,Presupuesto!$B$11:$C$565,2,0)</f>
        <v>EQUIPO DE COMPUTACION</v>
      </c>
      <c r="J256" s="98" t="str">
        <f t="shared" si="20"/>
        <v>Posgrado</v>
      </c>
      <c r="K256" s="98" t="s">
        <v>395</v>
      </c>
      <c r="L256" s="98"/>
    </row>
    <row r="257" spans="3:12">
      <c r="C257" s="109" t="s">
        <v>81</v>
      </c>
      <c r="D257" s="151"/>
      <c r="E257" s="100">
        <v>500</v>
      </c>
      <c r="F257" s="97">
        <f t="shared" si="19"/>
        <v>0</v>
      </c>
      <c r="G257" s="165"/>
      <c r="H257" s="110" t="s">
        <v>955</v>
      </c>
      <c r="I257" s="110" t="str">
        <f>VLOOKUP(H257,Presupuesto!$B$11:$C$565,2,0)</f>
        <v>OTROS RESPUESTOS Y ACCESORIOS MENORES</v>
      </c>
      <c r="J257" s="98" t="str">
        <f t="shared" si="20"/>
        <v>Posgrado</v>
      </c>
      <c r="K257" s="98" t="s">
        <v>395</v>
      </c>
      <c r="L257" s="98"/>
    </row>
    <row r="258" spans="3:12" ht="15.75" thickBot="1">
      <c r="C258" s="102" t="s">
        <v>82</v>
      </c>
      <c r="D258" s="159"/>
      <c r="E258" s="104">
        <v>20</v>
      </c>
      <c r="F258" s="105">
        <f t="shared" si="19"/>
        <v>0</v>
      </c>
      <c r="G258" s="162"/>
      <c r="H258" s="106" t="s">
        <v>955</v>
      </c>
      <c r="I258" s="106" t="str">
        <f>VLOOKUP(H258,Presupuesto!$B$11:$C$565,2,0)</f>
        <v>OTROS RESPUESTOS Y ACCESORIOS MENORES</v>
      </c>
      <c r="J258" s="106" t="str">
        <f t="shared" si="20"/>
        <v>Posgrado</v>
      </c>
      <c r="K258" s="124" t="s">
        <v>394</v>
      </c>
      <c r="L258" s="124"/>
    </row>
    <row r="259" spans="3:12">
      <c r="F259" s="93"/>
      <c r="G259" s="76"/>
      <c r="H259" s="76"/>
      <c r="I259" s="76"/>
    </row>
    <row r="260" spans="3:12" ht="15.75" thickBot="1"/>
    <row r="261" spans="3:12" ht="15.75" thickBot="1">
      <c r="C261" s="29" t="s">
        <v>43</v>
      </c>
      <c r="D261" s="108">
        <f>SUM(F268:F281)</f>
        <v>0</v>
      </c>
      <c r="F261" s="70"/>
      <c r="G261" s="79"/>
      <c r="H261" s="70"/>
      <c r="I261" s="70"/>
    </row>
    <row r="262" spans="3:12">
      <c r="C262" s="70"/>
      <c r="D262" s="31"/>
      <c r="E262" s="93"/>
      <c r="F262" s="93"/>
      <c r="G262" s="93"/>
      <c r="H262" s="76"/>
      <c r="I262" s="76"/>
      <c r="J262" s="76"/>
      <c r="K262" s="112"/>
    </row>
    <row r="263" spans="3:12">
      <c r="C263" s="70"/>
      <c r="D263" s="31"/>
      <c r="E263" s="93"/>
      <c r="F263" s="93"/>
      <c r="G263" s="93"/>
      <c r="H263" s="76"/>
      <c r="I263" s="76"/>
      <c r="J263" s="76"/>
      <c r="K263" s="112"/>
    </row>
    <row r="264" spans="3:12" ht="15.75">
      <c r="C264" s="202" t="s">
        <v>392</v>
      </c>
      <c r="D264" s="361"/>
      <c r="E264" s="93"/>
      <c r="F264" s="93"/>
      <c r="G264" s="93"/>
      <c r="H264" s="76"/>
      <c r="I264" s="76"/>
      <c r="J264" s="76"/>
      <c r="K264" s="112"/>
    </row>
    <row r="265" spans="3:12" ht="18.75">
      <c r="C265" s="206" t="e">
        <f>IFERROR(VLOOKUP(D264,'1. Desarrollo e Innov. Curricu.'!$E:$F,2,FALSE),IFERROR(VLOOKUP(D264,'2. Investigación Científica'!$E:$F,2,FALSE),IFERROR(VLOOKUP(D264,'3. Vinculación Univ. Sociedad'!$E:$F,2,FALSE),IFERROR(VLOOKUP(D264,'4. Docencia y Profesorado Univ.'!$E:$F,2,FALSE),IFERROR(VLOOKUP(D264,'5. Estudiantes y Graduados'!$E:$F,2,FALSE),IFERROR(VLOOKUP(D264,'11. Gestion Administrativa'!$E:$F,2,FALSE),IFERROR(VLOOKUP(D264,'13. Gestión Académica'!$E:$F,2,FALSE),IFERROR(VLOOKUP(D264,'8. Asegura. de la Calid. y M'!$E:$F,2,FALSE),IFERROR(VLOOKUP(D264,'6. Gestión del Conocimiento'!$E:$F,2,FALSE),IFERROR(VLOOKUP(D264,'15. Gobernabilidad y Proceso...'!$E:$F,2,FALSE),IFERROR(VLOOKUP(D264,'12. Gestión del Talento Humano'!$E:$F,2,FALSE),IFERROR(VLOOKUP(D264,'14. Internacional... de la E.S.'!$E:$F,2,FALSE),IFERROR(VLOOKUP(D264,'10. Posgrado'!$E:$F,2,FALSE),IFERROR(VLOOKUP(D264,'16. Desa. del Sistema Educ.Sup.'!$E:$F,2,FALSE),IFERROR(VLOOKUP(D264,'9. Cultura de Inno. Insti...'!$E:$F,2,FALSE),VLOOKUP(D264,'7. Lo Esencial de la Reforma U.'!$E:$F,2,0))))))))))))))))</f>
        <v>#N/A</v>
      </c>
      <c r="D265" s="31"/>
      <c r="E265" s="93"/>
      <c r="F265" s="93"/>
      <c r="G265" s="93"/>
      <c r="H265" s="76"/>
      <c r="I265" s="76"/>
      <c r="J265" s="76"/>
      <c r="K265" s="112"/>
    </row>
    <row r="266" spans="3:12">
      <c r="F266" s="93"/>
      <c r="G266" s="76"/>
      <c r="H266" s="76"/>
      <c r="I266" s="76"/>
    </row>
    <row r="267" spans="3:12" ht="30.75" thickBot="1">
      <c r="C267" s="149" t="s">
        <v>44</v>
      </c>
      <c r="D267" s="149" t="s">
        <v>55</v>
      </c>
      <c r="E267" s="149" t="s">
        <v>57</v>
      </c>
      <c r="F267" s="150" t="s">
        <v>27</v>
      </c>
      <c r="G267" s="150" t="s">
        <v>131</v>
      </c>
      <c r="H267" s="149" t="s">
        <v>46</v>
      </c>
      <c r="I267" s="149" t="s">
        <v>132</v>
      </c>
      <c r="J267" s="149" t="s">
        <v>410</v>
      </c>
      <c r="K267" s="149" t="s">
        <v>411</v>
      </c>
      <c r="L267" s="149" t="s">
        <v>464</v>
      </c>
    </row>
    <row r="268" spans="3:12" ht="15.75" thickBot="1">
      <c r="C268" s="300" t="s">
        <v>1339</v>
      </c>
      <c r="D268" s="158"/>
      <c r="E268" s="96">
        <f>HLOOKUP($C268,$CB$2:$CE$3,2,0)</f>
        <v>15000</v>
      </c>
      <c r="F268" s="97">
        <f>D268*E268</f>
        <v>0</v>
      </c>
      <c r="G268" s="165"/>
      <c r="H268" s="98" t="s">
        <v>1014</v>
      </c>
      <c r="I268" s="98" t="str">
        <f>VLOOKUP(H268,Presupuesto!$B$11:$C$565,2,0)</f>
        <v>EQUIPO DE COMPUTACION</v>
      </c>
      <c r="J268" s="214" t="s">
        <v>1479</v>
      </c>
      <c r="K268" s="98" t="s">
        <v>394</v>
      </c>
      <c r="L268" s="98"/>
    </row>
    <row r="269" spans="3:12">
      <c r="C269" s="300" t="s">
        <v>1337</v>
      </c>
      <c r="D269" s="151"/>
      <c r="E269" s="96">
        <f>HLOOKUP($C269,$CB$2:$CE$3,2,0)</f>
        <v>35000</v>
      </c>
      <c r="F269" s="97">
        <f>D269*E269</f>
        <v>0</v>
      </c>
      <c r="G269" s="165"/>
      <c r="H269" s="101" t="s">
        <v>1014</v>
      </c>
      <c r="I269" s="101" t="str">
        <f>VLOOKUP(H269,Presupuesto!$B$11:$C$565,2,0)</f>
        <v>EQUIPO DE COMPUTACION</v>
      </c>
      <c r="J269" s="98" t="str">
        <f>$J$268</f>
        <v>Desarrollo del Sistema de Educación Superior</v>
      </c>
      <c r="K269" s="98" t="s">
        <v>412</v>
      </c>
      <c r="L269" s="98"/>
    </row>
    <row r="270" spans="3:12">
      <c r="C270" s="99" t="s">
        <v>73</v>
      </c>
      <c r="D270" s="151"/>
      <c r="E270" s="100">
        <v>4000</v>
      </c>
      <c r="F270" s="97">
        <f t="shared" ref="F270:F281" si="21">D270*E270</f>
        <v>0</v>
      </c>
      <c r="G270" s="165"/>
      <c r="H270" s="101" t="s">
        <v>986</v>
      </c>
      <c r="I270" s="101" t="str">
        <f>VLOOKUP(H270,Presupuesto!$B$11:$C$565,2,0)</f>
        <v>EQUIPOS VARIOS DE OFICINA</v>
      </c>
      <c r="J270" s="98" t="str">
        <f t="shared" ref="J270:J281" si="22">$J$268</f>
        <v>Desarrollo del Sistema de Educación Superior</v>
      </c>
      <c r="K270" s="98" t="s">
        <v>395</v>
      </c>
      <c r="L270" s="98"/>
    </row>
    <row r="271" spans="3:12">
      <c r="C271" s="99" t="s">
        <v>74</v>
      </c>
      <c r="D271" s="151"/>
      <c r="E271" s="100">
        <v>8000</v>
      </c>
      <c r="F271" s="97">
        <f t="shared" si="21"/>
        <v>0</v>
      </c>
      <c r="G271" s="165"/>
      <c r="H271" s="101" t="s">
        <v>1014</v>
      </c>
      <c r="I271" s="101" t="str">
        <f>VLOOKUP(H271,Presupuesto!$B$11:$C$565,2,0)</f>
        <v>EQUIPO DE COMPUTACION</v>
      </c>
      <c r="J271" s="98" t="str">
        <f t="shared" si="22"/>
        <v>Desarrollo del Sistema de Educación Superior</v>
      </c>
      <c r="K271" s="98" t="s">
        <v>395</v>
      </c>
      <c r="L271" s="98"/>
    </row>
    <row r="272" spans="3:12">
      <c r="C272" s="99" t="s">
        <v>75</v>
      </c>
      <c r="D272" s="151"/>
      <c r="E272" s="100">
        <v>5000</v>
      </c>
      <c r="F272" s="97">
        <f t="shared" si="21"/>
        <v>0</v>
      </c>
      <c r="G272" s="165"/>
      <c r="H272" s="101" t="s">
        <v>1014</v>
      </c>
      <c r="I272" s="101" t="str">
        <f>VLOOKUP(H272,Presupuesto!$B$11:$C$565,2,0)</f>
        <v>EQUIPO DE COMPUTACION</v>
      </c>
      <c r="J272" s="98" t="str">
        <f t="shared" si="22"/>
        <v>Desarrollo del Sistema de Educación Superior</v>
      </c>
      <c r="K272" s="98" t="s">
        <v>395</v>
      </c>
      <c r="L272" s="98"/>
    </row>
    <row r="273" spans="3:12">
      <c r="C273" s="99" t="s">
        <v>35</v>
      </c>
      <c r="D273" s="151"/>
      <c r="E273" s="100">
        <v>13000</v>
      </c>
      <c r="F273" s="97">
        <f t="shared" si="21"/>
        <v>0</v>
      </c>
      <c r="G273" s="165"/>
      <c r="H273" s="101" t="s">
        <v>1000</v>
      </c>
      <c r="I273" s="101" t="str">
        <f>VLOOKUP(H273,Presupuesto!$B$11:$C$565,2,0)</f>
        <v>EQUIPO DE TRANSPORTE TRACCION Y ELEVACION</v>
      </c>
      <c r="J273" s="98" t="str">
        <f t="shared" si="22"/>
        <v>Desarrollo del Sistema de Educación Superior</v>
      </c>
      <c r="K273" s="98" t="s">
        <v>395</v>
      </c>
      <c r="L273" s="98"/>
    </row>
    <row r="274" spans="3:12">
      <c r="C274" s="99" t="s">
        <v>76</v>
      </c>
      <c r="D274" s="151"/>
      <c r="E274" s="100">
        <v>15000</v>
      </c>
      <c r="F274" s="97">
        <f t="shared" si="21"/>
        <v>0</v>
      </c>
      <c r="G274" s="165"/>
      <c r="H274" s="101" t="s">
        <v>1000</v>
      </c>
      <c r="I274" s="101" t="str">
        <f>VLOOKUP(H274,Presupuesto!$B$11:$C$565,2,0)</f>
        <v>EQUIPO DE TRANSPORTE TRACCION Y ELEVACION</v>
      </c>
      <c r="J274" s="98" t="str">
        <f t="shared" si="22"/>
        <v>Desarrollo del Sistema de Educación Superior</v>
      </c>
      <c r="K274" s="98" t="s">
        <v>395</v>
      </c>
      <c r="L274" s="98"/>
    </row>
    <row r="275" spans="3:12">
      <c r="C275" s="99" t="s">
        <v>77</v>
      </c>
      <c r="D275" s="151"/>
      <c r="E275" s="100">
        <v>10000</v>
      </c>
      <c r="F275" s="97">
        <f t="shared" si="21"/>
        <v>0</v>
      </c>
      <c r="G275" s="165"/>
      <c r="H275" s="101" t="s">
        <v>1000</v>
      </c>
      <c r="I275" s="101" t="str">
        <f>VLOOKUP(H275,Presupuesto!$B$11:$C$565,2,0)</f>
        <v>EQUIPO DE TRANSPORTE TRACCION Y ELEVACION</v>
      </c>
      <c r="J275" s="98" t="str">
        <f t="shared" si="22"/>
        <v>Desarrollo del Sistema de Educación Superior</v>
      </c>
      <c r="K275" s="98" t="s">
        <v>403</v>
      </c>
      <c r="L275" s="98"/>
    </row>
    <row r="276" spans="3:12">
      <c r="C276" s="99" t="s">
        <v>78</v>
      </c>
      <c r="D276" s="151"/>
      <c r="E276" s="100">
        <v>10000</v>
      </c>
      <c r="F276" s="97">
        <f t="shared" si="21"/>
        <v>0</v>
      </c>
      <c r="G276" s="165"/>
      <c r="H276" s="101" t="s">
        <v>1046</v>
      </c>
      <c r="I276" s="101" t="str">
        <f>VLOOKUP(H276,Presupuesto!$B$11:$C$565,2,0)</f>
        <v>APLICACIONES INFORMATICAS</v>
      </c>
      <c r="J276" s="98" t="str">
        <f t="shared" si="22"/>
        <v>Desarrollo del Sistema de Educación Superior</v>
      </c>
      <c r="K276" s="98" t="s">
        <v>399</v>
      </c>
      <c r="L276" s="98"/>
    </row>
    <row r="277" spans="3:12">
      <c r="C277" s="109" t="s">
        <v>79</v>
      </c>
      <c r="D277" s="151"/>
      <c r="E277" s="100">
        <v>2000</v>
      </c>
      <c r="F277" s="97">
        <f t="shared" si="21"/>
        <v>0</v>
      </c>
      <c r="G277" s="165"/>
      <c r="H277" s="110" t="s">
        <v>1014</v>
      </c>
      <c r="I277" s="110" t="str">
        <f>VLOOKUP(H277,Presupuesto!$B$11:$C$565,2,0)</f>
        <v>EQUIPO DE COMPUTACION</v>
      </c>
      <c r="J277" s="98" t="str">
        <f t="shared" si="22"/>
        <v>Desarrollo del Sistema de Educación Superior</v>
      </c>
      <c r="K277" s="98" t="s">
        <v>395</v>
      </c>
      <c r="L277" s="98"/>
    </row>
    <row r="278" spans="3:12">
      <c r="C278" s="109" t="s">
        <v>1482</v>
      </c>
      <c r="D278" s="151"/>
      <c r="E278" s="100">
        <v>1500</v>
      </c>
      <c r="F278" s="97">
        <f t="shared" si="21"/>
        <v>0</v>
      </c>
      <c r="G278" s="165"/>
      <c r="H278" s="110" t="s">
        <v>946</v>
      </c>
      <c r="I278" s="110" t="str">
        <f>VLOOKUP(H278,Presupuesto!$B$11:$C$565,2,0)</f>
        <v>UTILES Y MATERIALES ELECTRICOS</v>
      </c>
      <c r="J278" s="98" t="str">
        <f t="shared" si="22"/>
        <v>Desarrollo del Sistema de Educación Superior</v>
      </c>
      <c r="K278" s="98" t="s">
        <v>395</v>
      </c>
      <c r="L278" s="98"/>
    </row>
    <row r="279" spans="3:12">
      <c r="C279" s="109" t="s">
        <v>80</v>
      </c>
      <c r="D279" s="151"/>
      <c r="E279" s="100">
        <v>1500</v>
      </c>
      <c r="F279" s="97">
        <f t="shared" si="21"/>
        <v>0</v>
      </c>
      <c r="G279" s="165"/>
      <c r="H279" s="110" t="s">
        <v>1014</v>
      </c>
      <c r="I279" s="110" t="str">
        <f>VLOOKUP(H279,Presupuesto!$B$11:$C$565,2,0)</f>
        <v>EQUIPO DE COMPUTACION</v>
      </c>
      <c r="J279" s="98" t="str">
        <f t="shared" si="22"/>
        <v>Desarrollo del Sistema de Educación Superior</v>
      </c>
      <c r="K279" s="98" t="s">
        <v>395</v>
      </c>
      <c r="L279" s="98"/>
    </row>
    <row r="280" spans="3:12">
      <c r="C280" s="109" t="s">
        <v>81</v>
      </c>
      <c r="D280" s="151"/>
      <c r="E280" s="100">
        <v>500</v>
      </c>
      <c r="F280" s="97">
        <f t="shared" si="21"/>
        <v>0</v>
      </c>
      <c r="G280" s="165"/>
      <c r="H280" s="110" t="s">
        <v>955</v>
      </c>
      <c r="I280" s="110" t="str">
        <f>VLOOKUP(H280,Presupuesto!$B$11:$C$565,2,0)</f>
        <v>OTROS RESPUESTOS Y ACCESORIOS MENORES</v>
      </c>
      <c r="J280" s="98" t="str">
        <f t="shared" si="22"/>
        <v>Desarrollo del Sistema de Educación Superior</v>
      </c>
      <c r="K280" s="98" t="s">
        <v>395</v>
      </c>
      <c r="L280" s="98"/>
    </row>
    <row r="281" spans="3:12" ht="15.75" thickBot="1">
      <c r="C281" s="102" t="s">
        <v>82</v>
      </c>
      <c r="D281" s="159"/>
      <c r="E281" s="104">
        <v>20</v>
      </c>
      <c r="F281" s="105">
        <f t="shared" si="21"/>
        <v>0</v>
      </c>
      <c r="G281" s="162"/>
      <c r="H281" s="106" t="s">
        <v>955</v>
      </c>
      <c r="I281" s="106" t="str">
        <f>VLOOKUP(H281,Presupuesto!$B$11:$C$565,2,0)</f>
        <v>OTROS RESPUESTOS Y ACCESORIOS MENORES</v>
      </c>
      <c r="J281" s="106" t="str">
        <f t="shared" si="22"/>
        <v>Desarrollo del Sistema de Educación Superior</v>
      </c>
      <c r="K281" s="124" t="s">
        <v>394</v>
      </c>
      <c r="L281" s="124"/>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61:G74 G84:G97 G107:G120 G130:G143 G153:G166 G176:G189 G199:G212 G222:G235 G245:G258 G268:G281 G40:G51">
      <formula1>$R$2:$S$2</formula1>
    </dataValidation>
    <dataValidation type="list" allowBlank="1" showInputMessage="1" showErrorMessage="1" errorTitle="¡Ingreso Inválido!" error="Seleccione una opción de la lista" promptTitle="Mes Requerido" prompt="Seleccione el mes en el que requiere el recurso." sqref="K17:K30 K61:K74 K84:K97 K107:K120 K130:K143 K153:K166 K176:K189 K199:K212 K222:K235 K245:K258 K268:K281 K40:K51">
      <formula1>$U$2:$AF$2</formula1>
    </dataValidation>
    <dataValidation type="list" allowBlank="1" showInputMessage="1" showErrorMessage="1" sqref="C17:C18 C61:C62 C84:C85 C107:C108 C130:C131 C153:C154 C176:C177 C199:C200 C222:C223 C245:C246 C268:C269">
      <formula1>$CB$2:$CE$2</formula1>
    </dataValidation>
    <dataValidation type="list" allowBlank="1" showInputMessage="1" showErrorMessage="1" errorTitle="¡Ingreso Inválido!" error="Verifique el valor ingresado" promptTitle="Objeto de Gasto" prompt="Ingrese el Objeto de Gasto" sqref="H17:H30 H61:H74 H84:H97 H107:H120 H130:H143 H153:H166 H176:H189 H199:H212 H222:H235 H245:H258 H268:H281 H40:H51">
      <formula1>$A$1:$UI$1</formula1>
    </dataValidation>
    <dataValidation type="list" allowBlank="1" showInputMessage="1" showErrorMessage="1" errorTitle="¡Ingreso Inválido!" error="Seleccione una opción de la lista." promptTitle="Dimensión Estratégica" prompt="Seleccione una opción de la lista." sqref="J18:J30 J62:J74 J85:J97 J108:J120 J131:J143 J154:J166 J177:J189 J200:J212 J223:J235 J246:J258 J269:J281 J40:J51">
      <formula1>$A$2:$P$2</formula1>
    </dataValidation>
    <dataValidation type="list" allowBlank="1" showInputMessage="1" showErrorMessage="1" errorTitle="¡Ingreso Inválido!" error="Seleccione una opción de la lista." promptTitle="Dimensión Estratégica" prompt="Seleccione una opción de la lista." sqref="J17 J61 J84 J107 J130 J153 J176 J199 J222 J245 J268">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567"/>
  <sheetViews>
    <sheetView showGridLines="0" topLeftCell="A149" zoomScale="80" zoomScaleNormal="80" workbookViewId="0">
      <selection activeCell="F180" sqref="F180"/>
    </sheetView>
  </sheetViews>
  <sheetFormatPr baseColWidth="10" defaultColWidth="11.5703125" defaultRowHeight="15"/>
  <cols>
    <col min="1" max="1" width="1.85546875" style="86" customWidth="1"/>
    <col min="2" max="2" width="7.85546875" style="86" customWidth="1"/>
    <col min="3" max="3" width="90.140625" style="86"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26" style="86" customWidth="1"/>
    <col min="10" max="10" width="44.140625" style="86" customWidth="1"/>
    <col min="11" max="11" width="19.85546875" style="86" bestFit="1" customWidth="1"/>
    <col min="12" max="16384" width="11.5703125" style="86"/>
  </cols>
  <sheetData>
    <row r="1" spans="1:555" ht="26.25" hidden="1">
      <c r="A1" s="463" t="s">
        <v>251</v>
      </c>
      <c r="B1" s="464" t="s">
        <v>252</v>
      </c>
      <c r="C1" s="461" t="s">
        <v>253</v>
      </c>
      <c r="D1" s="461" t="s">
        <v>496</v>
      </c>
      <c r="E1" s="461" t="s">
        <v>498</v>
      </c>
      <c r="F1" s="461" t="s">
        <v>500</v>
      </c>
      <c r="G1" s="461" t="s">
        <v>502</v>
      </c>
      <c r="H1" s="461" t="s">
        <v>504</v>
      </c>
      <c r="I1" s="461" t="s">
        <v>506</v>
      </c>
      <c r="J1" s="461" t="s">
        <v>254</v>
      </c>
      <c r="K1" s="461" t="s">
        <v>509</v>
      </c>
      <c r="L1" s="461" t="s">
        <v>255</v>
      </c>
      <c r="M1" s="461" t="s">
        <v>511</v>
      </c>
      <c r="N1" s="461" t="s">
        <v>513</v>
      </c>
      <c r="O1" s="461" t="s">
        <v>515</v>
      </c>
      <c r="P1" s="461" t="s">
        <v>256</v>
      </c>
      <c r="Q1" s="461" t="s">
        <v>516</v>
      </c>
      <c r="R1" s="461" t="s">
        <v>519</v>
      </c>
      <c r="S1" s="461" t="s">
        <v>257</v>
      </c>
      <c r="T1" s="461" t="s">
        <v>521</v>
      </c>
      <c r="U1" s="461" t="s">
        <v>258</v>
      </c>
      <c r="V1" s="461" t="s">
        <v>522</v>
      </c>
      <c r="W1" s="461" t="s">
        <v>523</v>
      </c>
      <c r="X1" s="461" t="s">
        <v>527</v>
      </c>
      <c r="Y1" s="461" t="s">
        <v>274</v>
      </c>
      <c r="Z1" s="461" t="s">
        <v>528</v>
      </c>
      <c r="AA1" s="461" t="s">
        <v>530</v>
      </c>
      <c r="AB1" s="461" t="s">
        <v>532</v>
      </c>
      <c r="AC1" s="461" t="s">
        <v>275</v>
      </c>
      <c r="AD1" s="461" t="s">
        <v>534</v>
      </c>
      <c r="AE1" s="461" t="s">
        <v>536</v>
      </c>
      <c r="AF1" s="461" t="s">
        <v>538</v>
      </c>
      <c r="AG1" s="461" t="s">
        <v>540</v>
      </c>
      <c r="AH1" s="461" t="s">
        <v>250</v>
      </c>
      <c r="AI1" s="461" t="s">
        <v>542</v>
      </c>
      <c r="AJ1" s="464" t="s">
        <v>259</v>
      </c>
      <c r="AK1" s="461" t="s">
        <v>544</v>
      </c>
      <c r="AL1" s="461" t="s">
        <v>260</v>
      </c>
      <c r="AM1" s="461" t="s">
        <v>546</v>
      </c>
      <c r="AN1" s="461" t="s">
        <v>548</v>
      </c>
      <c r="AO1" s="461" t="s">
        <v>261</v>
      </c>
      <c r="AP1" s="461" t="s">
        <v>550</v>
      </c>
      <c r="AQ1" s="461" t="s">
        <v>552</v>
      </c>
      <c r="AR1" s="461" t="s">
        <v>262</v>
      </c>
      <c r="AS1" s="461" t="s">
        <v>553</v>
      </c>
      <c r="AT1" s="461" t="s">
        <v>555</v>
      </c>
      <c r="AU1" s="461" t="s">
        <v>556</v>
      </c>
      <c r="AV1" s="461" t="s">
        <v>557</v>
      </c>
      <c r="AW1" s="461" t="s">
        <v>559</v>
      </c>
      <c r="AX1" s="461" t="s">
        <v>561</v>
      </c>
      <c r="AY1" s="461" t="s">
        <v>562</v>
      </c>
      <c r="AZ1" s="461" t="s">
        <v>263</v>
      </c>
      <c r="BA1" s="461" t="s">
        <v>564</v>
      </c>
      <c r="BB1" s="461" t="s">
        <v>566</v>
      </c>
      <c r="BC1" s="461" t="s">
        <v>568</v>
      </c>
      <c r="BD1" s="461" t="s">
        <v>570</v>
      </c>
      <c r="BE1" s="461" t="s">
        <v>572</v>
      </c>
      <c r="BF1" s="461" t="s">
        <v>574</v>
      </c>
      <c r="BG1" s="461" t="s">
        <v>576</v>
      </c>
      <c r="BH1" s="461" t="s">
        <v>578</v>
      </c>
      <c r="BI1" s="461" t="s">
        <v>276</v>
      </c>
      <c r="BJ1" s="461" t="s">
        <v>580</v>
      </c>
      <c r="BK1" s="461" t="s">
        <v>582</v>
      </c>
      <c r="BL1" s="461" t="s">
        <v>584</v>
      </c>
      <c r="BM1" s="461" t="s">
        <v>586</v>
      </c>
      <c r="BN1" s="461" t="s">
        <v>588</v>
      </c>
      <c r="BO1" s="461" t="s">
        <v>590</v>
      </c>
      <c r="BP1" s="461" t="s">
        <v>592</v>
      </c>
      <c r="BQ1" s="461" t="s">
        <v>594</v>
      </c>
      <c r="BR1" s="461" t="s">
        <v>596</v>
      </c>
      <c r="BS1" s="461" t="s">
        <v>598</v>
      </c>
      <c r="BT1" s="464" t="s">
        <v>264</v>
      </c>
      <c r="BU1" s="461" t="s">
        <v>265</v>
      </c>
      <c r="BV1" s="461" t="s">
        <v>600</v>
      </c>
      <c r="BW1" s="461" t="s">
        <v>266</v>
      </c>
      <c r="BX1" s="461" t="s">
        <v>602</v>
      </c>
      <c r="BY1" s="461" t="s">
        <v>604</v>
      </c>
      <c r="BZ1" s="464" t="s">
        <v>267</v>
      </c>
      <c r="CA1" s="461" t="s">
        <v>268</v>
      </c>
      <c r="CB1" s="461" t="s">
        <v>606</v>
      </c>
      <c r="CC1" s="461" t="s">
        <v>269</v>
      </c>
      <c r="CD1" s="461" t="s">
        <v>608</v>
      </c>
      <c r="CE1" s="461" t="s">
        <v>610</v>
      </c>
      <c r="CF1" s="461" t="s">
        <v>612</v>
      </c>
      <c r="CG1" s="464" t="s">
        <v>270</v>
      </c>
      <c r="CH1" s="461" t="s">
        <v>618</v>
      </c>
      <c r="CI1" s="461" t="s">
        <v>620</v>
      </c>
      <c r="CJ1" s="461" t="s">
        <v>271</v>
      </c>
      <c r="CK1" s="461" t="s">
        <v>614</v>
      </c>
      <c r="CL1" s="461" t="s">
        <v>616</v>
      </c>
      <c r="CM1" s="461" t="s">
        <v>272</v>
      </c>
      <c r="CN1" s="461" t="s">
        <v>622</v>
      </c>
      <c r="CO1" s="461" t="s">
        <v>273</v>
      </c>
      <c r="CP1" s="461" t="s">
        <v>623</v>
      </c>
      <c r="CQ1" s="460" t="s">
        <v>277</v>
      </c>
      <c r="CR1" s="464" t="s">
        <v>278</v>
      </c>
      <c r="CS1" s="461" t="s">
        <v>624</v>
      </c>
      <c r="CT1" s="461" t="s">
        <v>625</v>
      </c>
      <c r="CU1" s="461" t="s">
        <v>627</v>
      </c>
      <c r="CV1" s="461" t="s">
        <v>279</v>
      </c>
      <c r="CW1" s="461" t="s">
        <v>629</v>
      </c>
      <c r="CX1" s="461" t="s">
        <v>631</v>
      </c>
      <c r="CY1" s="461" t="s">
        <v>633</v>
      </c>
      <c r="CZ1" s="461" t="s">
        <v>635</v>
      </c>
      <c r="DA1" s="461" t="s">
        <v>637</v>
      </c>
      <c r="DB1" s="461" t="s">
        <v>639</v>
      </c>
      <c r="DC1" s="464" t="s">
        <v>280</v>
      </c>
      <c r="DD1" s="461" t="s">
        <v>281</v>
      </c>
      <c r="DE1" s="461" t="s">
        <v>641</v>
      </c>
      <c r="DF1" s="461" t="s">
        <v>282</v>
      </c>
      <c r="DG1" s="461" t="s">
        <v>643</v>
      </c>
      <c r="DH1" s="461" t="s">
        <v>645</v>
      </c>
      <c r="DI1" s="461" t="s">
        <v>647</v>
      </c>
      <c r="DJ1" s="461" t="s">
        <v>649</v>
      </c>
      <c r="DK1" s="461" t="s">
        <v>651</v>
      </c>
      <c r="DL1" s="461" t="s">
        <v>653</v>
      </c>
      <c r="DM1" s="461" t="s">
        <v>655</v>
      </c>
      <c r="DN1" s="461" t="s">
        <v>283</v>
      </c>
      <c r="DO1" s="461" t="s">
        <v>657</v>
      </c>
      <c r="DP1" s="461" t="s">
        <v>659</v>
      </c>
      <c r="DQ1" s="461" t="s">
        <v>661</v>
      </c>
      <c r="DR1" s="464" t="s">
        <v>284</v>
      </c>
      <c r="DS1" s="461" t="s">
        <v>663</v>
      </c>
      <c r="DT1" s="461" t="s">
        <v>285</v>
      </c>
      <c r="DU1" s="461" t="s">
        <v>665</v>
      </c>
      <c r="DV1" s="461" t="s">
        <v>286</v>
      </c>
      <c r="DW1" s="461" t="s">
        <v>667</v>
      </c>
      <c r="DX1" s="461" t="s">
        <v>669</v>
      </c>
      <c r="DY1" s="461" t="s">
        <v>671</v>
      </c>
      <c r="DZ1" s="461" t="s">
        <v>673</v>
      </c>
      <c r="EA1" s="461" t="s">
        <v>675</v>
      </c>
      <c r="EB1" s="461" t="s">
        <v>677</v>
      </c>
      <c r="EC1" s="461" t="s">
        <v>679</v>
      </c>
      <c r="ED1" s="461" t="s">
        <v>681</v>
      </c>
      <c r="EE1" s="461" t="s">
        <v>683</v>
      </c>
      <c r="EF1" s="461" t="s">
        <v>685</v>
      </c>
      <c r="EG1" s="461" t="s">
        <v>687</v>
      </c>
      <c r="EH1" s="464" t="s">
        <v>287</v>
      </c>
      <c r="EI1" s="461" t="s">
        <v>689</v>
      </c>
      <c r="EJ1" s="461" t="s">
        <v>288</v>
      </c>
      <c r="EK1" s="461" t="s">
        <v>691</v>
      </c>
      <c r="EL1" s="461" t="s">
        <v>693</v>
      </c>
      <c r="EM1" s="461" t="s">
        <v>289</v>
      </c>
      <c r="EN1" s="461" t="s">
        <v>695</v>
      </c>
      <c r="EO1" s="461" t="s">
        <v>697</v>
      </c>
      <c r="EP1" s="461" t="s">
        <v>290</v>
      </c>
      <c r="EQ1" s="461" t="s">
        <v>699</v>
      </c>
      <c r="ER1" s="461" t="s">
        <v>701</v>
      </c>
      <c r="ES1" s="461" t="s">
        <v>703</v>
      </c>
      <c r="ET1" s="461" t="s">
        <v>291</v>
      </c>
      <c r="EU1" s="461" t="s">
        <v>705</v>
      </c>
      <c r="EV1" s="461" t="s">
        <v>707</v>
      </c>
      <c r="EW1" s="464" t="s">
        <v>292</v>
      </c>
      <c r="EX1" s="461" t="s">
        <v>293</v>
      </c>
      <c r="EY1" s="461" t="s">
        <v>709</v>
      </c>
      <c r="EZ1" s="461" t="s">
        <v>711</v>
      </c>
      <c r="FA1" s="461" t="s">
        <v>713</v>
      </c>
      <c r="FB1" s="461" t="s">
        <v>715</v>
      </c>
      <c r="FC1" s="461" t="s">
        <v>294</v>
      </c>
      <c r="FD1" s="461" t="s">
        <v>717</v>
      </c>
      <c r="FE1" s="461" t="s">
        <v>719</v>
      </c>
      <c r="FF1" s="461" t="s">
        <v>721</v>
      </c>
      <c r="FG1" s="461" t="s">
        <v>723</v>
      </c>
      <c r="FH1" s="461" t="s">
        <v>725</v>
      </c>
      <c r="FI1" s="461" t="s">
        <v>295</v>
      </c>
      <c r="FJ1" s="461" t="s">
        <v>728</v>
      </c>
      <c r="FK1" s="461" t="s">
        <v>296</v>
      </c>
      <c r="FL1" s="461" t="s">
        <v>731</v>
      </c>
      <c r="FM1" s="461" t="s">
        <v>732</v>
      </c>
      <c r="FN1" s="461" t="s">
        <v>734</v>
      </c>
      <c r="FO1" s="461" t="s">
        <v>297</v>
      </c>
      <c r="FP1" s="461" t="s">
        <v>737</v>
      </c>
      <c r="FQ1" s="461" t="s">
        <v>738</v>
      </c>
      <c r="FR1" s="461" t="s">
        <v>740</v>
      </c>
      <c r="FS1" s="461" t="s">
        <v>298</v>
      </c>
      <c r="FT1" s="461" t="s">
        <v>743</v>
      </c>
      <c r="FU1" s="461" t="s">
        <v>745</v>
      </c>
      <c r="FV1" s="461" t="s">
        <v>747</v>
      </c>
      <c r="FW1" s="464" t="s">
        <v>299</v>
      </c>
      <c r="FX1" s="464" t="s">
        <v>300</v>
      </c>
      <c r="FY1" s="461" t="s">
        <v>306</v>
      </c>
      <c r="FZ1" s="461" t="s">
        <v>749</v>
      </c>
      <c r="GA1" s="461" t="s">
        <v>751</v>
      </c>
      <c r="GB1" s="461" t="s">
        <v>753</v>
      </c>
      <c r="GC1" s="461" t="s">
        <v>755</v>
      </c>
      <c r="GD1" s="461" t="s">
        <v>757</v>
      </c>
      <c r="GE1" s="461" t="s">
        <v>759</v>
      </c>
      <c r="GF1" s="464" t="s">
        <v>301</v>
      </c>
      <c r="GG1" s="461" t="s">
        <v>307</v>
      </c>
      <c r="GH1" s="461" t="s">
        <v>761</v>
      </c>
      <c r="GI1" s="461" t="s">
        <v>763</v>
      </c>
      <c r="GJ1" s="461" t="s">
        <v>764</v>
      </c>
      <c r="GK1" s="461" t="s">
        <v>308</v>
      </c>
      <c r="GL1" s="461" t="s">
        <v>767</v>
      </c>
      <c r="GM1" s="461" t="s">
        <v>768</v>
      </c>
      <c r="GN1" s="464" t="s">
        <v>302</v>
      </c>
      <c r="GO1" s="461" t="s">
        <v>303</v>
      </c>
      <c r="GP1" s="461" t="s">
        <v>770</v>
      </c>
      <c r="GQ1" s="461" t="s">
        <v>772</v>
      </c>
      <c r="GR1" s="461" t="s">
        <v>774</v>
      </c>
      <c r="GS1" s="461" t="s">
        <v>776</v>
      </c>
      <c r="GT1" s="461" t="s">
        <v>778</v>
      </c>
      <c r="GU1" s="464" t="s">
        <v>304</v>
      </c>
      <c r="GV1" s="461" t="s">
        <v>305</v>
      </c>
      <c r="GW1" s="461" t="s">
        <v>780</v>
      </c>
      <c r="GX1" s="461" t="s">
        <v>782</v>
      </c>
      <c r="GY1" s="461" t="s">
        <v>784</v>
      </c>
      <c r="GZ1" s="461" t="s">
        <v>786</v>
      </c>
      <c r="HA1" s="461" t="s">
        <v>788</v>
      </c>
      <c r="HB1" s="461" t="s">
        <v>790</v>
      </c>
      <c r="HC1" s="460" t="s">
        <v>309</v>
      </c>
      <c r="HD1" s="464" t="s">
        <v>310</v>
      </c>
      <c r="HE1" s="461" t="s">
        <v>311</v>
      </c>
      <c r="HF1" s="461" t="s">
        <v>792</v>
      </c>
      <c r="HG1" s="461" t="s">
        <v>794</v>
      </c>
      <c r="HH1" s="461" t="s">
        <v>796</v>
      </c>
      <c r="HI1" s="461" t="s">
        <v>798</v>
      </c>
      <c r="HJ1" s="461" t="s">
        <v>312</v>
      </c>
      <c r="HK1" s="461" t="s">
        <v>801</v>
      </c>
      <c r="HL1" s="461" t="s">
        <v>329</v>
      </c>
      <c r="HM1" s="461" t="s">
        <v>839</v>
      </c>
      <c r="HN1" s="461" t="s">
        <v>841</v>
      </c>
      <c r="HO1" s="461" t="s">
        <v>843</v>
      </c>
      <c r="HP1" s="464" t="s">
        <v>313</v>
      </c>
      <c r="HQ1" s="461" t="s">
        <v>803</v>
      </c>
      <c r="HR1" s="461" t="s">
        <v>805</v>
      </c>
      <c r="HS1" s="461" t="s">
        <v>314</v>
      </c>
      <c r="HT1" s="461" t="s">
        <v>808</v>
      </c>
      <c r="HU1" s="461" t="s">
        <v>810</v>
      </c>
      <c r="HV1" s="461" t="s">
        <v>811</v>
      </c>
      <c r="HW1" s="461" t="s">
        <v>813</v>
      </c>
      <c r="HX1" s="464" t="s">
        <v>315</v>
      </c>
      <c r="HY1" s="461" t="s">
        <v>815</v>
      </c>
      <c r="HZ1" s="461" t="s">
        <v>817</v>
      </c>
      <c r="IA1" s="461" t="s">
        <v>819</v>
      </c>
      <c r="IB1" s="461" t="s">
        <v>316</v>
      </c>
      <c r="IC1" s="461" t="s">
        <v>821</v>
      </c>
      <c r="ID1" s="461" t="s">
        <v>823</v>
      </c>
      <c r="IE1" s="461" t="s">
        <v>317</v>
      </c>
      <c r="IF1" s="461" t="s">
        <v>825</v>
      </c>
      <c r="IG1" s="461" t="s">
        <v>827</v>
      </c>
      <c r="IH1" s="461" t="s">
        <v>318</v>
      </c>
      <c r="II1" s="461" t="s">
        <v>829</v>
      </c>
      <c r="IJ1" s="461" t="s">
        <v>831</v>
      </c>
      <c r="IK1" s="461" t="s">
        <v>833</v>
      </c>
      <c r="IL1" s="461" t="s">
        <v>835</v>
      </c>
      <c r="IM1" s="461" t="s">
        <v>319</v>
      </c>
      <c r="IN1" s="461" t="s">
        <v>837</v>
      </c>
      <c r="IO1" s="464" t="s">
        <v>320</v>
      </c>
      <c r="IP1" s="461" t="s">
        <v>845</v>
      </c>
      <c r="IQ1" s="461" t="s">
        <v>847</v>
      </c>
      <c r="IR1" s="461" t="s">
        <v>321</v>
      </c>
      <c r="IS1" s="461" t="s">
        <v>849</v>
      </c>
      <c r="IT1" s="461" t="s">
        <v>851</v>
      </c>
      <c r="IU1" s="461" t="s">
        <v>853</v>
      </c>
      <c r="IV1" s="464" t="s">
        <v>322</v>
      </c>
      <c r="IW1" s="461" t="s">
        <v>855</v>
      </c>
      <c r="IX1" s="461" t="s">
        <v>323</v>
      </c>
      <c r="IY1" s="461" t="s">
        <v>858</v>
      </c>
      <c r="IZ1" s="461" t="s">
        <v>860</v>
      </c>
      <c r="JA1" s="461" t="s">
        <v>862</v>
      </c>
      <c r="JB1" s="461" t="s">
        <v>864</v>
      </c>
      <c r="JC1" s="461" t="s">
        <v>866</v>
      </c>
      <c r="JD1" s="461" t="s">
        <v>868</v>
      </c>
      <c r="JE1" s="461" t="s">
        <v>324</v>
      </c>
      <c r="JF1" s="461" t="s">
        <v>871</v>
      </c>
      <c r="JG1" s="461" t="s">
        <v>873</v>
      </c>
      <c r="JH1" s="461" t="s">
        <v>875</v>
      </c>
      <c r="JI1" s="461" t="s">
        <v>877</v>
      </c>
      <c r="JJ1" s="461" t="s">
        <v>879</v>
      </c>
      <c r="JK1" s="461" t="s">
        <v>881</v>
      </c>
      <c r="JL1" s="461" t="s">
        <v>883</v>
      </c>
      <c r="JM1" s="461" t="s">
        <v>885</v>
      </c>
      <c r="JN1" s="461" t="s">
        <v>325</v>
      </c>
      <c r="JO1" s="461" t="s">
        <v>888</v>
      </c>
      <c r="JP1" s="461" t="s">
        <v>890</v>
      </c>
      <c r="JQ1" s="461" t="s">
        <v>892</v>
      </c>
      <c r="JR1" s="461" t="s">
        <v>894</v>
      </c>
      <c r="JS1" s="461" t="s">
        <v>895</v>
      </c>
      <c r="JT1" s="461" t="s">
        <v>897</v>
      </c>
      <c r="JU1" s="461" t="s">
        <v>899</v>
      </c>
      <c r="JV1" s="461" t="s">
        <v>901</v>
      </c>
      <c r="JW1" s="461" t="s">
        <v>903</v>
      </c>
      <c r="JX1" s="461" t="s">
        <v>905</v>
      </c>
      <c r="JY1" s="461" t="s">
        <v>907</v>
      </c>
      <c r="JZ1" s="461" t="s">
        <v>909</v>
      </c>
      <c r="KA1" s="461" t="s">
        <v>911</v>
      </c>
      <c r="KB1" s="461" t="s">
        <v>913</v>
      </c>
      <c r="KC1" s="461" t="s">
        <v>915</v>
      </c>
      <c r="KD1" s="461" t="s">
        <v>917</v>
      </c>
      <c r="KE1" s="461" t="s">
        <v>919</v>
      </c>
      <c r="KF1" s="461" t="s">
        <v>921</v>
      </c>
      <c r="KG1" s="461" t="s">
        <v>923</v>
      </c>
      <c r="KH1" s="461" t="s">
        <v>925</v>
      </c>
      <c r="KI1" s="461" t="s">
        <v>927</v>
      </c>
      <c r="KJ1" s="461" t="s">
        <v>929</v>
      </c>
      <c r="KK1" s="461" t="s">
        <v>931</v>
      </c>
      <c r="KL1" s="461" t="s">
        <v>933</v>
      </c>
      <c r="KM1" s="461" t="s">
        <v>935</v>
      </c>
      <c r="KN1" s="461" t="s">
        <v>937</v>
      </c>
      <c r="KO1" s="464" t="s">
        <v>326</v>
      </c>
      <c r="KP1" s="461" t="s">
        <v>939</v>
      </c>
      <c r="KQ1" s="461" t="s">
        <v>327</v>
      </c>
      <c r="KR1" s="461" t="s">
        <v>942</v>
      </c>
      <c r="KS1" s="461" t="s">
        <v>944</v>
      </c>
      <c r="KT1" s="461" t="s">
        <v>946</v>
      </c>
      <c r="KU1" s="461" t="s">
        <v>948</v>
      </c>
      <c r="KV1" s="461" t="s">
        <v>328</v>
      </c>
      <c r="KW1" s="461" t="s">
        <v>951</v>
      </c>
      <c r="KX1" s="461" t="s">
        <v>953</v>
      </c>
      <c r="KY1" s="461" t="s">
        <v>955</v>
      </c>
      <c r="KZ1" s="461" t="s">
        <v>957</v>
      </c>
      <c r="LA1" s="461" t="s">
        <v>959</v>
      </c>
      <c r="LB1" s="461" t="s">
        <v>961</v>
      </c>
      <c r="LC1" s="461" t="s">
        <v>963</v>
      </c>
      <c r="LD1" s="460" t="s">
        <v>330</v>
      </c>
      <c r="LE1" s="464" t="s">
        <v>331</v>
      </c>
      <c r="LF1" s="461" t="s">
        <v>332</v>
      </c>
      <c r="LG1" s="461" t="s">
        <v>346</v>
      </c>
      <c r="LH1" s="461" t="s">
        <v>965</v>
      </c>
      <c r="LI1" s="461" t="s">
        <v>967</v>
      </c>
      <c r="LJ1" s="461" t="s">
        <v>969</v>
      </c>
      <c r="LK1" s="461" t="s">
        <v>971</v>
      </c>
      <c r="LL1" s="461" t="s">
        <v>347</v>
      </c>
      <c r="LM1" s="461" t="s">
        <v>973</v>
      </c>
      <c r="LN1" s="461" t="s">
        <v>348</v>
      </c>
      <c r="LO1" s="461" t="s">
        <v>975</v>
      </c>
      <c r="LP1" s="461" t="s">
        <v>333</v>
      </c>
      <c r="LQ1" s="461" t="s">
        <v>977</v>
      </c>
      <c r="LR1" s="461" t="s">
        <v>349</v>
      </c>
      <c r="LS1" s="461" t="s">
        <v>979</v>
      </c>
      <c r="LT1" s="461" t="s">
        <v>981</v>
      </c>
      <c r="LU1" s="461" t="s">
        <v>350</v>
      </c>
      <c r="LV1" s="464" t="s">
        <v>334</v>
      </c>
      <c r="LW1" s="461" t="s">
        <v>335</v>
      </c>
      <c r="LX1" s="461" t="s">
        <v>983</v>
      </c>
      <c r="LY1" s="461" t="s">
        <v>985</v>
      </c>
      <c r="LZ1" s="461" t="s">
        <v>986</v>
      </c>
      <c r="MA1" s="461" t="s">
        <v>988</v>
      </c>
      <c r="MB1" s="461" t="s">
        <v>989</v>
      </c>
      <c r="MC1" s="461" t="s">
        <v>991</v>
      </c>
      <c r="MD1" s="461" t="s">
        <v>993</v>
      </c>
      <c r="ME1" s="461" t="s">
        <v>995</v>
      </c>
      <c r="MF1" s="461" t="s">
        <v>997</v>
      </c>
      <c r="MG1" s="461" t="s">
        <v>336</v>
      </c>
      <c r="MH1" s="461" t="s">
        <v>1000</v>
      </c>
      <c r="MI1" s="461" t="s">
        <v>1001</v>
      </c>
      <c r="MJ1" s="461" t="s">
        <v>1003</v>
      </c>
      <c r="MK1" s="461" t="s">
        <v>337</v>
      </c>
      <c r="ML1" s="461" t="s">
        <v>1006</v>
      </c>
      <c r="MM1" s="461" t="s">
        <v>1007</v>
      </c>
      <c r="MN1" s="461" t="s">
        <v>1009</v>
      </c>
      <c r="MO1" s="461" t="s">
        <v>1011</v>
      </c>
      <c r="MP1" s="461" t="s">
        <v>338</v>
      </c>
      <c r="MQ1" s="461" t="s">
        <v>1014</v>
      </c>
      <c r="MR1" s="461" t="s">
        <v>1016</v>
      </c>
      <c r="MS1" s="461" t="s">
        <v>1018</v>
      </c>
      <c r="MT1" s="461" t="s">
        <v>1020</v>
      </c>
      <c r="MU1" s="461" t="s">
        <v>339</v>
      </c>
      <c r="MV1" s="461" t="s">
        <v>1023</v>
      </c>
      <c r="MW1" s="461" t="s">
        <v>1025</v>
      </c>
      <c r="MX1" s="461" t="s">
        <v>1027</v>
      </c>
      <c r="MY1" s="461" t="s">
        <v>1029</v>
      </c>
      <c r="MZ1" s="461" t="s">
        <v>1031</v>
      </c>
      <c r="NA1" s="461" t="s">
        <v>1033</v>
      </c>
      <c r="NB1" s="461" t="s">
        <v>1035</v>
      </c>
      <c r="NC1" s="461" t="s">
        <v>1037</v>
      </c>
      <c r="ND1" s="461" t="s">
        <v>1039</v>
      </c>
      <c r="NE1" s="461" t="s">
        <v>1041</v>
      </c>
      <c r="NF1" s="461" t="s">
        <v>1043</v>
      </c>
      <c r="NG1" s="461" t="s">
        <v>1044</v>
      </c>
      <c r="NH1" s="464" t="s">
        <v>340</v>
      </c>
      <c r="NI1" s="461" t="s">
        <v>341</v>
      </c>
      <c r="NJ1" s="461" t="s">
        <v>1046</v>
      </c>
      <c r="NK1" s="461" t="s">
        <v>1048</v>
      </c>
      <c r="NL1" s="461" t="s">
        <v>1050</v>
      </c>
      <c r="NM1" s="461" t="s">
        <v>1052</v>
      </c>
      <c r="NN1" s="464" t="s">
        <v>342</v>
      </c>
      <c r="NO1" s="461" t="s">
        <v>343</v>
      </c>
      <c r="NP1" s="461" t="s">
        <v>1053</v>
      </c>
      <c r="NQ1" s="461" t="s">
        <v>344</v>
      </c>
      <c r="NR1" s="461" t="s">
        <v>1055</v>
      </c>
      <c r="NS1" s="461" t="s">
        <v>1057</v>
      </c>
      <c r="NT1" s="461" t="s">
        <v>345</v>
      </c>
      <c r="NU1" s="461" t="s">
        <v>1059</v>
      </c>
      <c r="NV1" s="460" t="s">
        <v>351</v>
      </c>
      <c r="NW1" s="464" t="s">
        <v>352</v>
      </c>
      <c r="NX1" s="461" t="s">
        <v>353</v>
      </c>
      <c r="NY1" s="461" t="s">
        <v>1062</v>
      </c>
      <c r="NZ1" s="461" t="s">
        <v>1064</v>
      </c>
      <c r="OA1" s="461" t="s">
        <v>354</v>
      </c>
      <c r="OB1" s="461" t="s">
        <v>364</v>
      </c>
      <c r="OC1" s="461" t="s">
        <v>1066</v>
      </c>
      <c r="OD1" s="461" t="s">
        <v>1068</v>
      </c>
      <c r="OE1" s="461" t="s">
        <v>1070</v>
      </c>
      <c r="OF1" s="461" t="s">
        <v>1072</v>
      </c>
      <c r="OG1" s="461" t="s">
        <v>1074</v>
      </c>
      <c r="OH1" s="461" t="s">
        <v>1076</v>
      </c>
      <c r="OI1" s="461" t="s">
        <v>1078</v>
      </c>
      <c r="OJ1" s="461" t="s">
        <v>1080</v>
      </c>
      <c r="OK1" s="461" t="s">
        <v>1082</v>
      </c>
      <c r="OL1" s="461" t="s">
        <v>1084</v>
      </c>
      <c r="OM1" s="461" t="s">
        <v>1086</v>
      </c>
      <c r="ON1" s="461" t="s">
        <v>1088</v>
      </c>
      <c r="OO1" s="461" t="s">
        <v>1090</v>
      </c>
      <c r="OP1" s="461" t="s">
        <v>1092</v>
      </c>
      <c r="OQ1" s="461" t="s">
        <v>1094</v>
      </c>
      <c r="OR1" s="461" t="s">
        <v>1096</v>
      </c>
      <c r="OS1" s="461" t="s">
        <v>1098</v>
      </c>
      <c r="OT1" s="461" t="s">
        <v>1100</v>
      </c>
      <c r="OU1" s="461" t="s">
        <v>1102</v>
      </c>
      <c r="OV1" s="461" t="s">
        <v>1104</v>
      </c>
      <c r="OW1" s="461" t="s">
        <v>1106</v>
      </c>
      <c r="OX1" s="461" t="s">
        <v>1108</v>
      </c>
      <c r="OY1" s="461" t="s">
        <v>365</v>
      </c>
      <c r="OZ1" s="461" t="s">
        <v>1111</v>
      </c>
      <c r="PA1" s="461" t="s">
        <v>1113</v>
      </c>
      <c r="PB1" s="461" t="s">
        <v>1114</v>
      </c>
      <c r="PC1" s="461" t="s">
        <v>1116</v>
      </c>
      <c r="PD1" s="461" t="s">
        <v>1118</v>
      </c>
      <c r="PE1" s="461" t="s">
        <v>1120</v>
      </c>
      <c r="PF1" s="461" t="s">
        <v>1122</v>
      </c>
      <c r="PG1" s="461" t="s">
        <v>1124</v>
      </c>
      <c r="PH1" s="461" t="s">
        <v>1126</v>
      </c>
      <c r="PI1" s="461" t="s">
        <v>1128</v>
      </c>
      <c r="PJ1" s="461" t="s">
        <v>1130</v>
      </c>
      <c r="PK1" s="461" t="s">
        <v>1132</v>
      </c>
      <c r="PL1" s="461" t="s">
        <v>1134</v>
      </c>
      <c r="PM1" s="461" t="s">
        <v>1136</v>
      </c>
      <c r="PN1" s="461" t="s">
        <v>1138</v>
      </c>
      <c r="PO1" s="461" t="s">
        <v>1140</v>
      </c>
      <c r="PP1" s="461" t="s">
        <v>1142</v>
      </c>
      <c r="PQ1" s="461" t="s">
        <v>1144</v>
      </c>
      <c r="PR1" s="461" t="s">
        <v>1146</v>
      </c>
      <c r="PS1" s="461" t="s">
        <v>1148</v>
      </c>
      <c r="PT1" s="461" t="s">
        <v>1150</v>
      </c>
      <c r="PU1" s="461" t="s">
        <v>1152</v>
      </c>
      <c r="PV1" s="461" t="s">
        <v>1154</v>
      </c>
      <c r="PW1" s="461" t="s">
        <v>1156</v>
      </c>
      <c r="PX1" s="461" t="s">
        <v>1158</v>
      </c>
      <c r="PY1" s="461" t="s">
        <v>1160</v>
      </c>
      <c r="PZ1" s="461" t="s">
        <v>355</v>
      </c>
      <c r="QA1" s="461" t="s">
        <v>1162</v>
      </c>
      <c r="QB1" s="461" t="s">
        <v>1164</v>
      </c>
      <c r="QC1" s="461" t="s">
        <v>1166</v>
      </c>
      <c r="QD1" s="461" t="s">
        <v>1168</v>
      </c>
      <c r="QE1" s="461" t="s">
        <v>1170</v>
      </c>
      <c r="QF1" s="464" t="s">
        <v>356</v>
      </c>
      <c r="QG1" s="461" t="s">
        <v>357</v>
      </c>
      <c r="QH1" s="461" t="s">
        <v>1172</v>
      </c>
      <c r="QI1" s="461" t="s">
        <v>1174</v>
      </c>
      <c r="QJ1" s="461" t="s">
        <v>1176</v>
      </c>
      <c r="QK1" s="461" t="s">
        <v>1178</v>
      </c>
      <c r="QL1" s="461" t="s">
        <v>1180</v>
      </c>
      <c r="QM1" s="461" t="s">
        <v>1182</v>
      </c>
      <c r="QN1" s="464" t="s">
        <v>358</v>
      </c>
      <c r="QO1" s="461" t="s">
        <v>1184</v>
      </c>
      <c r="QP1" s="461" t="s">
        <v>359</v>
      </c>
      <c r="QQ1" s="461" t="s">
        <v>366</v>
      </c>
      <c r="QR1" s="461" t="s">
        <v>1186</v>
      </c>
      <c r="QS1" s="461" t="s">
        <v>1188</v>
      </c>
      <c r="QT1" s="461" t="s">
        <v>1190</v>
      </c>
      <c r="QU1" s="461" t="s">
        <v>1192</v>
      </c>
      <c r="QV1" s="461" t="s">
        <v>1194</v>
      </c>
      <c r="QW1" s="461" t="s">
        <v>1196</v>
      </c>
      <c r="QX1" s="461" t="s">
        <v>1198</v>
      </c>
      <c r="QY1" s="461" t="s">
        <v>1200</v>
      </c>
      <c r="QZ1" s="461" t="s">
        <v>1202</v>
      </c>
      <c r="RA1" s="461" t="s">
        <v>1204</v>
      </c>
      <c r="RB1" s="461" t="s">
        <v>1206</v>
      </c>
      <c r="RC1" s="461" t="s">
        <v>1208</v>
      </c>
      <c r="RD1" s="461" t="s">
        <v>1210</v>
      </c>
      <c r="RE1" s="461" t="s">
        <v>1212</v>
      </c>
      <c r="RF1" s="464" t="s">
        <v>360</v>
      </c>
      <c r="RG1" s="461" t="s">
        <v>361</v>
      </c>
      <c r="RH1" s="461" t="s">
        <v>1214</v>
      </c>
      <c r="RI1" s="461" t="s">
        <v>1216</v>
      </c>
      <c r="RJ1" s="464" t="s">
        <v>362</v>
      </c>
      <c r="RK1" s="461" t="s">
        <v>363</v>
      </c>
      <c r="RL1" s="461" t="s">
        <v>1218</v>
      </c>
      <c r="RM1" s="461" t="s">
        <v>1219</v>
      </c>
      <c r="RN1" s="461" t="s">
        <v>1220</v>
      </c>
      <c r="RO1" s="461" t="s">
        <v>1221</v>
      </c>
      <c r="RP1" s="461" t="s">
        <v>1223</v>
      </c>
      <c r="RQ1" s="461" t="s">
        <v>1224</v>
      </c>
      <c r="RR1" s="461" t="s">
        <v>1226</v>
      </c>
      <c r="RS1" s="461" t="s">
        <v>1227</v>
      </c>
      <c r="RT1" s="460" t="s">
        <v>367</v>
      </c>
      <c r="RU1" s="464" t="s">
        <v>368</v>
      </c>
      <c r="RV1" s="461" t="s">
        <v>369</v>
      </c>
      <c r="RW1" s="461" t="s">
        <v>1229</v>
      </c>
      <c r="RX1" s="461" t="s">
        <v>1231</v>
      </c>
      <c r="RY1" s="461" t="s">
        <v>370</v>
      </c>
      <c r="RZ1" s="461" t="s">
        <v>1233</v>
      </c>
      <c r="SA1" s="461" t="s">
        <v>1235</v>
      </c>
      <c r="SB1" s="461" t="s">
        <v>1237</v>
      </c>
      <c r="SC1" s="461" t="s">
        <v>1239</v>
      </c>
      <c r="SD1" s="464" t="s">
        <v>371</v>
      </c>
      <c r="SE1" s="461" t="s">
        <v>372</v>
      </c>
      <c r="SF1" s="461" t="s">
        <v>1241</v>
      </c>
      <c r="SG1" s="461" t="s">
        <v>1243</v>
      </c>
      <c r="SH1" s="461" t="s">
        <v>1245</v>
      </c>
      <c r="SI1" s="461" t="s">
        <v>1247</v>
      </c>
      <c r="SJ1" s="461" t="s">
        <v>1249</v>
      </c>
      <c r="SK1" s="461" t="s">
        <v>1251</v>
      </c>
      <c r="SL1" s="461" t="s">
        <v>1253</v>
      </c>
      <c r="SM1" s="461" t="s">
        <v>1255</v>
      </c>
      <c r="SN1" s="461" t="s">
        <v>1257</v>
      </c>
      <c r="SO1" s="461" t="s">
        <v>1259</v>
      </c>
      <c r="SP1" s="461" t="s">
        <v>1261</v>
      </c>
      <c r="SQ1" s="461" t="s">
        <v>1263</v>
      </c>
      <c r="SR1" s="461" t="s">
        <v>1265</v>
      </c>
      <c r="SS1" s="461" t="s">
        <v>1267</v>
      </c>
      <c r="ST1" s="461" t="s">
        <v>1269</v>
      </c>
      <c r="SU1" s="460" t="s">
        <v>373</v>
      </c>
      <c r="SV1" s="464" t="s">
        <v>374</v>
      </c>
      <c r="SW1" s="461" t="s">
        <v>375</v>
      </c>
      <c r="SX1" s="461" t="s">
        <v>1271</v>
      </c>
      <c r="SY1" s="461" t="s">
        <v>1273</v>
      </c>
      <c r="SZ1" s="461" t="s">
        <v>1275</v>
      </c>
      <c r="TA1" s="461" t="s">
        <v>1277</v>
      </c>
      <c r="TB1" s="461" t="s">
        <v>1279</v>
      </c>
      <c r="TC1" s="461" t="s">
        <v>376</v>
      </c>
      <c r="TD1" s="461" t="s">
        <v>1281</v>
      </c>
      <c r="TE1" s="461" t="s">
        <v>1283</v>
      </c>
      <c r="TF1" s="461" t="s">
        <v>1285</v>
      </c>
      <c r="TG1" s="461" t="s">
        <v>1287</v>
      </c>
      <c r="TH1" s="461" t="s">
        <v>1289</v>
      </c>
      <c r="TI1" s="461" t="s">
        <v>1291</v>
      </c>
      <c r="TJ1" s="464" t="s">
        <v>377</v>
      </c>
      <c r="TK1" s="461" t="s">
        <v>378</v>
      </c>
      <c r="TL1" s="461" t="s">
        <v>379</v>
      </c>
      <c r="TM1" s="461" t="s">
        <v>1293</v>
      </c>
      <c r="TN1" s="461" t="s">
        <v>1295</v>
      </c>
      <c r="TO1" s="461" t="s">
        <v>1296</v>
      </c>
      <c r="TP1" s="461" t="s">
        <v>1298</v>
      </c>
      <c r="TQ1" s="461" t="s">
        <v>1300</v>
      </c>
      <c r="TR1" s="461" t="s">
        <v>1302</v>
      </c>
      <c r="TS1" s="461" t="s">
        <v>1304</v>
      </c>
      <c r="TT1" s="461" t="s">
        <v>1306</v>
      </c>
      <c r="TU1" s="461" t="s">
        <v>1308</v>
      </c>
      <c r="TV1" s="461" t="s">
        <v>1310</v>
      </c>
      <c r="TW1" s="461" t="s">
        <v>1312</v>
      </c>
      <c r="TX1" s="461" t="s">
        <v>1314</v>
      </c>
      <c r="TY1" s="461" t="s">
        <v>1316</v>
      </c>
      <c r="TZ1" s="461" t="s">
        <v>1318</v>
      </c>
      <c r="UA1" s="461" t="s">
        <v>1320</v>
      </c>
      <c r="UB1" s="461" t="s">
        <v>1322</v>
      </c>
      <c r="UC1" s="460" t="s">
        <v>1324</v>
      </c>
      <c r="UD1" s="461" t="s">
        <v>1326</v>
      </c>
      <c r="UE1" s="461" t="s">
        <v>1328</v>
      </c>
      <c r="UF1" s="461" t="s">
        <v>1330</v>
      </c>
      <c r="UG1" s="461" t="s">
        <v>1332</v>
      </c>
      <c r="UH1" s="461" t="s">
        <v>1334</v>
      </c>
      <c r="UI1" s="462"/>
    </row>
    <row r="2" spans="1:555" s="122" customFormat="1" hidden="1">
      <c r="A2" s="458" t="s">
        <v>1357</v>
      </c>
      <c r="B2" s="458" t="s">
        <v>1359</v>
      </c>
      <c r="C2" s="458" t="s">
        <v>471</v>
      </c>
      <c r="D2" s="458" t="s">
        <v>1358</v>
      </c>
      <c r="E2" s="458" t="s">
        <v>1360</v>
      </c>
      <c r="F2" s="458" t="s">
        <v>472</v>
      </c>
      <c r="G2" s="459" t="s">
        <v>1361</v>
      </c>
      <c r="H2" s="458" t="s">
        <v>1362</v>
      </c>
      <c r="I2" s="458" t="s">
        <v>1363</v>
      </c>
      <c r="J2" s="458" t="s">
        <v>1454</v>
      </c>
      <c r="K2" s="458" t="s">
        <v>1364</v>
      </c>
      <c r="L2" s="458" t="s">
        <v>1365</v>
      </c>
      <c r="M2" s="458" t="s">
        <v>1366</v>
      </c>
      <c r="N2" s="458" t="s">
        <v>1367</v>
      </c>
      <c r="O2" s="458" t="s">
        <v>1368</v>
      </c>
      <c r="P2" s="458" t="s">
        <v>1479</v>
      </c>
      <c r="Q2" s="458" t="s">
        <v>1517</v>
      </c>
      <c r="R2" s="453" t="str">
        <f>+Presupuesto!D11</f>
        <v>Recurrente</v>
      </c>
      <c r="S2" s="453" t="str">
        <f>+Presupuesto!E11</f>
        <v>Programa / Proyecto 2016</v>
      </c>
      <c r="T2" s="458"/>
      <c r="U2" s="458" t="s">
        <v>394</v>
      </c>
      <c r="V2" s="458" t="s">
        <v>412</v>
      </c>
      <c r="W2" s="458" t="s">
        <v>395</v>
      </c>
      <c r="X2" s="458" t="s">
        <v>396</v>
      </c>
      <c r="Y2" s="458" t="s">
        <v>397</v>
      </c>
      <c r="Z2" s="458" t="s">
        <v>398</v>
      </c>
      <c r="AA2" s="458" t="s">
        <v>399</v>
      </c>
      <c r="AB2" s="458" t="s">
        <v>400</v>
      </c>
      <c r="AC2" s="458" t="s">
        <v>401</v>
      </c>
      <c r="AD2" s="458" t="s">
        <v>402</v>
      </c>
      <c r="AE2" s="458" t="s">
        <v>403</v>
      </c>
      <c r="AF2" s="458" t="s">
        <v>404</v>
      </c>
      <c r="AG2" s="458"/>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c r="QP2" s="458"/>
      <c r="QQ2" s="458"/>
      <c r="QR2" s="458"/>
      <c r="QS2" s="458"/>
      <c r="QT2" s="458"/>
      <c r="QU2" s="458"/>
      <c r="QV2" s="458"/>
      <c r="QW2" s="458"/>
      <c r="QX2" s="458"/>
      <c r="QY2" s="458"/>
      <c r="QZ2" s="458"/>
      <c r="RA2" s="458"/>
      <c r="RB2" s="458"/>
      <c r="RC2" s="458"/>
      <c r="RD2" s="458"/>
      <c r="RE2" s="458"/>
      <c r="RF2" s="458"/>
      <c r="RG2" s="458"/>
      <c r="RH2" s="458"/>
      <c r="RI2" s="458"/>
      <c r="RJ2" s="458"/>
      <c r="RK2" s="458"/>
      <c r="RL2" s="458"/>
      <c r="RM2" s="458"/>
      <c r="RN2" s="458"/>
      <c r="RO2" s="458"/>
      <c r="RP2" s="458"/>
      <c r="RQ2" s="458"/>
      <c r="RR2" s="458"/>
      <c r="RS2" s="458"/>
      <c r="RT2" s="458"/>
      <c r="RU2" s="458"/>
      <c r="RV2" s="458"/>
      <c r="RW2" s="458"/>
      <c r="RX2" s="458"/>
      <c r="RY2" s="458"/>
      <c r="RZ2" s="458"/>
      <c r="SA2" s="458"/>
      <c r="SB2" s="458"/>
      <c r="SC2" s="458"/>
      <c r="SD2" s="458"/>
      <c r="SE2" s="458"/>
      <c r="SF2" s="458"/>
      <c r="SG2" s="458"/>
      <c r="SH2" s="458"/>
      <c r="SI2" s="458"/>
      <c r="SJ2" s="458"/>
      <c r="SK2" s="458"/>
      <c r="SL2" s="458"/>
      <c r="SM2" s="458"/>
      <c r="SN2" s="458"/>
      <c r="SO2" s="458"/>
      <c r="SP2" s="458"/>
      <c r="SQ2" s="458"/>
      <c r="SR2" s="458"/>
      <c r="SS2" s="458"/>
      <c r="ST2" s="458"/>
      <c r="SU2" s="458"/>
      <c r="SV2" s="458"/>
      <c r="SW2" s="458"/>
      <c r="SX2" s="458"/>
      <c r="SY2" s="458"/>
      <c r="SZ2" s="458"/>
      <c r="TA2" s="458"/>
      <c r="TB2" s="458"/>
      <c r="TC2" s="458"/>
      <c r="TD2" s="458"/>
      <c r="TE2" s="458"/>
      <c r="TF2" s="458"/>
      <c r="TG2" s="458"/>
      <c r="TH2" s="458"/>
      <c r="TI2" s="458"/>
      <c r="TJ2" s="458"/>
      <c r="TK2" s="458"/>
      <c r="TL2" s="458"/>
      <c r="TM2" s="458"/>
      <c r="TN2" s="458"/>
      <c r="TO2" s="458"/>
      <c r="TP2" s="458"/>
      <c r="TQ2" s="458"/>
      <c r="TR2" s="458"/>
      <c r="TS2" s="458"/>
      <c r="TT2" s="458"/>
      <c r="TU2" s="458"/>
      <c r="TV2" s="458"/>
      <c r="TW2" s="458"/>
      <c r="TX2" s="458"/>
      <c r="TY2" s="458"/>
      <c r="TZ2" s="458"/>
      <c r="UA2" s="458"/>
      <c r="UB2" s="458"/>
      <c r="UC2" s="458"/>
      <c r="UD2" s="458"/>
      <c r="UE2" s="458"/>
      <c r="UF2" s="458"/>
      <c r="UG2" s="458"/>
      <c r="UH2" s="458"/>
      <c r="UI2" s="458"/>
    </row>
    <row r="3" spans="1:555" s="122" customFormat="1" hidden="1">
      <c r="A3" s="456"/>
      <c r="B3" s="456"/>
      <c r="C3" s="456"/>
      <c r="D3" s="456"/>
      <c r="E3" s="456"/>
      <c r="F3" s="456"/>
      <c r="G3" s="456"/>
      <c r="H3" s="456"/>
      <c r="I3" s="456"/>
      <c r="J3" s="456"/>
      <c r="K3" s="456"/>
      <c r="L3" s="456"/>
      <c r="M3" s="456"/>
      <c r="N3" s="456"/>
      <c r="O3" s="456"/>
      <c r="P3" s="456"/>
      <c r="Q3" s="456"/>
      <c r="R3" s="456"/>
      <c r="S3" s="456"/>
      <c r="T3" s="456"/>
      <c r="U3" s="456"/>
      <c r="V3" s="456"/>
      <c r="W3" s="456"/>
      <c r="X3" s="456"/>
      <c r="Y3" s="456"/>
      <c r="Z3" s="456"/>
      <c r="AA3" s="456"/>
      <c r="AB3" s="456"/>
      <c r="AC3" s="456"/>
      <c r="AD3" s="456"/>
      <c r="AE3" s="456"/>
      <c r="AF3" s="456"/>
      <c r="AG3" s="456"/>
      <c r="AH3" s="457">
        <v>2500</v>
      </c>
      <c r="AI3" s="457">
        <v>1900</v>
      </c>
      <c r="AJ3" s="457">
        <v>1650</v>
      </c>
      <c r="AK3" s="457">
        <v>1580</v>
      </c>
      <c r="AL3" s="457">
        <v>2250</v>
      </c>
      <c r="AM3" s="457">
        <v>1650</v>
      </c>
      <c r="AN3" s="457">
        <v>1400</v>
      </c>
      <c r="AO3" s="457">
        <v>1340</v>
      </c>
      <c r="AP3" s="457">
        <v>2000</v>
      </c>
      <c r="AQ3" s="457">
        <v>1400</v>
      </c>
      <c r="AR3" s="457">
        <v>1150</v>
      </c>
      <c r="AS3" s="457">
        <v>1100</v>
      </c>
      <c r="AT3" s="457">
        <v>1750</v>
      </c>
      <c r="AU3" s="457">
        <v>1150</v>
      </c>
      <c r="AV3" s="457">
        <v>900</v>
      </c>
      <c r="AW3" s="457">
        <v>860</v>
      </c>
      <c r="AX3" s="457">
        <v>1200</v>
      </c>
      <c r="AY3" s="457">
        <v>900</v>
      </c>
      <c r="AZ3" s="457">
        <v>650</v>
      </c>
      <c r="BA3" s="457">
        <v>620</v>
      </c>
      <c r="BB3" s="455">
        <f>+'Cuadro Resumen'!C213</f>
        <v>5605.2314999999999</v>
      </c>
      <c r="BC3" s="455">
        <f>+'Cuadro Resumen'!D213</f>
        <v>5165.6055000000006</v>
      </c>
      <c r="BD3" s="455">
        <f>+'Cuadro Resumen'!E213</f>
        <v>6594.39</v>
      </c>
      <c r="BE3" s="455">
        <f>+'Cuadro Resumen'!F213</f>
        <v>6154.7640000000001</v>
      </c>
      <c r="BF3" s="455">
        <f>+'Cuadro Resumen'!C214</f>
        <v>4945.7925000000005</v>
      </c>
      <c r="BG3" s="455">
        <f>+'Cuadro Resumen'!D214</f>
        <v>4506.1665000000003</v>
      </c>
      <c r="BH3" s="455">
        <f>+'Cuadro Resumen'!E214</f>
        <v>5934.951</v>
      </c>
      <c r="BI3" s="455">
        <f>+'Cuadro Resumen'!F214</f>
        <v>5495.3249999999998</v>
      </c>
      <c r="BJ3" s="455">
        <f>+'Cuadro Resumen'!C215</f>
        <v>4286.3535000000002</v>
      </c>
      <c r="BK3" s="455">
        <f>+'Cuadro Resumen'!D215</f>
        <v>3956.634</v>
      </c>
      <c r="BL3" s="455">
        <f>+'Cuadro Resumen'!E215</f>
        <v>5275.5120000000006</v>
      </c>
      <c r="BM3" s="455">
        <f>+'Cuadro Resumen'!F215</f>
        <v>4835.8860000000004</v>
      </c>
      <c r="BN3" s="455">
        <f>+'Cuadro Resumen'!C216</f>
        <v>3626.9145000000003</v>
      </c>
      <c r="BO3" s="455">
        <f>+'Cuadro Resumen'!D216</f>
        <v>3297.1950000000002</v>
      </c>
      <c r="BP3" s="455">
        <f>+'Cuadro Resumen'!E216</f>
        <v>4616.0730000000003</v>
      </c>
      <c r="BQ3" s="455">
        <f>+'Cuadro Resumen'!F216</f>
        <v>4286.3535000000002</v>
      </c>
      <c r="BR3" s="455">
        <f>+'Cuadro Resumen'!C217</f>
        <v>3187.2885000000001</v>
      </c>
      <c r="BS3" s="455">
        <f>+'Cuadro Resumen'!D217</f>
        <v>2967.4755</v>
      </c>
      <c r="BT3" s="455">
        <f>+'Cuadro Resumen'!E217</f>
        <v>4066.5405000000001</v>
      </c>
      <c r="BU3" s="455">
        <f>+'Cuadro Resumen'!F217</f>
        <v>3736.8210000000004</v>
      </c>
      <c r="BV3" s="456"/>
      <c r="BW3" s="456"/>
      <c r="BX3" s="456"/>
      <c r="BY3" s="456"/>
      <c r="BZ3" s="456"/>
      <c r="CA3" s="456"/>
      <c r="CB3" s="456"/>
      <c r="CC3" s="456"/>
      <c r="CD3" s="456"/>
      <c r="CE3" s="456"/>
      <c r="CF3" s="456"/>
      <c r="CG3" s="456"/>
      <c r="CH3" s="456"/>
      <c r="CI3" s="456"/>
      <c r="CJ3" s="456"/>
      <c r="CK3" s="456"/>
      <c r="CL3" s="456"/>
      <c r="CM3" s="456"/>
      <c r="CN3" s="456"/>
      <c r="CO3" s="456"/>
      <c r="CP3" s="456"/>
      <c r="CQ3" s="456"/>
      <c r="CR3" s="456"/>
      <c r="CS3" s="456"/>
      <c r="CT3" s="456"/>
      <c r="CU3" s="456"/>
      <c r="CV3" s="456"/>
      <c r="CW3" s="456"/>
      <c r="CX3" s="456"/>
      <c r="CY3" s="456"/>
      <c r="CZ3" s="456"/>
      <c r="DA3" s="456"/>
      <c r="DB3" s="456"/>
      <c r="DC3" s="456"/>
      <c r="DD3" s="456"/>
      <c r="DE3" s="456"/>
      <c r="DF3" s="456"/>
      <c r="DG3" s="456"/>
      <c r="DH3" s="456"/>
      <c r="DI3" s="456"/>
      <c r="DJ3" s="456"/>
      <c r="DK3" s="456"/>
      <c r="DL3" s="456"/>
      <c r="DM3" s="456"/>
      <c r="DN3" s="456"/>
      <c r="DO3" s="456"/>
      <c r="DP3" s="456"/>
      <c r="DQ3" s="456"/>
      <c r="DR3" s="456"/>
      <c r="DS3" s="456"/>
      <c r="DT3" s="456"/>
      <c r="DU3" s="456"/>
      <c r="DV3" s="456"/>
      <c r="DW3" s="456"/>
      <c r="DX3" s="456"/>
      <c r="DY3" s="456"/>
      <c r="DZ3" s="456"/>
      <c r="EA3" s="456"/>
      <c r="EB3" s="456"/>
      <c r="EC3" s="456"/>
      <c r="ED3" s="456"/>
      <c r="EE3" s="456"/>
      <c r="EF3" s="456"/>
      <c r="EG3" s="456"/>
      <c r="EH3" s="456"/>
      <c r="EI3" s="456"/>
      <c r="EJ3" s="456"/>
      <c r="EK3" s="456"/>
      <c r="EL3" s="456"/>
      <c r="EM3" s="456"/>
      <c r="EN3" s="456"/>
      <c r="EO3" s="456"/>
      <c r="EP3" s="456"/>
      <c r="EQ3" s="456"/>
      <c r="ER3" s="456"/>
      <c r="ES3" s="456"/>
      <c r="ET3" s="456"/>
      <c r="EU3" s="456"/>
      <c r="EV3" s="456"/>
      <c r="EW3" s="456"/>
      <c r="EX3" s="456"/>
      <c r="EY3" s="456"/>
      <c r="EZ3" s="456"/>
      <c r="FA3" s="456"/>
      <c r="FB3" s="456"/>
      <c r="FC3" s="456"/>
      <c r="FD3" s="456"/>
      <c r="FE3" s="456"/>
      <c r="FF3" s="456"/>
      <c r="FG3" s="456"/>
      <c r="FH3" s="456"/>
      <c r="FI3" s="456"/>
      <c r="FJ3" s="456"/>
      <c r="FK3" s="456"/>
      <c r="FL3" s="456"/>
      <c r="FM3" s="456"/>
      <c r="FN3" s="456"/>
      <c r="FO3" s="456"/>
      <c r="FP3" s="456"/>
      <c r="FQ3" s="456"/>
      <c r="FR3" s="456"/>
      <c r="FS3" s="456"/>
      <c r="FT3" s="456"/>
      <c r="FU3" s="456"/>
      <c r="FV3" s="456"/>
      <c r="FW3" s="456"/>
      <c r="FX3" s="456"/>
      <c r="FY3" s="456"/>
      <c r="FZ3" s="456"/>
      <c r="GA3" s="456"/>
      <c r="GB3" s="456"/>
      <c r="GC3" s="456"/>
      <c r="GD3" s="456"/>
      <c r="GE3" s="456"/>
      <c r="GF3" s="456"/>
      <c r="GG3" s="456"/>
      <c r="GH3" s="456"/>
      <c r="GI3" s="456"/>
      <c r="GJ3" s="456"/>
      <c r="GK3" s="456"/>
      <c r="GL3" s="456"/>
      <c r="GM3" s="456"/>
      <c r="GN3" s="456"/>
      <c r="GO3" s="456"/>
      <c r="GP3" s="456"/>
      <c r="GQ3" s="456"/>
      <c r="GR3" s="456"/>
      <c r="GS3" s="456"/>
      <c r="GT3" s="456"/>
      <c r="GU3" s="456"/>
      <c r="GV3" s="456"/>
      <c r="GW3" s="456"/>
      <c r="GX3" s="456"/>
      <c r="GY3" s="456"/>
      <c r="GZ3" s="456"/>
      <c r="HA3" s="456"/>
      <c r="HB3" s="456"/>
      <c r="HC3" s="456"/>
      <c r="HD3" s="456"/>
      <c r="HE3" s="456"/>
      <c r="HF3" s="456"/>
      <c r="HG3" s="456"/>
      <c r="HH3" s="456"/>
      <c r="HI3" s="456"/>
      <c r="HJ3" s="456"/>
      <c r="HK3" s="456"/>
      <c r="HL3" s="456"/>
      <c r="HM3" s="456"/>
      <c r="HN3" s="456"/>
      <c r="HO3" s="456"/>
      <c r="HP3" s="456"/>
      <c r="HQ3" s="456"/>
      <c r="HR3" s="456"/>
      <c r="HS3" s="456"/>
      <c r="HT3" s="456"/>
      <c r="HU3" s="456"/>
      <c r="HV3" s="456"/>
      <c r="HW3" s="456"/>
      <c r="HX3" s="456"/>
      <c r="HY3" s="456"/>
      <c r="HZ3" s="456"/>
      <c r="IA3" s="456"/>
      <c r="IB3" s="456"/>
      <c r="IC3" s="456"/>
      <c r="ID3" s="456"/>
      <c r="IE3" s="456"/>
      <c r="IF3" s="456"/>
      <c r="IG3" s="456"/>
      <c r="IH3" s="456"/>
      <c r="II3" s="456"/>
      <c r="IJ3" s="456"/>
      <c r="IK3" s="456"/>
      <c r="IL3" s="456"/>
      <c r="IM3" s="456"/>
      <c r="IN3" s="456"/>
      <c r="IO3" s="456"/>
      <c r="IP3" s="456"/>
      <c r="IQ3" s="456"/>
      <c r="IR3" s="456"/>
      <c r="IS3" s="456"/>
      <c r="IT3" s="456"/>
      <c r="IU3" s="456"/>
      <c r="IV3" s="456"/>
      <c r="IW3" s="456"/>
      <c r="IX3" s="456"/>
      <c r="IY3" s="456"/>
      <c r="IZ3" s="456"/>
      <c r="JA3" s="456"/>
      <c r="JB3" s="456"/>
      <c r="JC3" s="456"/>
      <c r="JD3" s="456"/>
      <c r="JE3" s="456"/>
      <c r="JF3" s="456"/>
      <c r="JG3" s="456"/>
      <c r="JH3" s="456"/>
      <c r="JI3" s="456"/>
      <c r="JJ3" s="456"/>
      <c r="JK3" s="456"/>
      <c r="JL3" s="456"/>
      <c r="JM3" s="456"/>
      <c r="JN3" s="456"/>
      <c r="JO3" s="456"/>
      <c r="JP3" s="456"/>
      <c r="JQ3" s="456"/>
      <c r="JR3" s="456"/>
      <c r="JS3" s="456"/>
      <c r="JT3" s="456"/>
      <c r="JU3" s="456"/>
      <c r="JV3" s="456"/>
      <c r="JW3" s="456"/>
      <c r="JX3" s="456"/>
      <c r="JY3" s="456"/>
      <c r="JZ3" s="456"/>
      <c r="KA3" s="456"/>
      <c r="KB3" s="456"/>
      <c r="KC3" s="456"/>
      <c r="KD3" s="456"/>
      <c r="KE3" s="456"/>
      <c r="KF3" s="456"/>
      <c r="KG3" s="456"/>
      <c r="KH3" s="456"/>
      <c r="KI3" s="456"/>
      <c r="KJ3" s="456"/>
      <c r="KK3" s="456"/>
      <c r="KL3" s="456"/>
      <c r="KM3" s="456"/>
      <c r="KN3" s="456"/>
      <c r="KO3" s="456"/>
      <c r="KP3" s="456"/>
      <c r="KQ3" s="456"/>
      <c r="KR3" s="456"/>
      <c r="KS3" s="456"/>
      <c r="KT3" s="456"/>
      <c r="KU3" s="456"/>
      <c r="KV3" s="456"/>
      <c r="KW3" s="456"/>
      <c r="KX3" s="456"/>
      <c r="KY3" s="456"/>
      <c r="KZ3" s="456"/>
      <c r="LA3" s="456"/>
      <c r="LB3" s="456"/>
      <c r="LC3" s="456"/>
      <c r="LD3" s="456"/>
      <c r="LE3" s="456"/>
      <c r="LF3" s="456"/>
      <c r="LG3" s="456"/>
      <c r="LH3" s="456"/>
      <c r="LI3" s="456"/>
      <c r="LJ3" s="456"/>
      <c r="LK3" s="456"/>
      <c r="LL3" s="456"/>
      <c r="LM3" s="456"/>
      <c r="LN3" s="456"/>
      <c r="LO3" s="456"/>
      <c r="LP3" s="456"/>
      <c r="LQ3" s="456"/>
      <c r="LR3" s="456"/>
      <c r="LS3" s="456"/>
      <c r="LT3" s="456"/>
      <c r="LU3" s="456"/>
      <c r="LV3" s="456"/>
      <c r="LW3" s="456"/>
      <c r="LX3" s="456"/>
      <c r="LY3" s="456"/>
      <c r="LZ3" s="456"/>
      <c r="MA3" s="456"/>
      <c r="MB3" s="456"/>
      <c r="MC3" s="456"/>
      <c r="MD3" s="456"/>
      <c r="ME3" s="456"/>
      <c r="MF3" s="456"/>
      <c r="MG3" s="456"/>
      <c r="MH3" s="456"/>
      <c r="MI3" s="456"/>
      <c r="MJ3" s="456"/>
      <c r="MK3" s="456"/>
      <c r="ML3" s="456"/>
      <c r="MM3" s="456"/>
      <c r="MN3" s="456"/>
      <c r="MO3" s="456"/>
      <c r="MP3" s="456"/>
      <c r="MQ3" s="456"/>
      <c r="MR3" s="456"/>
      <c r="MS3" s="456"/>
      <c r="MT3" s="456"/>
      <c r="MU3" s="456"/>
      <c r="MV3" s="456"/>
      <c r="MW3" s="456"/>
      <c r="MX3" s="456"/>
      <c r="MY3" s="456"/>
      <c r="MZ3" s="456"/>
      <c r="NA3" s="456"/>
      <c r="NB3" s="456"/>
      <c r="NC3" s="456"/>
      <c r="ND3" s="456"/>
      <c r="NE3" s="456"/>
      <c r="NF3" s="456"/>
      <c r="NG3" s="456"/>
      <c r="NH3" s="456"/>
      <c r="NI3" s="456"/>
      <c r="NJ3" s="456"/>
      <c r="NK3" s="456"/>
      <c r="NL3" s="456"/>
      <c r="NM3" s="456"/>
      <c r="NN3" s="456"/>
      <c r="NO3" s="456"/>
      <c r="NP3" s="456"/>
      <c r="NQ3" s="456"/>
      <c r="NR3" s="456"/>
      <c r="NS3" s="456"/>
      <c r="NT3" s="456"/>
      <c r="NU3" s="456"/>
      <c r="NV3" s="456"/>
      <c r="NW3" s="456"/>
      <c r="NX3" s="456"/>
      <c r="NY3" s="456"/>
      <c r="NZ3" s="456"/>
      <c r="OA3" s="456"/>
      <c r="OB3" s="456"/>
      <c r="OC3" s="456"/>
      <c r="OD3" s="456"/>
      <c r="OE3" s="456"/>
      <c r="OF3" s="456"/>
      <c r="OG3" s="456"/>
      <c r="OH3" s="456"/>
      <c r="OI3" s="456"/>
      <c r="OJ3" s="456"/>
      <c r="OK3" s="456"/>
      <c r="OL3" s="456"/>
      <c r="OM3" s="456"/>
      <c r="ON3" s="456"/>
      <c r="OO3" s="456"/>
      <c r="OP3" s="456"/>
      <c r="OQ3" s="456"/>
      <c r="OR3" s="456"/>
      <c r="OS3" s="456"/>
      <c r="OT3" s="456"/>
      <c r="OU3" s="456"/>
      <c r="OV3" s="456"/>
      <c r="OW3" s="456"/>
      <c r="OX3" s="456"/>
      <c r="OY3" s="456"/>
      <c r="OZ3" s="456"/>
      <c r="PA3" s="456"/>
      <c r="PB3" s="456"/>
      <c r="PC3" s="456"/>
      <c r="PD3" s="456"/>
      <c r="PE3" s="456"/>
      <c r="PF3" s="456"/>
      <c r="PG3" s="456"/>
      <c r="PH3" s="456"/>
      <c r="PI3" s="456"/>
      <c r="PJ3" s="456"/>
      <c r="PK3" s="456"/>
      <c r="PL3" s="456"/>
      <c r="PM3" s="456"/>
      <c r="PN3" s="456"/>
      <c r="PO3" s="456"/>
      <c r="PP3" s="456"/>
      <c r="PQ3" s="456"/>
      <c r="PR3" s="456"/>
      <c r="PS3" s="456"/>
      <c r="PT3" s="456"/>
      <c r="PU3" s="456"/>
      <c r="PV3" s="456"/>
      <c r="PW3" s="456"/>
      <c r="PX3" s="456"/>
      <c r="PY3" s="456"/>
      <c r="PZ3" s="456"/>
      <c r="QA3" s="456"/>
      <c r="QB3" s="456"/>
      <c r="QC3" s="456"/>
      <c r="QD3" s="456"/>
      <c r="QE3" s="456"/>
      <c r="QF3" s="456"/>
      <c r="QG3" s="456"/>
      <c r="QH3" s="456"/>
      <c r="QI3" s="456"/>
      <c r="QJ3" s="456"/>
      <c r="QK3" s="456"/>
      <c r="QL3" s="456"/>
      <c r="QM3" s="456"/>
      <c r="QN3" s="456"/>
      <c r="QO3" s="456"/>
      <c r="QP3" s="456"/>
      <c r="QQ3" s="456"/>
      <c r="QR3" s="456"/>
      <c r="QS3" s="456"/>
      <c r="QT3" s="456"/>
      <c r="QU3" s="456"/>
      <c r="QV3" s="456"/>
      <c r="QW3" s="456"/>
      <c r="QX3" s="456"/>
      <c r="QY3" s="456"/>
      <c r="QZ3" s="456"/>
      <c r="RA3" s="456"/>
      <c r="RB3" s="456"/>
      <c r="RC3" s="456"/>
      <c r="RD3" s="456"/>
      <c r="RE3" s="456"/>
      <c r="RF3" s="456"/>
      <c r="RG3" s="456"/>
      <c r="RH3" s="456"/>
      <c r="RI3" s="456"/>
      <c r="RJ3" s="456"/>
      <c r="RK3" s="456"/>
      <c r="RL3" s="456"/>
      <c r="RM3" s="456"/>
      <c r="RN3" s="456"/>
      <c r="RO3" s="456"/>
      <c r="RP3" s="456"/>
      <c r="RQ3" s="456"/>
      <c r="RR3" s="456"/>
      <c r="RS3" s="456"/>
      <c r="RT3" s="456"/>
      <c r="RU3" s="456"/>
      <c r="RV3" s="456"/>
      <c r="RW3" s="456"/>
      <c r="RX3" s="456"/>
      <c r="RY3" s="456"/>
      <c r="RZ3" s="456"/>
      <c r="SA3" s="456"/>
      <c r="SB3" s="456"/>
      <c r="SC3" s="456"/>
      <c r="SD3" s="456"/>
      <c r="SE3" s="456"/>
      <c r="SF3" s="456"/>
      <c r="SG3" s="456"/>
      <c r="SH3" s="456"/>
      <c r="SI3" s="456"/>
      <c r="SJ3" s="456"/>
      <c r="SK3" s="456"/>
      <c r="SL3" s="456"/>
      <c r="SM3" s="456"/>
      <c r="SN3" s="456"/>
      <c r="SO3" s="456"/>
      <c r="SP3" s="456"/>
      <c r="SQ3" s="456"/>
      <c r="SR3" s="456"/>
      <c r="SS3" s="456"/>
      <c r="ST3" s="456"/>
      <c r="SU3" s="456"/>
      <c r="SV3" s="456"/>
      <c r="SW3" s="456"/>
      <c r="SX3" s="456"/>
      <c r="SY3" s="456"/>
      <c r="SZ3" s="456"/>
      <c r="TA3" s="456"/>
      <c r="TB3" s="456"/>
      <c r="TC3" s="456"/>
      <c r="TD3" s="456"/>
      <c r="TE3" s="456"/>
      <c r="TF3" s="456"/>
      <c r="TG3" s="456"/>
      <c r="TH3" s="456"/>
      <c r="TI3" s="456"/>
      <c r="TJ3" s="456"/>
      <c r="TK3" s="456"/>
      <c r="TL3" s="456"/>
      <c r="TM3" s="456"/>
      <c r="TN3" s="456"/>
      <c r="TO3" s="456"/>
      <c r="TP3" s="456"/>
      <c r="TQ3" s="456"/>
      <c r="TR3" s="456"/>
      <c r="TS3" s="456"/>
      <c r="TT3" s="456"/>
      <c r="TU3" s="456"/>
      <c r="TV3" s="456"/>
      <c r="TW3" s="456"/>
      <c r="TX3" s="456"/>
      <c r="TY3" s="456"/>
      <c r="TZ3" s="456"/>
      <c r="UA3" s="456"/>
      <c r="UB3" s="456"/>
      <c r="UC3" s="456"/>
      <c r="UD3" s="456"/>
      <c r="UE3" s="456"/>
      <c r="UF3" s="456"/>
      <c r="UG3" s="456"/>
      <c r="UH3" s="456"/>
      <c r="UI3" s="456"/>
    </row>
    <row r="4" spans="1:555" ht="15.75" thickBot="1"/>
    <row r="5" spans="1:555" ht="27" thickBot="1">
      <c r="C5" s="87" t="s">
        <v>385</v>
      </c>
      <c r="D5" s="198">
        <f>SUMIF(C:C,$C$10,D:D)</f>
        <v>2991594.2919999999</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65">
        <f>SUM(F17:F35)</f>
        <v>247854.29200000002</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1" t="s">
        <v>1570</v>
      </c>
      <c r="E13" s="93"/>
      <c r="F13" s="93"/>
      <c r="G13" s="93"/>
      <c r="H13" s="76"/>
      <c r="I13" s="76"/>
      <c r="J13" s="76"/>
      <c r="K13" s="112"/>
    </row>
    <row r="14" spans="1:555" ht="18.75">
      <c r="B14" s="93"/>
      <c r="C14" s="206"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Jornadas de trabajo y encuentros de docentes sobre la educación tecnológica en equipos multidisciplinarios</v>
      </c>
      <c r="D14" s="31"/>
      <c r="E14" s="93"/>
      <c r="F14" s="93"/>
      <c r="G14" s="93"/>
      <c r="H14" s="76"/>
      <c r="I14" s="76"/>
      <c r="J14" s="76"/>
      <c r="K14" s="112"/>
    </row>
    <row r="15" spans="1:555" ht="15.75" thickBot="1">
      <c r="F15" s="93"/>
      <c r="G15" s="76"/>
      <c r="H15" s="76"/>
      <c r="I15" s="76"/>
    </row>
    <row r="16" spans="1:555" ht="30.75" thickBot="1">
      <c r="C16" s="129" t="s">
        <v>44</v>
      </c>
      <c r="D16" s="129" t="s">
        <v>55</v>
      </c>
      <c r="E16" s="136" t="s">
        <v>57</v>
      </c>
      <c r="F16" s="135" t="s">
        <v>27</v>
      </c>
      <c r="G16" s="133" t="s">
        <v>131</v>
      </c>
      <c r="H16" s="136" t="s">
        <v>46</v>
      </c>
      <c r="I16" s="135" t="s">
        <v>132</v>
      </c>
      <c r="J16" s="133" t="s">
        <v>410</v>
      </c>
      <c r="K16" s="133" t="s">
        <v>411</v>
      </c>
    </row>
    <row r="17" spans="3:11" ht="15.75" thickBot="1">
      <c r="C17" s="216" t="s">
        <v>454</v>
      </c>
      <c r="D17" s="217">
        <v>4</v>
      </c>
      <c r="E17" s="215">
        <f>HLOOKUP(C17,$AH$2:$BU$3,2,0)</f>
        <v>4616.0730000000003</v>
      </c>
      <c r="F17" s="97">
        <f t="shared" ref="F17:F35" si="0">D17*E17</f>
        <v>18464.292000000001</v>
      </c>
      <c r="G17" s="161" t="s">
        <v>129</v>
      </c>
      <c r="H17" s="142"/>
      <c r="I17" s="527" t="s">
        <v>762</v>
      </c>
      <c r="J17" s="214" t="s">
        <v>1479</v>
      </c>
      <c r="K17" s="98" t="s">
        <v>394</v>
      </c>
    </row>
    <row r="18" spans="3:11">
      <c r="C18" s="510" t="s">
        <v>424</v>
      </c>
      <c r="D18" s="516">
        <v>3</v>
      </c>
      <c r="E18" s="520">
        <v>2250</v>
      </c>
      <c r="F18" s="97">
        <f t="shared" ref="F18:F24" si="1">D18*E18</f>
        <v>6750</v>
      </c>
      <c r="G18" s="161" t="s">
        <v>129</v>
      </c>
      <c r="H18" s="142"/>
      <c r="I18" s="299" t="s">
        <v>762</v>
      </c>
      <c r="J18" s="98" t="str">
        <f t="shared" ref="J18:J35" si="2">$J$17</f>
        <v>Desarrollo del Sistema de Educación Superior</v>
      </c>
      <c r="K18" s="98" t="s">
        <v>412</v>
      </c>
    </row>
    <row r="19" spans="3:11">
      <c r="C19" s="511" t="s">
        <v>436</v>
      </c>
      <c r="D19" s="517">
        <v>2</v>
      </c>
      <c r="E19" s="521">
        <v>1200</v>
      </c>
      <c r="F19" s="97">
        <f t="shared" si="1"/>
        <v>2400</v>
      </c>
      <c r="G19" s="161" t="s">
        <v>129</v>
      </c>
      <c r="H19" s="142"/>
      <c r="I19" s="299" t="s">
        <v>750</v>
      </c>
      <c r="J19" s="98" t="str">
        <f t="shared" si="2"/>
        <v>Desarrollo del Sistema de Educación Superior</v>
      </c>
      <c r="K19" s="98" t="s">
        <v>412</v>
      </c>
    </row>
    <row r="20" spans="3:11">
      <c r="C20" s="512" t="s">
        <v>50</v>
      </c>
      <c r="D20" s="199">
        <v>1</v>
      </c>
      <c r="E20" s="522">
        <v>1200</v>
      </c>
      <c r="F20" s="97">
        <f t="shared" si="1"/>
        <v>1200</v>
      </c>
      <c r="G20" s="161" t="s">
        <v>129</v>
      </c>
      <c r="H20" s="142"/>
      <c r="I20" s="299" t="s">
        <v>762</v>
      </c>
      <c r="J20" s="98" t="str">
        <f t="shared" si="2"/>
        <v>Desarrollo del Sistema de Educación Superior</v>
      </c>
      <c r="K20" s="98" t="s">
        <v>412</v>
      </c>
    </row>
    <row r="21" spans="3:11">
      <c r="C21" s="513" t="s">
        <v>424</v>
      </c>
      <c r="D21" s="518">
        <v>3</v>
      </c>
      <c r="E21" s="523">
        <v>2250</v>
      </c>
      <c r="F21" s="97">
        <f t="shared" si="1"/>
        <v>6750</v>
      </c>
      <c r="G21" s="161" t="s">
        <v>129</v>
      </c>
      <c r="H21" s="142"/>
      <c r="I21" s="299" t="s">
        <v>762</v>
      </c>
      <c r="J21" s="98" t="str">
        <f t="shared" si="2"/>
        <v>Desarrollo del Sistema de Educación Superior</v>
      </c>
      <c r="K21" s="98" t="s">
        <v>412</v>
      </c>
    </row>
    <row r="22" spans="3:11">
      <c r="C22" s="511" t="s">
        <v>436</v>
      </c>
      <c r="D22" s="517">
        <v>2</v>
      </c>
      <c r="E22" s="521">
        <v>1200</v>
      </c>
      <c r="F22" s="97">
        <f t="shared" si="1"/>
        <v>2400</v>
      </c>
      <c r="G22" s="161" t="s">
        <v>129</v>
      </c>
      <c r="H22" s="142"/>
      <c r="I22" s="299" t="s">
        <v>750</v>
      </c>
      <c r="J22" s="98" t="str">
        <f t="shared" si="2"/>
        <v>Desarrollo del Sistema de Educación Superior</v>
      </c>
      <c r="K22" s="98" t="s">
        <v>401</v>
      </c>
    </row>
    <row r="23" spans="3:11">
      <c r="C23" s="512" t="s">
        <v>50</v>
      </c>
      <c r="D23" s="199">
        <v>1</v>
      </c>
      <c r="E23" s="522">
        <v>1200</v>
      </c>
      <c r="F23" s="97">
        <f t="shared" si="1"/>
        <v>1200</v>
      </c>
      <c r="G23" s="161" t="s">
        <v>129</v>
      </c>
      <c r="H23" s="142"/>
      <c r="I23" s="299" t="s">
        <v>766</v>
      </c>
      <c r="J23" s="98" t="str">
        <f t="shared" si="2"/>
        <v>Desarrollo del Sistema de Educación Superior</v>
      </c>
      <c r="K23" s="98" t="s">
        <v>412</v>
      </c>
    </row>
    <row r="24" spans="3:11">
      <c r="C24" s="513" t="s">
        <v>446</v>
      </c>
      <c r="D24" s="518">
        <v>5</v>
      </c>
      <c r="E24" s="524">
        <f>270*22</f>
        <v>5940</v>
      </c>
      <c r="F24" s="97">
        <f t="shared" si="1"/>
        <v>29700</v>
      </c>
      <c r="G24" s="161" t="s">
        <v>129</v>
      </c>
      <c r="H24" s="142"/>
      <c r="I24" s="299" t="s">
        <v>756</v>
      </c>
      <c r="J24" s="98" t="str">
        <f t="shared" si="2"/>
        <v>Desarrollo del Sistema de Educación Superior</v>
      </c>
      <c r="K24" s="98" t="s">
        <v>412</v>
      </c>
    </row>
    <row r="25" spans="3:11">
      <c r="C25" s="512" t="s">
        <v>50</v>
      </c>
      <c r="D25" s="199">
        <v>1</v>
      </c>
      <c r="E25" s="522">
        <f>44000</f>
        <v>44000</v>
      </c>
      <c r="F25" s="97">
        <f t="shared" si="0"/>
        <v>44000</v>
      </c>
      <c r="G25" s="161" t="s">
        <v>129</v>
      </c>
      <c r="H25" s="142"/>
      <c r="I25" s="299" t="s">
        <v>766</v>
      </c>
      <c r="J25" s="98" t="str">
        <f t="shared" si="2"/>
        <v>Desarrollo del Sistema de Educación Superior</v>
      </c>
      <c r="K25" s="98" t="s">
        <v>412</v>
      </c>
    </row>
    <row r="26" spans="3:11">
      <c r="C26" s="513" t="s">
        <v>444</v>
      </c>
      <c r="D26" s="518">
        <v>6</v>
      </c>
      <c r="E26" s="524">
        <f>225*22</f>
        <v>4950</v>
      </c>
      <c r="F26" s="97">
        <f t="shared" si="0"/>
        <v>29700</v>
      </c>
      <c r="G26" s="161" t="s">
        <v>129</v>
      </c>
      <c r="H26" s="142"/>
      <c r="I26" s="299" t="s">
        <v>756</v>
      </c>
      <c r="J26" s="98" t="str">
        <f t="shared" si="2"/>
        <v>Desarrollo del Sistema de Educación Superior</v>
      </c>
      <c r="K26" s="98" t="s">
        <v>412</v>
      </c>
    </row>
    <row r="27" spans="3:11">
      <c r="C27" s="512" t="s">
        <v>50</v>
      </c>
      <c r="D27" s="199">
        <v>1</v>
      </c>
      <c r="E27" s="522">
        <v>21000</v>
      </c>
      <c r="F27" s="97">
        <f t="shared" si="0"/>
        <v>21000</v>
      </c>
      <c r="G27" s="161" t="s">
        <v>129</v>
      </c>
      <c r="H27" s="142"/>
      <c r="I27" s="299" t="s">
        <v>766</v>
      </c>
      <c r="J27" s="98" t="str">
        <f t="shared" si="2"/>
        <v>Desarrollo del Sistema de Educación Superior</v>
      </c>
      <c r="K27" s="98" t="s">
        <v>412</v>
      </c>
    </row>
    <row r="28" spans="3:11">
      <c r="C28" s="513" t="s">
        <v>446</v>
      </c>
      <c r="D28" s="518">
        <v>6</v>
      </c>
      <c r="E28" s="524">
        <f>270*22</f>
        <v>5940</v>
      </c>
      <c r="F28" s="97">
        <f t="shared" si="0"/>
        <v>35640</v>
      </c>
      <c r="G28" s="161" t="s">
        <v>129</v>
      </c>
      <c r="H28" s="142"/>
      <c r="I28" s="299" t="s">
        <v>756</v>
      </c>
      <c r="J28" s="98" t="str">
        <f t="shared" si="2"/>
        <v>Desarrollo del Sistema de Educación Superior</v>
      </c>
      <c r="K28" s="98" t="s">
        <v>412</v>
      </c>
    </row>
    <row r="29" spans="3:11">
      <c r="C29" s="512" t="s">
        <v>50</v>
      </c>
      <c r="D29" s="199">
        <v>1</v>
      </c>
      <c r="E29" s="522">
        <f>(29000)</f>
        <v>29000</v>
      </c>
      <c r="F29" s="97">
        <f t="shared" si="0"/>
        <v>29000</v>
      </c>
      <c r="G29" s="161" t="s">
        <v>129</v>
      </c>
      <c r="H29" s="142"/>
      <c r="I29" s="299" t="s">
        <v>762</v>
      </c>
      <c r="J29" s="98" t="str">
        <f t="shared" si="2"/>
        <v>Desarrollo del Sistema de Educación Superior</v>
      </c>
      <c r="K29" s="98" t="s">
        <v>412</v>
      </c>
    </row>
    <row r="30" spans="3:11">
      <c r="C30" s="513" t="s">
        <v>424</v>
      </c>
      <c r="D30" s="518">
        <v>3</v>
      </c>
      <c r="E30" s="523">
        <v>2250</v>
      </c>
      <c r="F30" s="97">
        <f t="shared" si="0"/>
        <v>6750</v>
      </c>
      <c r="G30" s="161" t="s">
        <v>129</v>
      </c>
      <c r="H30" s="142"/>
      <c r="I30" s="299" t="s">
        <v>762</v>
      </c>
      <c r="J30" s="98" t="str">
        <f t="shared" si="2"/>
        <v>Desarrollo del Sistema de Educación Superior</v>
      </c>
      <c r="K30" s="98" t="s">
        <v>412</v>
      </c>
    </row>
    <row r="31" spans="3:11">
      <c r="C31" s="513" t="s">
        <v>436</v>
      </c>
      <c r="D31" s="518">
        <v>2</v>
      </c>
      <c r="E31" s="523">
        <v>1200</v>
      </c>
      <c r="F31" s="97">
        <f t="shared" si="0"/>
        <v>2400</v>
      </c>
      <c r="G31" s="161" t="s">
        <v>129</v>
      </c>
      <c r="H31" s="142"/>
      <c r="I31" s="299" t="s">
        <v>750</v>
      </c>
      <c r="J31" s="98" t="str">
        <f t="shared" si="2"/>
        <v>Desarrollo del Sistema de Educación Superior</v>
      </c>
      <c r="K31" s="98" t="s">
        <v>412</v>
      </c>
    </row>
    <row r="32" spans="3:11">
      <c r="C32" s="512" t="s">
        <v>50</v>
      </c>
      <c r="D32" s="199">
        <v>1</v>
      </c>
      <c r="E32" s="522">
        <v>1200</v>
      </c>
      <c r="F32" s="97">
        <f t="shared" si="0"/>
        <v>1200</v>
      </c>
      <c r="G32" s="161" t="s">
        <v>129</v>
      </c>
      <c r="H32" s="142"/>
      <c r="I32" s="528" t="s">
        <v>762</v>
      </c>
      <c r="J32" s="98" t="str">
        <f t="shared" si="2"/>
        <v>Desarrollo del Sistema de Educación Superior</v>
      </c>
      <c r="K32" s="98" t="s">
        <v>412</v>
      </c>
    </row>
    <row r="33" spans="3:11">
      <c r="C33" s="511" t="s">
        <v>424</v>
      </c>
      <c r="D33" s="517">
        <v>2</v>
      </c>
      <c r="E33" s="521">
        <v>2250</v>
      </c>
      <c r="F33" s="97">
        <f t="shared" si="0"/>
        <v>4500</v>
      </c>
      <c r="G33" s="161" t="s">
        <v>129</v>
      </c>
      <c r="H33" s="142"/>
      <c r="I33" s="299" t="s">
        <v>762</v>
      </c>
      <c r="J33" s="98" t="str">
        <f t="shared" si="2"/>
        <v>Desarrollo del Sistema de Educación Superior</v>
      </c>
      <c r="K33" s="98" t="s">
        <v>412</v>
      </c>
    </row>
    <row r="34" spans="3:11" ht="15.75" thickBot="1">
      <c r="C34" s="514" t="s">
        <v>436</v>
      </c>
      <c r="D34" s="519">
        <v>3</v>
      </c>
      <c r="E34" s="525">
        <v>1200</v>
      </c>
      <c r="F34" s="97">
        <f t="shared" si="0"/>
        <v>3600</v>
      </c>
      <c r="G34" s="161" t="s">
        <v>129</v>
      </c>
      <c r="H34" s="142"/>
      <c r="I34" s="529" t="s">
        <v>750</v>
      </c>
      <c r="J34" s="98" t="str">
        <f t="shared" si="2"/>
        <v>Desarrollo del Sistema de Educación Superior</v>
      </c>
      <c r="K34" s="98" t="s">
        <v>412</v>
      </c>
    </row>
    <row r="35" spans="3:11" ht="15.75" thickBot="1">
      <c r="C35" s="515" t="s">
        <v>50</v>
      </c>
      <c r="D35" s="218">
        <v>1</v>
      </c>
      <c r="E35" s="526">
        <v>1200</v>
      </c>
      <c r="F35" s="97">
        <f t="shared" si="0"/>
        <v>1200</v>
      </c>
      <c r="G35" s="161" t="s">
        <v>129</v>
      </c>
      <c r="H35" s="142"/>
      <c r="I35" s="530" t="s">
        <v>762</v>
      </c>
      <c r="J35" s="98" t="str">
        <f t="shared" si="2"/>
        <v>Desarrollo del Sistema de Educación Superior</v>
      </c>
      <c r="K35" s="98" t="s">
        <v>412</v>
      </c>
    </row>
    <row r="37" spans="3:11" ht="15.75" thickBot="1">
      <c r="F37" s="90"/>
      <c r="G37" s="89"/>
      <c r="H37" s="90"/>
      <c r="I37" s="90"/>
    </row>
    <row r="38" spans="3:11" ht="15.75" thickBot="1">
      <c r="C38" s="157" t="s">
        <v>53</v>
      </c>
      <c r="D38" s="365">
        <f>SUM(F45:F60)</f>
        <v>51750</v>
      </c>
      <c r="F38" s="70"/>
      <c r="G38" s="79"/>
      <c r="H38" s="70"/>
      <c r="I38" s="70"/>
    </row>
    <row r="39" spans="3:11">
      <c r="C39" s="70"/>
      <c r="D39" s="31"/>
      <c r="E39" s="93"/>
      <c r="F39" s="93"/>
      <c r="G39" s="93"/>
      <c r="H39" s="76"/>
      <c r="I39" s="76"/>
      <c r="J39" s="76"/>
      <c r="K39" s="112"/>
    </row>
    <row r="40" spans="3:11">
      <c r="C40" s="70"/>
      <c r="D40" s="31"/>
      <c r="E40" s="93"/>
      <c r="F40" s="93"/>
      <c r="G40" s="93"/>
      <c r="H40" s="76"/>
      <c r="I40" s="76"/>
      <c r="J40" s="76"/>
      <c r="K40" s="112"/>
    </row>
    <row r="41" spans="3:11" ht="15.75">
      <c r="C41" s="202" t="s">
        <v>392</v>
      </c>
      <c r="D41" s="361" t="s">
        <v>1569</v>
      </c>
      <c r="E41" s="93"/>
      <c r="F41" s="93"/>
      <c r="G41" s="93"/>
      <c r="H41" s="76"/>
      <c r="I41" s="76"/>
      <c r="J41" s="76"/>
      <c r="K41" s="112"/>
    </row>
    <row r="42" spans="3:11" ht="18.75">
      <c r="C42" s="206" t="str">
        <f>IFERROR(VLOOKUP(D41,'1. Desarrollo e Innov. Curricu.'!$E:$F,2,FALSE),IFERROR(VLOOKUP(D41,'2. Investigación Científica'!$E:$F,2,FALSE),IFERROR(VLOOKUP(D41,'3. Vinculación Univ. Sociedad'!$E:$F,2,FALSE),IFERROR(VLOOKUP(D41,'4. Docencia y Profesorado Univ.'!$E:$F,2,FALSE),IFERROR(VLOOKUP(D41,'5. Estudiantes y Graduados'!$E:$F,2,FALSE),IFERROR(VLOOKUP(D41,'11. Gestion Administrativa'!$E:$F,2,FALSE),IFERROR(VLOOKUP(D41,'13. Gestión Académica'!$E:$F,2,FALSE),IFERROR(VLOOKUP(D41,'8. Asegura. de la Calid. y M'!$E:$F,2,FALSE),IFERROR(VLOOKUP(D41,'6. Gestión del Conocimiento'!$E:$F,2,FALSE),IFERROR(VLOOKUP(D41,'15. Gobernabilidad y Proceso...'!$E:$F,2,FALSE),IFERROR(VLOOKUP(D41,'12. Gestión del Talento Humano'!$E:$F,2,FALSE),IFERROR(VLOOKUP(D41,'14. Internacional... de la E.S.'!$E:$F,2,FALSE),IFERROR(VLOOKUP(D41,'10. Posgrado'!$E:$F,2,FALSE),IFERROR(VLOOKUP(D41,'17. Gestión TIC'!$E:$F,2,FALSE),IFERROR(VLOOKUP(D41,'16. Desa. del Sistema Educ.Sup.'!$E:$F,2,FALSE),IFERROR(VLOOKUP(D41,'9. Cultura de Inno. Insti...'!$E:$F,2,FALSE),VLOOKUP(D41,'7. Lo Esencial de la Reforma U.'!$E:$F,2,0)))))))))))))))))</f>
        <v>Talleres  para revisiones finalizadas de las carreras actualizadas</v>
      </c>
      <c r="D42" s="31"/>
      <c r="E42" s="93"/>
      <c r="F42" s="93"/>
      <c r="G42" s="93"/>
      <c r="H42" s="76"/>
      <c r="I42" s="76"/>
      <c r="J42" s="76"/>
      <c r="K42" s="112"/>
    </row>
    <row r="43" spans="3:11" ht="15.75" thickBot="1">
      <c r="F43" s="93"/>
      <c r="G43" s="76"/>
      <c r="H43" s="76"/>
      <c r="I43" s="76"/>
    </row>
    <row r="44" spans="3:11" ht="30.75" thickBot="1">
      <c r="C44" s="129" t="s">
        <v>44</v>
      </c>
      <c r="D44" s="129" t="s">
        <v>55</v>
      </c>
      <c r="E44" s="136" t="s">
        <v>57</v>
      </c>
      <c r="F44" s="135" t="s">
        <v>27</v>
      </c>
      <c r="G44" s="133" t="s">
        <v>131</v>
      </c>
      <c r="H44" s="136" t="s">
        <v>46</v>
      </c>
      <c r="I44" s="133" t="s">
        <v>132</v>
      </c>
      <c r="J44" s="133" t="s">
        <v>410</v>
      </c>
      <c r="K44" s="133" t="s">
        <v>411</v>
      </c>
    </row>
    <row r="45" spans="3:11">
      <c r="C45" s="510" t="s">
        <v>424</v>
      </c>
      <c r="D45" s="516">
        <v>3</v>
      </c>
      <c r="E45" s="520">
        <v>2250</v>
      </c>
      <c r="F45" s="97">
        <f t="shared" ref="F45:F60" si="3">D45*E45</f>
        <v>6750</v>
      </c>
      <c r="G45" s="161" t="s">
        <v>129</v>
      </c>
      <c r="H45" s="142"/>
      <c r="I45" s="130" t="s">
        <v>762</v>
      </c>
      <c r="J45" s="214" t="s">
        <v>1479</v>
      </c>
      <c r="K45" s="98" t="s">
        <v>394</v>
      </c>
    </row>
    <row r="46" spans="3:11">
      <c r="C46" s="514" t="s">
        <v>436</v>
      </c>
      <c r="D46" s="519">
        <v>2</v>
      </c>
      <c r="E46" s="525">
        <v>1200</v>
      </c>
      <c r="F46" s="97">
        <f t="shared" si="3"/>
        <v>2400</v>
      </c>
      <c r="G46" s="161" t="s">
        <v>129</v>
      </c>
      <c r="H46" s="142"/>
      <c r="I46" s="130" t="s">
        <v>762</v>
      </c>
      <c r="J46" s="98" t="str">
        <f>$J$45</f>
        <v>Desarrollo del Sistema de Educación Superior</v>
      </c>
      <c r="K46" s="98" t="s">
        <v>412</v>
      </c>
    </row>
    <row r="47" spans="3:11">
      <c r="C47" s="512" t="s">
        <v>50</v>
      </c>
      <c r="D47" s="199">
        <v>1</v>
      </c>
      <c r="E47" s="522">
        <v>1200</v>
      </c>
      <c r="F47" s="97">
        <f t="shared" si="3"/>
        <v>1200</v>
      </c>
      <c r="G47" s="161" t="s">
        <v>129</v>
      </c>
      <c r="H47" s="142"/>
      <c r="I47" s="130" t="s">
        <v>750</v>
      </c>
      <c r="J47" s="98" t="str">
        <f t="shared" ref="J47:J60" si="4">$J$45</f>
        <v>Desarrollo del Sistema de Educación Superior</v>
      </c>
      <c r="K47" s="98" t="s">
        <v>412</v>
      </c>
    </row>
    <row r="48" spans="3:11">
      <c r="C48" s="511" t="s">
        <v>424</v>
      </c>
      <c r="D48" s="517">
        <v>3</v>
      </c>
      <c r="E48" s="521">
        <v>2250</v>
      </c>
      <c r="F48" s="97">
        <f t="shared" si="3"/>
        <v>6750</v>
      </c>
      <c r="G48" s="161" t="s">
        <v>129</v>
      </c>
      <c r="H48" s="142"/>
      <c r="I48" s="130" t="s">
        <v>762</v>
      </c>
      <c r="J48" s="98" t="str">
        <f t="shared" si="4"/>
        <v>Desarrollo del Sistema de Educación Superior</v>
      </c>
      <c r="K48" s="98" t="s">
        <v>412</v>
      </c>
    </row>
    <row r="49" spans="3:11">
      <c r="C49" s="514" t="s">
        <v>436</v>
      </c>
      <c r="D49" s="519">
        <v>2</v>
      </c>
      <c r="E49" s="525">
        <v>1200</v>
      </c>
      <c r="F49" s="97">
        <f t="shared" si="3"/>
        <v>2400</v>
      </c>
      <c r="G49" s="161" t="s">
        <v>129</v>
      </c>
      <c r="H49" s="142"/>
      <c r="I49" s="130" t="s">
        <v>762</v>
      </c>
      <c r="J49" s="98" t="str">
        <f t="shared" si="4"/>
        <v>Desarrollo del Sistema de Educación Superior</v>
      </c>
      <c r="K49" s="98" t="s">
        <v>412</v>
      </c>
    </row>
    <row r="50" spans="3:11">
      <c r="C50" s="512" t="s">
        <v>50</v>
      </c>
      <c r="D50" s="199">
        <v>1</v>
      </c>
      <c r="E50" s="522">
        <v>1200</v>
      </c>
      <c r="F50" s="97">
        <f t="shared" si="3"/>
        <v>1200</v>
      </c>
      <c r="G50" s="161" t="s">
        <v>129</v>
      </c>
      <c r="H50" s="142"/>
      <c r="I50" s="130" t="s">
        <v>750</v>
      </c>
      <c r="J50" s="98" t="str">
        <f t="shared" si="4"/>
        <v>Desarrollo del Sistema de Educación Superior</v>
      </c>
      <c r="K50" s="98" t="s">
        <v>401</v>
      </c>
    </row>
    <row r="51" spans="3:11">
      <c r="C51" s="513" t="s">
        <v>424</v>
      </c>
      <c r="D51" s="518">
        <v>3</v>
      </c>
      <c r="E51" s="523">
        <v>2250</v>
      </c>
      <c r="F51" s="97">
        <f t="shared" si="3"/>
        <v>6750</v>
      </c>
      <c r="G51" s="161" t="s">
        <v>129</v>
      </c>
      <c r="H51" s="142"/>
      <c r="I51" s="130" t="s">
        <v>762</v>
      </c>
      <c r="J51" s="98" t="str">
        <f t="shared" si="4"/>
        <v>Desarrollo del Sistema de Educación Superior</v>
      </c>
      <c r="K51" s="98" t="s">
        <v>412</v>
      </c>
    </row>
    <row r="52" spans="3:11">
      <c r="C52" s="514" t="s">
        <v>436</v>
      </c>
      <c r="D52" s="519">
        <v>2</v>
      </c>
      <c r="E52" s="525">
        <v>1200</v>
      </c>
      <c r="F52" s="97">
        <f t="shared" si="3"/>
        <v>2400</v>
      </c>
      <c r="G52" s="161" t="s">
        <v>129</v>
      </c>
      <c r="H52" s="142"/>
      <c r="I52" s="130" t="s">
        <v>762</v>
      </c>
      <c r="J52" s="98" t="str">
        <f t="shared" si="4"/>
        <v>Desarrollo del Sistema de Educación Superior</v>
      </c>
      <c r="K52" s="98" t="s">
        <v>412</v>
      </c>
    </row>
    <row r="53" spans="3:11">
      <c r="C53" s="512" t="s">
        <v>50</v>
      </c>
      <c r="D53" s="199">
        <v>1</v>
      </c>
      <c r="E53" s="522">
        <v>1200</v>
      </c>
      <c r="F53" s="97">
        <f t="shared" si="3"/>
        <v>1200</v>
      </c>
      <c r="G53" s="161" t="s">
        <v>129</v>
      </c>
      <c r="H53" s="142"/>
      <c r="I53" s="130" t="s">
        <v>750</v>
      </c>
      <c r="J53" s="98" t="str">
        <f t="shared" si="4"/>
        <v>Desarrollo del Sistema de Educación Superior</v>
      </c>
      <c r="K53" s="98" t="s">
        <v>412</v>
      </c>
    </row>
    <row r="54" spans="3:11">
      <c r="C54" s="513" t="s">
        <v>424</v>
      </c>
      <c r="D54" s="518">
        <v>3</v>
      </c>
      <c r="E54" s="523">
        <v>2250</v>
      </c>
      <c r="F54" s="97">
        <f t="shared" si="3"/>
        <v>6750</v>
      </c>
      <c r="G54" s="161" t="s">
        <v>129</v>
      </c>
      <c r="H54" s="142"/>
      <c r="I54" s="130" t="s">
        <v>762</v>
      </c>
      <c r="J54" s="98" t="str">
        <f t="shared" si="4"/>
        <v>Desarrollo del Sistema de Educación Superior</v>
      </c>
      <c r="K54" s="98" t="s">
        <v>412</v>
      </c>
    </row>
    <row r="55" spans="3:11">
      <c r="C55" s="514" t="s">
        <v>436</v>
      </c>
      <c r="D55" s="519">
        <v>1</v>
      </c>
      <c r="E55" s="525">
        <v>1200</v>
      </c>
      <c r="F55" s="97">
        <f t="shared" si="3"/>
        <v>1200</v>
      </c>
      <c r="G55" s="161" t="s">
        <v>129</v>
      </c>
      <c r="H55" s="142"/>
      <c r="I55" s="130" t="s">
        <v>762</v>
      </c>
      <c r="J55" s="98" t="str">
        <f t="shared" si="4"/>
        <v>Desarrollo del Sistema de Educación Superior</v>
      </c>
      <c r="K55" s="98" t="s">
        <v>412</v>
      </c>
    </row>
    <row r="56" spans="3:11">
      <c r="C56" s="512" t="s">
        <v>50</v>
      </c>
      <c r="D56" s="199">
        <v>1</v>
      </c>
      <c r="E56" s="522">
        <v>1200</v>
      </c>
      <c r="F56" s="97">
        <f t="shared" si="3"/>
        <v>1200</v>
      </c>
      <c r="G56" s="161" t="s">
        <v>129</v>
      </c>
      <c r="H56" s="142"/>
      <c r="I56" s="130" t="s">
        <v>750</v>
      </c>
      <c r="J56" s="98" t="str">
        <f t="shared" si="4"/>
        <v>Desarrollo del Sistema de Educación Superior</v>
      </c>
      <c r="K56" s="98" t="s">
        <v>412</v>
      </c>
    </row>
    <row r="57" spans="3:11">
      <c r="C57" s="514" t="s">
        <v>436</v>
      </c>
      <c r="D57" s="519">
        <v>2</v>
      </c>
      <c r="E57" s="525">
        <v>1200</v>
      </c>
      <c r="F57" s="97">
        <f t="shared" ref="F57:F59" si="5">D57*E57</f>
        <v>2400</v>
      </c>
      <c r="G57" s="161" t="s">
        <v>129</v>
      </c>
      <c r="H57" s="142"/>
      <c r="I57" s="130" t="s">
        <v>750</v>
      </c>
      <c r="J57" s="98" t="str">
        <f t="shared" si="4"/>
        <v>Desarrollo del Sistema de Educación Superior</v>
      </c>
      <c r="K57" s="98" t="s">
        <v>412</v>
      </c>
    </row>
    <row r="58" spans="3:11">
      <c r="C58" s="514" t="s">
        <v>436</v>
      </c>
      <c r="D58" s="519">
        <v>2</v>
      </c>
      <c r="E58" s="525">
        <v>1200</v>
      </c>
      <c r="F58" s="97">
        <f t="shared" si="5"/>
        <v>2400</v>
      </c>
      <c r="G58" s="161" t="s">
        <v>129</v>
      </c>
      <c r="H58" s="142"/>
      <c r="I58" s="130" t="s">
        <v>750</v>
      </c>
      <c r="J58" s="98" t="str">
        <f t="shared" si="4"/>
        <v>Desarrollo del Sistema de Educación Superior</v>
      </c>
      <c r="K58" s="98" t="s">
        <v>412</v>
      </c>
    </row>
    <row r="59" spans="3:11">
      <c r="C59" s="513" t="s">
        <v>424</v>
      </c>
      <c r="D59" s="518">
        <v>3</v>
      </c>
      <c r="E59" s="523">
        <v>2250</v>
      </c>
      <c r="F59" s="97">
        <f t="shared" si="5"/>
        <v>6750</v>
      </c>
      <c r="G59" s="161" t="s">
        <v>129</v>
      </c>
      <c r="H59" s="142"/>
      <c r="I59" s="130" t="s">
        <v>750</v>
      </c>
      <c r="J59" s="98" t="str">
        <f t="shared" si="4"/>
        <v>Desarrollo del Sistema de Educación Superior</v>
      </c>
      <c r="K59" s="98" t="s">
        <v>412</v>
      </c>
    </row>
    <row r="60" spans="3:11">
      <c r="C60" s="141"/>
      <c r="D60" s="158"/>
      <c r="E60" s="123"/>
      <c r="F60" s="97">
        <f t="shared" si="3"/>
        <v>0</v>
      </c>
      <c r="G60" s="161"/>
      <c r="H60" s="142"/>
      <c r="I60" s="130" t="e">
        <f>VLOOKUP(H60,Presupuesto!$B$11:$C$565,2,0)</f>
        <v>#N/A</v>
      </c>
      <c r="J60" s="98" t="str">
        <f t="shared" si="4"/>
        <v>Desarrollo del Sistema de Educación Superior</v>
      </c>
      <c r="K60" s="98" t="s">
        <v>412</v>
      </c>
    </row>
    <row r="61" spans="3:11" ht="15.75" thickBot="1"/>
    <row r="62" spans="3:11" ht="15.75" thickBot="1">
      <c r="C62" s="157" t="s">
        <v>53</v>
      </c>
      <c r="D62" s="365">
        <f>SUM(F69:F80)</f>
        <v>40300</v>
      </c>
      <c r="F62" s="70"/>
      <c r="G62" s="79"/>
      <c r="H62" s="70"/>
      <c r="I62" s="70"/>
    </row>
    <row r="63" spans="3:11">
      <c r="C63" s="70"/>
      <c r="D63" s="31"/>
      <c r="E63" s="93"/>
      <c r="F63" s="93"/>
      <c r="G63" s="93"/>
      <c r="H63" s="76"/>
      <c r="I63" s="76"/>
      <c r="J63" s="76"/>
      <c r="K63" s="112"/>
    </row>
    <row r="64" spans="3:11">
      <c r="C64" s="70"/>
      <c r="D64" s="31"/>
      <c r="E64" s="93"/>
      <c r="F64" s="93"/>
      <c r="G64" s="93"/>
      <c r="H64" s="76"/>
      <c r="I64" s="76"/>
      <c r="J64" s="76"/>
      <c r="K64" s="112"/>
    </row>
    <row r="65" spans="3:11" ht="15.75">
      <c r="C65" s="202" t="s">
        <v>392</v>
      </c>
      <c r="D65" s="361" t="s">
        <v>1589</v>
      </c>
      <c r="E65" s="93"/>
      <c r="F65" s="93"/>
      <c r="G65" s="93"/>
      <c r="H65" s="76"/>
      <c r="I65" s="76"/>
      <c r="J65" s="76"/>
      <c r="K65" s="112"/>
    </row>
    <row r="66" spans="3:11" ht="18.75">
      <c r="C66" s="206" t="str">
        <f>IFERROR(VLOOKUP(D65,'1. Desarrollo e Innov. Curricu.'!$E:$F,2,FALSE),IFERROR(VLOOKUP(D65,'2. Investigación Científica'!$E:$F,2,FALSE),IFERROR(VLOOKUP(D65,'3. Vinculación Univ. Sociedad'!$E:$F,2,FALSE),IFERROR(VLOOKUP(D65,'4. Docencia y Profesorado Univ.'!$E:$F,2,FALSE),IFERROR(VLOOKUP(D65,'5. Estudiantes y Graduados'!$E:$F,2,FALSE),IFERROR(VLOOKUP(D65,'11. Gestion Administrativa'!$E:$F,2,FALSE),IFERROR(VLOOKUP(D65,'13. Gestión Académica'!$E:$F,2,FALSE),IFERROR(VLOOKUP(D65,'8. Asegura. de la Calid. y M'!$E:$F,2,FALSE),IFERROR(VLOOKUP(D65,'6. Gestión del Conocimiento'!$E:$F,2,FALSE),IFERROR(VLOOKUP(D65,'15. Gobernabilidad y Proceso...'!$E:$F,2,FALSE),IFERROR(VLOOKUP(D65,'12. Gestión del Talento Humano'!$E:$F,2,FALSE),IFERROR(VLOOKUP(D65,'14. Internacional... de la E.S.'!$E:$F,2,FALSE),IFERROR(VLOOKUP(D65,'10. Posgrado'!$E:$F,2,FALSE),IFERROR(VLOOKUP(D65,'17. Gestión TIC'!$E:$F,2,FALSE),IFERROR(VLOOKUP(D65,'16. Desa. del Sistema Educ.Sup.'!$E:$F,2,FALSE),IFERROR(VLOOKUP(D65,'9. Cultura de Inno. Insti...'!$E:$F,2,FALSE),VLOOKUP(D65,'7. Lo Esencial de la Reforma U.'!$E:$F,2,0)))))))))))))))))</f>
        <v>Talleres de trabajo con docentes y subcomisiones involucrados</v>
      </c>
      <c r="D66" s="399"/>
      <c r="E66" s="93"/>
      <c r="F66" s="93"/>
      <c r="G66" s="93"/>
      <c r="H66" s="76"/>
      <c r="I66" s="76"/>
      <c r="J66" s="76"/>
      <c r="K66" s="112"/>
    </row>
    <row r="67" spans="3:11" ht="15.75" thickBot="1">
      <c r="F67" s="93"/>
      <c r="G67" s="76"/>
      <c r="H67" s="76"/>
      <c r="I67" s="76"/>
    </row>
    <row r="68" spans="3:11" ht="30.75" thickBot="1">
      <c r="C68" s="129" t="s">
        <v>44</v>
      </c>
      <c r="D68" s="129" t="s">
        <v>55</v>
      </c>
      <c r="E68" s="136" t="s">
        <v>57</v>
      </c>
      <c r="F68" s="135" t="s">
        <v>27</v>
      </c>
      <c r="G68" s="133" t="s">
        <v>131</v>
      </c>
      <c r="H68" s="136" t="s">
        <v>46</v>
      </c>
      <c r="I68" s="133" t="s">
        <v>132</v>
      </c>
      <c r="J68" s="133" t="s">
        <v>410</v>
      </c>
      <c r="K68" s="133" t="s">
        <v>411</v>
      </c>
    </row>
    <row r="69" spans="3:11">
      <c r="C69" s="510" t="s">
        <v>424</v>
      </c>
      <c r="D69" s="516">
        <v>2</v>
      </c>
      <c r="E69" s="520">
        <v>2250</v>
      </c>
      <c r="F69" s="97">
        <f t="shared" ref="F69:F80" si="6">D69*E69</f>
        <v>4500</v>
      </c>
      <c r="G69" s="161" t="s">
        <v>129</v>
      </c>
      <c r="H69" s="142"/>
      <c r="I69" s="130" t="s">
        <v>762</v>
      </c>
      <c r="J69" s="214" t="s">
        <v>1479</v>
      </c>
      <c r="K69" s="98" t="s">
        <v>394</v>
      </c>
    </row>
    <row r="70" spans="3:11">
      <c r="C70" s="514" t="s">
        <v>436</v>
      </c>
      <c r="D70" s="519">
        <v>1</v>
      </c>
      <c r="E70" s="525">
        <v>1200</v>
      </c>
      <c r="F70" s="97">
        <f t="shared" si="6"/>
        <v>1200</v>
      </c>
      <c r="G70" s="161" t="s">
        <v>129</v>
      </c>
      <c r="H70" s="142"/>
      <c r="I70" s="130" t="s">
        <v>762</v>
      </c>
      <c r="J70" s="98" t="str">
        <f>$J$69</f>
        <v>Desarrollo del Sistema de Educación Superior</v>
      </c>
      <c r="K70" s="98" t="s">
        <v>412</v>
      </c>
    </row>
    <row r="71" spans="3:11">
      <c r="C71" s="531" t="s">
        <v>50</v>
      </c>
      <c r="D71" s="532">
        <v>1</v>
      </c>
      <c r="E71" s="533">
        <v>1200</v>
      </c>
      <c r="F71" s="97">
        <f t="shared" si="6"/>
        <v>1200</v>
      </c>
      <c r="G71" s="161" t="s">
        <v>129</v>
      </c>
      <c r="H71" s="142"/>
      <c r="I71" s="130" t="s">
        <v>750</v>
      </c>
      <c r="J71" s="98" t="str">
        <f t="shared" ref="J71:J80" si="7">$J$69</f>
        <v>Desarrollo del Sistema de Educación Superior</v>
      </c>
      <c r="K71" s="98" t="s">
        <v>412</v>
      </c>
    </row>
    <row r="72" spans="3:11">
      <c r="C72" s="513" t="s">
        <v>428</v>
      </c>
      <c r="D72" s="518">
        <v>2</v>
      </c>
      <c r="E72" s="523">
        <v>2000</v>
      </c>
      <c r="F72" s="97">
        <f t="shared" si="6"/>
        <v>4000</v>
      </c>
      <c r="G72" s="161" t="s">
        <v>129</v>
      </c>
      <c r="H72" s="142"/>
      <c r="I72" s="130" t="s">
        <v>762</v>
      </c>
      <c r="J72" s="98" t="str">
        <f t="shared" si="7"/>
        <v>Desarrollo del Sistema de Educación Superior</v>
      </c>
      <c r="K72" s="98" t="s">
        <v>412</v>
      </c>
    </row>
    <row r="73" spans="3:11">
      <c r="C73" s="534" t="s">
        <v>50</v>
      </c>
      <c r="D73" s="535">
        <v>3</v>
      </c>
      <c r="E73" s="536">
        <v>1200</v>
      </c>
      <c r="F73" s="97">
        <f t="shared" si="6"/>
        <v>3600</v>
      </c>
      <c r="G73" s="161" t="s">
        <v>129</v>
      </c>
      <c r="H73" s="142"/>
      <c r="I73" s="130" t="s">
        <v>750</v>
      </c>
      <c r="J73" s="98" t="str">
        <f t="shared" si="7"/>
        <v>Desarrollo del Sistema de Educación Superior</v>
      </c>
      <c r="K73" s="98" t="s">
        <v>412</v>
      </c>
    </row>
    <row r="74" spans="3:11">
      <c r="C74" s="513" t="s">
        <v>424</v>
      </c>
      <c r="D74" s="518">
        <v>2</v>
      </c>
      <c r="E74" s="523">
        <v>2250</v>
      </c>
      <c r="F74" s="97">
        <f t="shared" si="6"/>
        <v>4500</v>
      </c>
      <c r="G74" s="161" t="s">
        <v>129</v>
      </c>
      <c r="H74" s="142"/>
      <c r="I74" s="130" t="s">
        <v>762</v>
      </c>
      <c r="J74" s="98" t="str">
        <f t="shared" si="7"/>
        <v>Desarrollo del Sistema de Educación Superior</v>
      </c>
      <c r="K74" s="98" t="s">
        <v>401</v>
      </c>
    </row>
    <row r="75" spans="3:11">
      <c r="C75" s="514" t="s">
        <v>436</v>
      </c>
      <c r="D75" s="519">
        <v>3</v>
      </c>
      <c r="E75" s="525">
        <v>1200</v>
      </c>
      <c r="F75" s="97">
        <f t="shared" si="6"/>
        <v>3600</v>
      </c>
      <c r="G75" s="161" t="s">
        <v>129</v>
      </c>
      <c r="H75" s="142"/>
      <c r="I75" s="130" t="s">
        <v>762</v>
      </c>
      <c r="J75" s="98" t="str">
        <f t="shared" si="7"/>
        <v>Desarrollo del Sistema de Educación Superior</v>
      </c>
      <c r="K75" s="98" t="s">
        <v>412</v>
      </c>
    </row>
    <row r="76" spans="3:11">
      <c r="C76" s="531" t="s">
        <v>50</v>
      </c>
      <c r="D76" s="532">
        <v>1</v>
      </c>
      <c r="E76" s="533">
        <v>1200</v>
      </c>
      <c r="F76" s="97">
        <f t="shared" si="6"/>
        <v>1200</v>
      </c>
      <c r="G76" s="161" t="s">
        <v>129</v>
      </c>
      <c r="H76" s="142"/>
      <c r="I76" s="130" t="s">
        <v>750</v>
      </c>
      <c r="J76" s="98" t="str">
        <f t="shared" si="7"/>
        <v>Desarrollo del Sistema de Educación Superior</v>
      </c>
      <c r="K76" s="98" t="s">
        <v>412</v>
      </c>
    </row>
    <row r="77" spans="3:11">
      <c r="C77" s="513" t="s">
        <v>428</v>
      </c>
      <c r="D77" s="518">
        <v>3</v>
      </c>
      <c r="E77" s="523">
        <v>2000</v>
      </c>
      <c r="F77" s="97">
        <f t="shared" si="6"/>
        <v>6000</v>
      </c>
      <c r="G77" s="161" t="s">
        <v>129</v>
      </c>
      <c r="H77" s="142"/>
      <c r="I77" s="130" t="s">
        <v>762</v>
      </c>
      <c r="J77" s="98" t="str">
        <f t="shared" si="7"/>
        <v>Desarrollo del Sistema de Educación Superior</v>
      </c>
      <c r="K77" s="98" t="s">
        <v>412</v>
      </c>
    </row>
    <row r="78" spans="3:11">
      <c r="C78" s="537" t="s">
        <v>50</v>
      </c>
      <c r="D78" s="538">
        <v>2</v>
      </c>
      <c r="E78" s="539">
        <v>1200</v>
      </c>
      <c r="F78" s="97">
        <f t="shared" si="6"/>
        <v>2400</v>
      </c>
      <c r="G78" s="161" t="s">
        <v>129</v>
      </c>
      <c r="H78" s="142"/>
      <c r="I78" s="130" t="s">
        <v>750</v>
      </c>
      <c r="J78" s="98" t="str">
        <f t="shared" si="7"/>
        <v>Desarrollo del Sistema de Educación Superior</v>
      </c>
      <c r="K78" s="98" t="s">
        <v>412</v>
      </c>
    </row>
    <row r="79" spans="3:11">
      <c r="C79" s="513" t="s">
        <v>424</v>
      </c>
      <c r="D79" s="518">
        <v>2</v>
      </c>
      <c r="E79" s="523">
        <v>2250</v>
      </c>
      <c r="F79" s="97">
        <f t="shared" si="6"/>
        <v>4500</v>
      </c>
      <c r="G79" s="161" t="s">
        <v>129</v>
      </c>
      <c r="H79" s="142"/>
      <c r="I79" s="130" t="s">
        <v>762</v>
      </c>
      <c r="J79" s="98" t="str">
        <f t="shared" si="7"/>
        <v>Desarrollo del Sistema de Educación Superior</v>
      </c>
      <c r="K79" s="98" t="s">
        <v>412</v>
      </c>
    </row>
    <row r="80" spans="3:11">
      <c r="C80" s="514" t="s">
        <v>436</v>
      </c>
      <c r="D80" s="519">
        <v>3</v>
      </c>
      <c r="E80" s="525">
        <v>1200</v>
      </c>
      <c r="F80" s="97">
        <f t="shared" si="6"/>
        <v>3600</v>
      </c>
      <c r="G80" s="161" t="s">
        <v>129</v>
      </c>
      <c r="H80" s="142"/>
      <c r="I80" s="130" t="s">
        <v>762</v>
      </c>
      <c r="J80" s="98" t="str">
        <f t="shared" si="7"/>
        <v>Desarrollo del Sistema de Educación Superior</v>
      </c>
      <c r="K80" s="98" t="s">
        <v>412</v>
      </c>
    </row>
    <row r="82" spans="3:11" ht="15.75" thickBot="1">
      <c r="F82" s="90"/>
      <c r="G82" s="89"/>
      <c r="H82" s="90"/>
      <c r="I82" s="90"/>
    </row>
    <row r="83" spans="3:11" ht="15.75" thickBot="1">
      <c r="C83" s="157" t="s">
        <v>53</v>
      </c>
      <c r="D83" s="365">
        <f>SUM(F90:F105)</f>
        <v>170690</v>
      </c>
      <c r="F83" s="70"/>
      <c r="G83" s="79"/>
      <c r="H83" s="70"/>
      <c r="I83" s="70"/>
    </row>
    <row r="84" spans="3:11">
      <c r="C84" s="70"/>
      <c r="D84" s="31"/>
      <c r="E84" s="93"/>
      <c r="F84" s="93"/>
      <c r="G84" s="93"/>
      <c r="H84" s="76"/>
      <c r="I84" s="76"/>
      <c r="J84" s="76"/>
      <c r="K84" s="112"/>
    </row>
    <row r="85" spans="3:11">
      <c r="C85" s="70"/>
      <c r="D85" s="31"/>
      <c r="E85" s="93"/>
      <c r="F85" s="93"/>
      <c r="G85" s="93"/>
      <c r="H85" s="76"/>
      <c r="I85" s="76"/>
      <c r="J85" s="76"/>
      <c r="K85" s="112"/>
    </row>
    <row r="86" spans="3:11" ht="15.75">
      <c r="C86" s="202" t="s">
        <v>392</v>
      </c>
      <c r="D86" s="361" t="s">
        <v>1568</v>
      </c>
      <c r="E86" s="93"/>
      <c r="F86" s="93"/>
      <c r="G86" s="93"/>
      <c r="H86" s="76"/>
      <c r="I86" s="76"/>
      <c r="J86" s="76"/>
      <c r="K86" s="112"/>
    </row>
    <row r="87" spans="3:11" ht="18.75">
      <c r="C87" s="206" t="str">
        <f>IFERROR(VLOOKUP(D86,'1. Desarrollo e Innov. Curricu.'!$E:$F,2,FALSE),IFERROR(VLOOKUP(D86,'2. Investigación Científica'!$E:$F,2,FALSE),IFERROR(VLOOKUP(D86,'3. Vinculación Univ. Sociedad'!$E:$F,2,FALSE),IFERROR(VLOOKUP(D86,'4. Docencia y Profesorado Univ.'!$E:$F,2,FALSE),IFERROR(VLOOKUP(D86,'5. Estudiantes y Graduados'!$E:$F,2,FALSE),IFERROR(VLOOKUP(D86,'11. Gestion Administrativa'!$E:$F,2,FALSE),IFERROR(VLOOKUP(D86,'13. Gestión Académica'!$E:$F,2,FALSE),IFERROR(VLOOKUP(D86,'8. Asegura. de la Calid. y M'!$E:$F,2,FALSE),IFERROR(VLOOKUP(D86,'6. Gestión del Conocimiento'!$E:$F,2,FALSE),IFERROR(VLOOKUP(D86,'15. Gobernabilidad y Proceso...'!$E:$F,2,FALSE),IFERROR(VLOOKUP(D86,'12. Gestión del Talento Humano'!$E:$F,2,FALSE),IFERROR(VLOOKUP(D86,'14. Internacional... de la E.S.'!$E:$F,2,FALSE),IFERROR(VLOOKUP(D86,'10. Posgrado'!$E:$F,2,FALSE),IFERROR(VLOOKUP(D86,'17. Gestión TIC'!$E:$F,2,FALSE),IFERROR(VLOOKUP(D86,'16. Desa. del Sistema Educ.Sup.'!$E:$F,2,FALSE),IFERROR(VLOOKUP(D86,'9. Cultura de Inno. Insti...'!$E:$F,2,FALSE),VLOOKUP(D86,'7. Lo Esencial de la Reforma U.'!$E:$F,2,0)))))))))))))))))</f>
        <v xml:space="preserve">Contratación de consultores para el apoyo al desarrollo de los diagnostico y apoyo a las comisiones para el desarrollo de los mismo </v>
      </c>
      <c r="D87" s="31"/>
      <c r="E87" s="93"/>
      <c r="F87" s="93"/>
      <c r="G87" s="93"/>
      <c r="H87" s="76"/>
      <c r="I87" s="76"/>
      <c r="J87" s="76"/>
      <c r="K87" s="112"/>
    </row>
    <row r="88" spans="3:11" ht="15.75" thickBot="1">
      <c r="F88" s="93"/>
      <c r="G88" s="76"/>
      <c r="H88" s="76"/>
      <c r="I88" s="76"/>
    </row>
    <row r="89" spans="3:11" ht="30.75" thickBot="1">
      <c r="C89" s="129" t="s">
        <v>44</v>
      </c>
      <c r="D89" s="129" t="s">
        <v>55</v>
      </c>
      <c r="E89" s="136" t="s">
        <v>57</v>
      </c>
      <c r="F89" s="135" t="s">
        <v>27</v>
      </c>
      <c r="G89" s="133" t="s">
        <v>131</v>
      </c>
      <c r="H89" s="136" t="s">
        <v>46</v>
      </c>
      <c r="I89" s="133" t="s">
        <v>132</v>
      </c>
      <c r="J89" s="133" t="s">
        <v>410</v>
      </c>
      <c r="K89" s="133" t="s">
        <v>411</v>
      </c>
    </row>
    <row r="90" spans="3:11">
      <c r="C90" s="510" t="s">
        <v>424</v>
      </c>
      <c r="D90" s="516">
        <v>3</v>
      </c>
      <c r="E90" s="520">
        <v>2250</v>
      </c>
      <c r="F90" s="97">
        <f t="shared" ref="F90:F105" si="8">D90*E90</f>
        <v>6750</v>
      </c>
      <c r="G90" s="161" t="s">
        <v>129</v>
      </c>
      <c r="H90" s="142"/>
      <c r="I90" s="130" t="s">
        <v>762</v>
      </c>
      <c r="J90" s="214" t="s">
        <v>1479</v>
      </c>
      <c r="K90" s="98" t="s">
        <v>394</v>
      </c>
    </row>
    <row r="91" spans="3:11">
      <c r="C91" s="511" t="s">
        <v>436</v>
      </c>
      <c r="D91" s="517">
        <v>2</v>
      </c>
      <c r="E91" s="521">
        <v>1200</v>
      </c>
      <c r="F91" s="97">
        <f t="shared" si="8"/>
        <v>2400</v>
      </c>
      <c r="G91" s="161" t="s">
        <v>129</v>
      </c>
      <c r="H91" s="142"/>
      <c r="I91" s="130" t="s">
        <v>762</v>
      </c>
      <c r="J91" s="98" t="str">
        <f>$J$90</f>
        <v>Desarrollo del Sistema de Educación Superior</v>
      </c>
      <c r="K91" s="98" t="s">
        <v>412</v>
      </c>
    </row>
    <row r="92" spans="3:11">
      <c r="C92" s="512" t="s">
        <v>50</v>
      </c>
      <c r="D92" s="199">
        <v>1</v>
      </c>
      <c r="E92" s="522">
        <v>1200</v>
      </c>
      <c r="F92" s="97">
        <f t="shared" si="8"/>
        <v>1200</v>
      </c>
      <c r="G92" s="161" t="s">
        <v>129</v>
      </c>
      <c r="H92" s="142"/>
      <c r="I92" s="130" t="s">
        <v>750</v>
      </c>
      <c r="J92" s="98" t="str">
        <f t="shared" ref="J92:J104" si="9">$J$90</f>
        <v>Desarrollo del Sistema de Educación Superior</v>
      </c>
      <c r="K92" s="98" t="s">
        <v>412</v>
      </c>
    </row>
    <row r="93" spans="3:11">
      <c r="C93" s="513" t="s">
        <v>424</v>
      </c>
      <c r="D93" s="518">
        <v>3</v>
      </c>
      <c r="E93" s="523">
        <v>2250</v>
      </c>
      <c r="F93" s="97">
        <f t="shared" si="8"/>
        <v>6750</v>
      </c>
      <c r="G93" s="161" t="s">
        <v>129</v>
      </c>
      <c r="H93" s="142"/>
      <c r="I93" s="130" t="s">
        <v>762</v>
      </c>
      <c r="J93" s="98" t="str">
        <f t="shared" si="9"/>
        <v>Desarrollo del Sistema de Educación Superior</v>
      </c>
      <c r="K93" s="98" t="s">
        <v>412</v>
      </c>
    </row>
    <row r="94" spans="3:11">
      <c r="C94" s="511" t="s">
        <v>436</v>
      </c>
      <c r="D94" s="517">
        <v>2</v>
      </c>
      <c r="E94" s="521">
        <v>1200</v>
      </c>
      <c r="F94" s="97">
        <f t="shared" si="8"/>
        <v>2400</v>
      </c>
      <c r="G94" s="161" t="s">
        <v>129</v>
      </c>
      <c r="H94" s="142"/>
      <c r="I94" s="130" t="s">
        <v>750</v>
      </c>
      <c r="J94" s="98" t="str">
        <f t="shared" si="9"/>
        <v>Desarrollo del Sistema de Educación Superior</v>
      </c>
      <c r="K94" s="98" t="s">
        <v>412</v>
      </c>
    </row>
    <row r="95" spans="3:11">
      <c r="C95" s="512" t="s">
        <v>50</v>
      </c>
      <c r="D95" s="199">
        <v>1</v>
      </c>
      <c r="E95" s="522">
        <v>1200</v>
      </c>
      <c r="F95" s="97">
        <f t="shared" si="8"/>
        <v>1200</v>
      </c>
      <c r="G95" s="161" t="s">
        <v>129</v>
      </c>
      <c r="H95" s="142"/>
      <c r="I95" s="130" t="s">
        <v>762</v>
      </c>
      <c r="J95" s="98" t="str">
        <f t="shared" si="9"/>
        <v>Desarrollo del Sistema de Educación Superior</v>
      </c>
      <c r="K95" s="98" t="s">
        <v>401</v>
      </c>
    </row>
    <row r="96" spans="3:11">
      <c r="C96" s="513" t="s">
        <v>446</v>
      </c>
      <c r="D96" s="518">
        <v>5</v>
      </c>
      <c r="E96" s="524">
        <f>270*22</f>
        <v>5940</v>
      </c>
      <c r="F96" s="97">
        <f t="shared" si="8"/>
        <v>29700</v>
      </c>
      <c r="G96" s="161" t="s">
        <v>129</v>
      </c>
      <c r="H96" s="142"/>
      <c r="I96" s="130" t="s">
        <v>762</v>
      </c>
      <c r="J96" s="98" t="str">
        <f t="shared" si="9"/>
        <v>Desarrollo del Sistema de Educación Superior</v>
      </c>
      <c r="K96" s="98" t="s">
        <v>412</v>
      </c>
    </row>
    <row r="97" spans="3:11">
      <c r="C97" s="513" t="s">
        <v>444</v>
      </c>
      <c r="D97" s="518">
        <v>4</v>
      </c>
      <c r="E97" s="524">
        <f>225*22</f>
        <v>4950</v>
      </c>
      <c r="F97" s="97">
        <f t="shared" si="8"/>
        <v>19800</v>
      </c>
      <c r="G97" s="161" t="s">
        <v>129</v>
      </c>
      <c r="H97" s="142"/>
      <c r="I97" s="130" t="s">
        <v>750</v>
      </c>
      <c r="J97" s="98" t="str">
        <f t="shared" si="9"/>
        <v>Desarrollo del Sistema de Educación Superior</v>
      </c>
      <c r="K97" s="98" t="s">
        <v>412</v>
      </c>
    </row>
    <row r="98" spans="3:11">
      <c r="C98" s="512" t="s">
        <v>50</v>
      </c>
      <c r="D98" s="199">
        <v>1</v>
      </c>
      <c r="E98" s="522">
        <v>21000</v>
      </c>
      <c r="F98" s="97">
        <f t="shared" si="8"/>
        <v>21000</v>
      </c>
      <c r="G98" s="161" t="s">
        <v>129</v>
      </c>
      <c r="H98" s="142"/>
      <c r="I98" s="130" t="s">
        <v>762</v>
      </c>
      <c r="J98" s="98" t="str">
        <f t="shared" si="9"/>
        <v>Desarrollo del Sistema de Educación Superior</v>
      </c>
      <c r="K98" s="98" t="s">
        <v>412</v>
      </c>
    </row>
    <row r="99" spans="3:11">
      <c r="C99" s="513" t="s">
        <v>446</v>
      </c>
      <c r="D99" s="518">
        <v>6</v>
      </c>
      <c r="E99" s="524">
        <f>270*22</f>
        <v>5940</v>
      </c>
      <c r="F99" s="97">
        <f t="shared" si="8"/>
        <v>35640</v>
      </c>
      <c r="G99" s="161" t="s">
        <v>129</v>
      </c>
      <c r="H99" s="142"/>
      <c r="I99" s="130" t="s">
        <v>750</v>
      </c>
      <c r="J99" s="98" t="str">
        <f t="shared" si="9"/>
        <v>Desarrollo del Sistema de Educación Superior</v>
      </c>
      <c r="K99" s="98" t="s">
        <v>412</v>
      </c>
    </row>
    <row r="100" spans="3:11">
      <c r="C100" s="512" t="s">
        <v>50</v>
      </c>
      <c r="D100" s="199">
        <v>1</v>
      </c>
      <c r="E100" s="522">
        <f>(29000)</f>
        <v>29000</v>
      </c>
      <c r="F100" s="97">
        <f t="shared" si="8"/>
        <v>29000</v>
      </c>
      <c r="G100" s="161" t="s">
        <v>129</v>
      </c>
      <c r="H100" s="142"/>
      <c r="I100" s="130" t="s">
        <v>762</v>
      </c>
      <c r="J100" s="98" t="str">
        <f t="shared" si="9"/>
        <v>Desarrollo del Sistema de Educación Superior</v>
      </c>
      <c r="K100" s="98" t="s">
        <v>412</v>
      </c>
    </row>
    <row r="101" spans="3:11">
      <c r="C101" s="513" t="s">
        <v>424</v>
      </c>
      <c r="D101" s="518">
        <v>3</v>
      </c>
      <c r="E101" s="523">
        <v>2250</v>
      </c>
      <c r="F101" s="97">
        <f t="shared" si="8"/>
        <v>6750</v>
      </c>
      <c r="G101" s="161" t="s">
        <v>129</v>
      </c>
      <c r="H101" s="142"/>
      <c r="I101" s="130" t="s">
        <v>762</v>
      </c>
      <c r="J101" s="98" t="str">
        <f t="shared" si="9"/>
        <v>Desarrollo del Sistema de Educación Superior</v>
      </c>
      <c r="K101" s="98" t="s">
        <v>412</v>
      </c>
    </row>
    <row r="102" spans="3:11">
      <c r="C102" s="513" t="s">
        <v>436</v>
      </c>
      <c r="D102" s="518">
        <v>2</v>
      </c>
      <c r="E102" s="523">
        <v>1200</v>
      </c>
      <c r="F102" s="97">
        <f t="shared" si="8"/>
        <v>2400</v>
      </c>
      <c r="G102" s="161" t="s">
        <v>129</v>
      </c>
      <c r="H102" s="142"/>
      <c r="I102" s="130" t="s">
        <v>750</v>
      </c>
      <c r="J102" s="98" t="str">
        <f t="shared" si="9"/>
        <v>Desarrollo del Sistema de Educación Superior</v>
      </c>
      <c r="K102" s="98" t="s">
        <v>412</v>
      </c>
    </row>
    <row r="103" spans="3:11">
      <c r="C103" s="512" t="s">
        <v>50</v>
      </c>
      <c r="D103" s="199">
        <v>1</v>
      </c>
      <c r="E103" s="522">
        <v>1200</v>
      </c>
      <c r="F103" s="97">
        <f t="shared" si="8"/>
        <v>1200</v>
      </c>
      <c r="G103" s="161" t="s">
        <v>129</v>
      </c>
      <c r="H103" s="142"/>
      <c r="I103" s="130" t="s">
        <v>762</v>
      </c>
      <c r="J103" s="98" t="str">
        <f t="shared" si="9"/>
        <v>Desarrollo del Sistema de Educación Superior</v>
      </c>
      <c r="K103" s="98" t="s">
        <v>412</v>
      </c>
    </row>
    <row r="104" spans="3:11">
      <c r="C104" s="511" t="s">
        <v>424</v>
      </c>
      <c r="D104" s="517">
        <v>2</v>
      </c>
      <c r="E104" s="521">
        <v>2250</v>
      </c>
      <c r="F104" s="97">
        <f t="shared" si="8"/>
        <v>4500</v>
      </c>
      <c r="G104" s="161" t="s">
        <v>129</v>
      </c>
      <c r="H104" s="142"/>
      <c r="I104" s="130" t="s">
        <v>762</v>
      </c>
      <c r="J104" s="98" t="str">
        <f t="shared" si="9"/>
        <v>Desarrollo del Sistema de Educación Superior</v>
      </c>
      <c r="K104" s="98" t="s">
        <v>412</v>
      </c>
    </row>
    <row r="105" spans="3:11">
      <c r="C105" s="141"/>
      <c r="D105" s="158"/>
      <c r="E105" s="123"/>
      <c r="F105" s="97">
        <f t="shared" si="8"/>
        <v>0</v>
      </c>
      <c r="G105" s="161"/>
      <c r="H105" s="142"/>
      <c r="I105" s="130"/>
      <c r="J105" s="98"/>
      <c r="K105" s="98"/>
    </row>
    <row r="107" spans="3:11" ht="15.75" thickBot="1"/>
    <row r="108" spans="3:11" ht="15.75" thickBot="1">
      <c r="C108" s="157" t="s">
        <v>53</v>
      </c>
      <c r="D108" s="365">
        <f>SUM(F115:F135)</f>
        <v>384000</v>
      </c>
      <c r="F108" s="70"/>
      <c r="G108" s="79"/>
      <c r="H108" s="70"/>
      <c r="I108" s="70"/>
    </row>
    <row r="109" spans="3:11">
      <c r="C109" s="70"/>
      <c r="D109" s="31"/>
      <c r="E109" s="93"/>
      <c r="F109" s="93"/>
      <c r="G109" s="93"/>
      <c r="H109" s="76"/>
      <c r="I109" s="76"/>
      <c r="J109" s="76"/>
      <c r="K109" s="112"/>
    </row>
    <row r="110" spans="3:11">
      <c r="C110" s="70"/>
      <c r="D110" s="31"/>
      <c r="E110" s="93"/>
      <c r="F110" s="93"/>
      <c r="G110" s="93"/>
      <c r="H110" s="76"/>
      <c r="I110" s="76"/>
      <c r="J110" s="76"/>
      <c r="K110" s="112"/>
    </row>
    <row r="111" spans="3:11" ht="15.75">
      <c r="C111" s="202" t="s">
        <v>392</v>
      </c>
      <c r="D111" s="361" t="s">
        <v>1573</v>
      </c>
      <c r="E111" s="93"/>
      <c r="F111" s="93"/>
      <c r="G111" s="93"/>
      <c r="H111" s="76"/>
      <c r="I111" s="76"/>
      <c r="J111" s="76"/>
      <c r="K111" s="112"/>
    </row>
    <row r="112" spans="3:11" ht="18.75">
      <c r="C112" s="206" t="str">
        <f>IFERROR(VLOOKUP(D111,'1. Desarrollo e Innov. Curricu.'!$E:$F,2,FALSE),IFERROR(VLOOKUP(D111,'2. Investigación Científica'!$E:$F,2,FALSE),IFERROR(VLOOKUP(D111,'3. Vinculación Univ. Sociedad'!$E:$F,2,FALSE),IFERROR(VLOOKUP(D111,'4. Docencia y Profesorado Univ.'!$E:$F,2,FALSE),IFERROR(VLOOKUP(D111,'5. Estudiantes y Graduados'!$E:$F,2,FALSE),IFERROR(VLOOKUP(D111,'11. Gestion Administrativa'!$E:$F,2,FALSE),IFERROR(VLOOKUP(D111,'13. Gestión Académica'!$E:$F,2,FALSE),IFERROR(VLOOKUP(D111,'8. Asegura. de la Calid. y M'!$E:$F,2,FALSE),IFERROR(VLOOKUP(D111,'6. Gestión del Conocimiento'!$E:$F,2,FALSE),IFERROR(VLOOKUP(D111,'15. Gobernabilidad y Proceso...'!$E:$F,2,FALSE),IFERROR(VLOOKUP(D111,'12. Gestión del Talento Humano'!$E:$F,2,FALSE),IFERROR(VLOOKUP(D111,'14. Internacional... de la E.S.'!$E:$F,2,FALSE),IFERROR(VLOOKUP(D111,'10. Posgrado'!$E:$F,2,FALSE),IFERROR(VLOOKUP(D111,'17. Gestión TIC'!$E:$F,2,FALSE),IFERROR(VLOOKUP(D111,'16. Desa. del Sistema Educ.Sup.'!$E:$F,2,FALSE),IFERROR(VLOOKUP(D111,'9. Cultura de Inno. Insti...'!$E:$F,2,FALSE),VLOOKUP(D111,'7. Lo Esencial de la Reforma U.'!$E:$F,2,0)))))))))))))))))</f>
        <v>Visitas a Centros Regionales y/o entidades locales o internacionales relacionadas a cada carrera tecnológica</v>
      </c>
      <c r="D112" s="31"/>
      <c r="E112" s="93"/>
      <c r="F112" s="93"/>
      <c r="G112" s="93"/>
      <c r="H112" s="76"/>
      <c r="I112" s="76"/>
      <c r="J112" s="76"/>
      <c r="K112" s="112"/>
    </row>
    <row r="113" spans="3:11" ht="15.75" thickBot="1">
      <c r="F113" s="93"/>
      <c r="G113" s="76"/>
      <c r="H113" s="76"/>
      <c r="I113" s="76"/>
    </row>
    <row r="114" spans="3:11" ht="30.75" thickBot="1">
      <c r="C114" s="129" t="s">
        <v>44</v>
      </c>
      <c r="D114" s="129" t="s">
        <v>55</v>
      </c>
      <c r="E114" s="136" t="s">
        <v>57</v>
      </c>
      <c r="F114" s="135" t="s">
        <v>27</v>
      </c>
      <c r="G114" s="133" t="s">
        <v>131</v>
      </c>
      <c r="H114" s="136" t="s">
        <v>46</v>
      </c>
      <c r="I114" s="133" t="s">
        <v>132</v>
      </c>
      <c r="J114" s="133" t="s">
        <v>410</v>
      </c>
      <c r="K114" s="133" t="s">
        <v>411</v>
      </c>
    </row>
    <row r="115" spans="3:11">
      <c r="C115" s="510" t="s">
        <v>424</v>
      </c>
      <c r="D115" s="516">
        <v>4</v>
      </c>
      <c r="E115" s="520">
        <v>4000</v>
      </c>
      <c r="F115" s="97">
        <f t="shared" ref="F115:F135" si="10">D115*E115</f>
        <v>16000</v>
      </c>
      <c r="G115" s="161" t="s">
        <v>129</v>
      </c>
      <c r="H115" s="142"/>
      <c r="I115" s="130" t="s">
        <v>762</v>
      </c>
      <c r="J115" s="214" t="s">
        <v>1479</v>
      </c>
      <c r="K115" s="98" t="s">
        <v>394</v>
      </c>
    </row>
    <row r="116" spans="3:11">
      <c r="C116" s="514" t="s">
        <v>436</v>
      </c>
      <c r="D116" s="519">
        <v>5</v>
      </c>
      <c r="E116" s="525">
        <v>5000</v>
      </c>
      <c r="F116" s="97">
        <f t="shared" si="10"/>
        <v>25000</v>
      </c>
      <c r="G116" s="161" t="s">
        <v>129</v>
      </c>
      <c r="H116" s="142"/>
      <c r="I116" s="130" t="s">
        <v>762</v>
      </c>
      <c r="J116" s="98" t="str">
        <f>$J$115</f>
        <v>Desarrollo del Sistema de Educación Superior</v>
      </c>
      <c r="K116" s="98" t="s">
        <v>412</v>
      </c>
    </row>
    <row r="117" spans="3:11">
      <c r="C117" s="540" t="s">
        <v>50</v>
      </c>
      <c r="D117" s="541">
        <v>3</v>
      </c>
      <c r="E117" s="542">
        <v>1620</v>
      </c>
      <c r="F117" s="97">
        <f t="shared" si="10"/>
        <v>4860</v>
      </c>
      <c r="G117" s="161" t="s">
        <v>129</v>
      </c>
      <c r="H117" s="142"/>
      <c r="I117" s="130" t="s">
        <v>750</v>
      </c>
      <c r="J117" s="98" t="str">
        <f t="shared" ref="J117:J135" si="11">$J$115</f>
        <v>Desarrollo del Sistema de Educación Superior</v>
      </c>
      <c r="K117" s="98" t="s">
        <v>412</v>
      </c>
    </row>
    <row r="118" spans="3:11">
      <c r="C118" s="543" t="s">
        <v>428</v>
      </c>
      <c r="D118" s="518">
        <f>3*4</f>
        <v>12</v>
      </c>
      <c r="E118" s="544">
        <v>4000</v>
      </c>
      <c r="F118" s="97">
        <f t="shared" si="10"/>
        <v>48000</v>
      </c>
      <c r="G118" s="161" t="s">
        <v>129</v>
      </c>
      <c r="H118" s="142"/>
      <c r="I118" s="130" t="s">
        <v>762</v>
      </c>
      <c r="J118" s="98" t="str">
        <f t="shared" si="11"/>
        <v>Desarrollo del Sistema de Educación Superior</v>
      </c>
      <c r="K118" s="98" t="s">
        <v>412</v>
      </c>
    </row>
    <row r="119" spans="3:11">
      <c r="C119" s="534" t="s">
        <v>50</v>
      </c>
      <c r="D119" s="535">
        <f>2*4</f>
        <v>8</v>
      </c>
      <c r="E119" s="536">
        <v>1200</v>
      </c>
      <c r="F119" s="97">
        <f t="shared" si="10"/>
        <v>9600</v>
      </c>
      <c r="G119" s="161" t="s">
        <v>129</v>
      </c>
      <c r="H119" s="142"/>
      <c r="I119" s="130" t="s">
        <v>750</v>
      </c>
      <c r="J119" s="98" t="str">
        <f t="shared" si="11"/>
        <v>Desarrollo del Sistema de Educación Superior</v>
      </c>
      <c r="K119" s="98" t="s">
        <v>412</v>
      </c>
    </row>
    <row r="120" spans="3:11">
      <c r="C120" s="543" t="s">
        <v>424</v>
      </c>
      <c r="D120" s="518">
        <v>4</v>
      </c>
      <c r="E120" s="544">
        <v>2100</v>
      </c>
      <c r="F120" s="97">
        <f t="shared" si="10"/>
        <v>8400</v>
      </c>
      <c r="G120" s="161" t="s">
        <v>129</v>
      </c>
      <c r="H120" s="142"/>
      <c r="I120" s="130" t="s">
        <v>762</v>
      </c>
      <c r="J120" s="98" t="str">
        <f t="shared" si="11"/>
        <v>Desarrollo del Sistema de Educación Superior</v>
      </c>
      <c r="K120" s="98" t="s">
        <v>401</v>
      </c>
    </row>
    <row r="121" spans="3:11">
      <c r="C121" s="514" t="s">
        <v>436</v>
      </c>
      <c r="D121" s="519">
        <v>3</v>
      </c>
      <c r="E121" s="525">
        <v>1400</v>
      </c>
      <c r="F121" s="97">
        <f t="shared" si="10"/>
        <v>4200</v>
      </c>
      <c r="G121" s="161" t="s">
        <v>129</v>
      </c>
      <c r="H121" s="142"/>
      <c r="I121" s="130" t="s">
        <v>762</v>
      </c>
      <c r="J121" s="98" t="str">
        <f t="shared" si="11"/>
        <v>Desarrollo del Sistema de Educación Superior</v>
      </c>
      <c r="K121" s="98" t="s">
        <v>412</v>
      </c>
    </row>
    <row r="122" spans="3:11">
      <c r="C122" s="540" t="s">
        <v>50</v>
      </c>
      <c r="D122" s="541">
        <v>1</v>
      </c>
      <c r="E122" s="542">
        <v>1200</v>
      </c>
      <c r="F122" s="97">
        <f t="shared" si="10"/>
        <v>1200</v>
      </c>
      <c r="G122" s="161" t="s">
        <v>129</v>
      </c>
      <c r="H122" s="142"/>
      <c r="I122" s="130" t="s">
        <v>750</v>
      </c>
      <c r="J122" s="98" t="str">
        <f t="shared" si="11"/>
        <v>Desarrollo del Sistema de Educación Superior</v>
      </c>
      <c r="K122" s="98" t="s">
        <v>412</v>
      </c>
    </row>
    <row r="123" spans="3:11">
      <c r="C123" s="543" t="s">
        <v>428</v>
      </c>
      <c r="D123" s="518">
        <f>3*4</f>
        <v>12</v>
      </c>
      <c r="E123" s="544">
        <v>4000</v>
      </c>
      <c r="F123" s="97">
        <f t="shared" si="10"/>
        <v>48000</v>
      </c>
      <c r="G123" s="161" t="s">
        <v>129</v>
      </c>
      <c r="H123" s="142"/>
      <c r="I123" s="130" t="s">
        <v>762</v>
      </c>
      <c r="J123" s="98" t="str">
        <f t="shared" si="11"/>
        <v>Desarrollo del Sistema de Educación Superior</v>
      </c>
      <c r="K123" s="98" t="s">
        <v>412</v>
      </c>
    </row>
    <row r="124" spans="3:11">
      <c r="C124" s="537" t="s">
        <v>50</v>
      </c>
      <c r="D124" s="538">
        <f>2*4</f>
        <v>8</v>
      </c>
      <c r="E124" s="539">
        <v>2000</v>
      </c>
      <c r="F124" s="97">
        <f t="shared" si="10"/>
        <v>16000</v>
      </c>
      <c r="G124" s="161" t="s">
        <v>129</v>
      </c>
      <c r="H124" s="142"/>
      <c r="I124" s="130" t="s">
        <v>750</v>
      </c>
      <c r="J124" s="98" t="str">
        <f t="shared" si="11"/>
        <v>Desarrollo del Sistema de Educación Superior</v>
      </c>
      <c r="K124" s="98" t="s">
        <v>412</v>
      </c>
    </row>
    <row r="125" spans="3:11">
      <c r="C125" s="543" t="s">
        <v>424</v>
      </c>
      <c r="D125" s="518">
        <v>4</v>
      </c>
      <c r="E125" s="544">
        <v>5000</v>
      </c>
      <c r="F125" s="97">
        <f t="shared" si="10"/>
        <v>20000</v>
      </c>
      <c r="G125" s="161" t="s">
        <v>129</v>
      </c>
      <c r="H125" s="142"/>
      <c r="I125" s="130" t="s">
        <v>762</v>
      </c>
      <c r="J125" s="98" t="str">
        <f t="shared" si="11"/>
        <v>Desarrollo del Sistema de Educación Superior</v>
      </c>
      <c r="K125" s="98" t="s">
        <v>412</v>
      </c>
    </row>
    <row r="126" spans="3:11">
      <c r="C126" s="514" t="s">
        <v>436</v>
      </c>
      <c r="D126" s="519">
        <v>3</v>
      </c>
      <c r="E126" s="525">
        <v>3000</v>
      </c>
      <c r="F126" s="97">
        <f t="shared" si="10"/>
        <v>9000</v>
      </c>
      <c r="G126" s="161" t="s">
        <v>129</v>
      </c>
      <c r="H126" s="142"/>
      <c r="I126" s="130" t="s">
        <v>762</v>
      </c>
      <c r="J126" s="98" t="str">
        <f t="shared" si="11"/>
        <v>Desarrollo del Sistema de Educación Superior</v>
      </c>
      <c r="K126" s="98" t="s">
        <v>412</v>
      </c>
    </row>
    <row r="127" spans="3:11">
      <c r="C127" s="540" t="s">
        <v>50</v>
      </c>
      <c r="D127" s="541">
        <v>1</v>
      </c>
      <c r="E127" s="542">
        <v>1200</v>
      </c>
      <c r="F127" s="97">
        <f t="shared" si="10"/>
        <v>1200</v>
      </c>
      <c r="G127" s="161" t="s">
        <v>129</v>
      </c>
      <c r="H127" s="142"/>
      <c r="I127" s="130" t="s">
        <v>750</v>
      </c>
      <c r="J127" s="98" t="str">
        <f t="shared" si="11"/>
        <v>Desarrollo del Sistema de Educación Superior</v>
      </c>
      <c r="K127" s="98" t="s">
        <v>412</v>
      </c>
    </row>
    <row r="128" spans="3:11">
      <c r="C128" s="543" t="s">
        <v>428</v>
      </c>
      <c r="D128" s="518">
        <f>3*4</f>
        <v>12</v>
      </c>
      <c r="E128" s="544">
        <v>4000</v>
      </c>
      <c r="F128" s="97">
        <f t="shared" si="10"/>
        <v>48000</v>
      </c>
      <c r="G128" s="161" t="s">
        <v>129</v>
      </c>
      <c r="H128" s="142"/>
      <c r="I128" s="130" t="s">
        <v>762</v>
      </c>
      <c r="J128" s="98" t="str">
        <f t="shared" si="11"/>
        <v>Desarrollo del Sistema de Educación Superior</v>
      </c>
      <c r="K128" s="98" t="s">
        <v>412</v>
      </c>
    </row>
    <row r="129" spans="3:11">
      <c r="C129" s="537" t="s">
        <v>50</v>
      </c>
      <c r="D129" s="538">
        <f>2*4</f>
        <v>8</v>
      </c>
      <c r="E129" s="539">
        <v>5000</v>
      </c>
      <c r="F129" s="97">
        <f t="shared" si="10"/>
        <v>40000</v>
      </c>
      <c r="G129" s="161" t="s">
        <v>129</v>
      </c>
      <c r="H129" s="142"/>
      <c r="I129" s="130" t="s">
        <v>762</v>
      </c>
      <c r="J129" s="98" t="str">
        <f t="shared" si="11"/>
        <v>Desarrollo del Sistema de Educación Superior</v>
      </c>
      <c r="K129" s="98" t="s">
        <v>412</v>
      </c>
    </row>
    <row r="130" spans="3:11">
      <c r="C130" s="543" t="s">
        <v>424</v>
      </c>
      <c r="D130" s="518">
        <v>4</v>
      </c>
      <c r="E130" s="544">
        <v>3500</v>
      </c>
      <c r="F130" s="97">
        <f t="shared" si="10"/>
        <v>14000</v>
      </c>
      <c r="G130" s="161" t="s">
        <v>129</v>
      </c>
      <c r="H130" s="142"/>
      <c r="I130" s="130" t="s">
        <v>762</v>
      </c>
      <c r="J130" s="98" t="str">
        <f t="shared" si="11"/>
        <v>Desarrollo del Sistema de Educación Superior</v>
      </c>
      <c r="K130" s="98" t="s">
        <v>412</v>
      </c>
    </row>
    <row r="131" spans="3:11">
      <c r="C131" s="514" t="s">
        <v>436</v>
      </c>
      <c r="D131" s="519">
        <v>3</v>
      </c>
      <c r="E131" s="525">
        <v>3500</v>
      </c>
      <c r="F131" s="97">
        <f t="shared" si="10"/>
        <v>10500</v>
      </c>
      <c r="G131" s="161" t="s">
        <v>129</v>
      </c>
      <c r="H131" s="142"/>
      <c r="I131" s="130" t="s">
        <v>762</v>
      </c>
      <c r="J131" s="98" t="str">
        <f t="shared" si="11"/>
        <v>Desarrollo del Sistema de Educación Superior</v>
      </c>
      <c r="K131" s="98" t="s">
        <v>412</v>
      </c>
    </row>
    <row r="132" spans="3:11">
      <c r="C132" s="540" t="s">
        <v>50</v>
      </c>
      <c r="D132" s="541">
        <v>1</v>
      </c>
      <c r="E132" s="542">
        <v>2440</v>
      </c>
      <c r="F132" s="97">
        <f t="shared" si="10"/>
        <v>2440</v>
      </c>
      <c r="G132" s="161" t="s">
        <v>129</v>
      </c>
      <c r="H132" s="142"/>
      <c r="I132" s="130" t="s">
        <v>750</v>
      </c>
      <c r="J132" s="98" t="str">
        <f t="shared" si="11"/>
        <v>Desarrollo del Sistema de Educación Superior</v>
      </c>
      <c r="K132" s="98" t="s">
        <v>412</v>
      </c>
    </row>
    <row r="133" spans="3:11">
      <c r="C133" s="543" t="s">
        <v>428</v>
      </c>
      <c r="D133" s="518">
        <f>3*4</f>
        <v>12</v>
      </c>
      <c r="E133" s="544">
        <v>4000</v>
      </c>
      <c r="F133" s="97">
        <f t="shared" si="10"/>
        <v>48000</v>
      </c>
      <c r="G133" s="161" t="s">
        <v>129</v>
      </c>
      <c r="H133" s="142"/>
      <c r="I133" s="130" t="s">
        <v>762</v>
      </c>
      <c r="J133" s="98" t="str">
        <f t="shared" si="11"/>
        <v>Desarrollo del Sistema de Educación Superior</v>
      </c>
      <c r="K133" s="98" t="s">
        <v>412</v>
      </c>
    </row>
    <row r="134" spans="3:11">
      <c r="C134" s="545" t="s">
        <v>50</v>
      </c>
      <c r="D134" s="199">
        <f>2*4</f>
        <v>8</v>
      </c>
      <c r="E134" s="546">
        <v>1200</v>
      </c>
      <c r="F134" s="97">
        <f t="shared" si="10"/>
        <v>9600</v>
      </c>
      <c r="G134" s="161" t="s">
        <v>129</v>
      </c>
      <c r="H134" s="142"/>
      <c r="I134" s="130" t="s">
        <v>750</v>
      </c>
      <c r="J134" s="98" t="str">
        <f t="shared" si="11"/>
        <v>Desarrollo del Sistema de Educación Superior</v>
      </c>
      <c r="K134" s="98" t="s">
        <v>412</v>
      </c>
    </row>
    <row r="135" spans="3:11">
      <c r="C135" s="141"/>
      <c r="D135" s="158"/>
      <c r="E135" s="123"/>
      <c r="F135" s="97">
        <f t="shared" si="10"/>
        <v>0</v>
      </c>
      <c r="G135" s="161"/>
      <c r="H135" s="142"/>
      <c r="I135" s="130" t="e">
        <f>VLOOKUP(H135,Presupuesto!$B$11:$C$565,2,0)</f>
        <v>#N/A</v>
      </c>
      <c r="J135" s="98" t="str">
        <f t="shared" si="11"/>
        <v>Desarrollo del Sistema de Educación Superior</v>
      </c>
      <c r="K135" s="98" t="s">
        <v>412</v>
      </c>
    </row>
    <row r="137" spans="3:11" ht="15.75" thickBot="1">
      <c r="F137" s="90"/>
      <c r="G137" s="89"/>
      <c r="H137" s="90"/>
      <c r="I137" s="90"/>
    </row>
    <row r="138" spans="3:11" ht="15.75" thickBot="1">
      <c r="C138" s="157" t="s">
        <v>53</v>
      </c>
      <c r="D138" s="365">
        <f>SUM(F145:F164)</f>
        <v>115000</v>
      </c>
      <c r="F138" s="70"/>
      <c r="G138" s="79"/>
      <c r="H138" s="70"/>
      <c r="I138" s="70"/>
    </row>
    <row r="139" spans="3:11">
      <c r="C139" s="70"/>
      <c r="D139" s="31"/>
      <c r="E139" s="93"/>
      <c r="F139" s="93"/>
      <c r="G139" s="93"/>
      <c r="H139" s="76"/>
      <c r="I139" s="76"/>
      <c r="J139" s="76"/>
      <c r="K139" s="112"/>
    </row>
    <row r="140" spans="3:11">
      <c r="C140" s="70"/>
      <c r="D140" s="31"/>
      <c r="E140" s="93"/>
      <c r="F140" s="93"/>
      <c r="G140" s="93"/>
      <c r="H140" s="76"/>
      <c r="I140" s="76"/>
      <c r="J140" s="76"/>
      <c r="K140" s="112"/>
    </row>
    <row r="141" spans="3:11" ht="15.75">
      <c r="C141" s="202" t="s">
        <v>392</v>
      </c>
      <c r="D141" s="361" t="s">
        <v>1574</v>
      </c>
      <c r="E141" s="93"/>
      <c r="F141" s="93"/>
      <c r="G141" s="93"/>
      <c r="H141" s="76"/>
      <c r="I141" s="76"/>
      <c r="J141" s="76"/>
      <c r="K141" s="112"/>
    </row>
    <row r="142" spans="3:11" ht="18.75">
      <c r="C142" s="206" t="str">
        <f>IFERROR(VLOOKUP(D141,'1. Desarrollo e Innov. Curricu.'!$E:$F,2,FALSE),IFERROR(VLOOKUP(D141,'2. Investigación Científica'!$E:$F,2,FALSE),IFERROR(VLOOKUP(D141,'3. Vinculación Univ. Sociedad'!$E:$F,2,FALSE),IFERROR(VLOOKUP(D141,'4. Docencia y Profesorado Univ.'!$E:$F,2,FALSE),IFERROR(VLOOKUP(D141,'5. Estudiantes y Graduados'!$E:$F,2,FALSE),IFERROR(VLOOKUP(D141,'11. Gestion Administrativa'!$E:$F,2,FALSE),IFERROR(VLOOKUP(D141,'13. Gestión Académica'!$E:$F,2,FALSE),IFERROR(VLOOKUP(D141,'8. Asegura. de la Calid. y M'!$E:$F,2,FALSE),IFERROR(VLOOKUP(D141,'6. Gestión del Conocimiento'!$E:$F,2,FALSE),IFERROR(VLOOKUP(D141,'15. Gobernabilidad y Proceso...'!$E:$F,2,FALSE),IFERROR(VLOOKUP(D141,'12. Gestión del Talento Humano'!$E:$F,2,FALSE),IFERROR(VLOOKUP(D141,'14. Internacional... de la E.S.'!$E:$F,2,FALSE),IFERROR(VLOOKUP(D141,'10. Posgrado'!$E:$F,2,FALSE),IFERROR(VLOOKUP(D141,'17. Gestión TIC'!$E:$F,2,FALSE),IFERROR(VLOOKUP(D141,'16. Desa. del Sistema Educ.Sup.'!$E:$F,2,FALSE),IFERROR(VLOOKUP(D141,'9. Cultura de Inno. Insti...'!$E:$F,2,FALSE),VLOOKUP(D141,'7. Lo Esencial de la Reforma U.'!$E:$F,2,0)))))))))))))))))</f>
        <v xml:space="preserve">Talleres de capacitación sobre educación tecnológica </v>
      </c>
      <c r="D142" s="31"/>
      <c r="E142" s="93"/>
      <c r="F142" s="93"/>
      <c r="G142" s="93"/>
      <c r="H142" s="76"/>
      <c r="I142" s="76"/>
      <c r="J142" s="76"/>
      <c r="K142" s="112"/>
    </row>
    <row r="143" spans="3:11" ht="15.75" thickBot="1">
      <c r="F143" s="93"/>
      <c r="G143" s="76"/>
      <c r="H143" s="76"/>
      <c r="I143" s="76"/>
    </row>
    <row r="144" spans="3:11" ht="30.75" thickBot="1">
      <c r="C144" s="129" t="s">
        <v>44</v>
      </c>
      <c r="D144" s="129" t="s">
        <v>55</v>
      </c>
      <c r="E144" s="136" t="s">
        <v>57</v>
      </c>
      <c r="F144" s="135" t="s">
        <v>27</v>
      </c>
      <c r="G144" s="133" t="s">
        <v>131</v>
      </c>
      <c r="H144" s="136" t="s">
        <v>46</v>
      </c>
      <c r="I144" s="133" t="s">
        <v>132</v>
      </c>
      <c r="J144" s="133" t="s">
        <v>410</v>
      </c>
      <c r="K144" s="133" t="s">
        <v>411</v>
      </c>
    </row>
    <row r="145" spans="3:11">
      <c r="C145" s="514" t="s">
        <v>436</v>
      </c>
      <c r="D145" s="519">
        <v>2</v>
      </c>
      <c r="E145" s="525">
        <v>1200</v>
      </c>
      <c r="F145" s="547">
        <f t="shared" ref="F145:F162" si="12">D145*E145</f>
        <v>2400</v>
      </c>
      <c r="G145" s="161" t="s">
        <v>129</v>
      </c>
      <c r="H145" s="142"/>
      <c r="I145" s="130" t="e">
        <f>VLOOKUP(H145,Presupuesto!$B$11:$C$565,2,0)</f>
        <v>#N/A</v>
      </c>
      <c r="J145" s="214" t="s">
        <v>1479</v>
      </c>
      <c r="K145" s="98" t="s">
        <v>394</v>
      </c>
    </row>
    <row r="146" spans="3:11">
      <c r="C146" s="540" t="s">
        <v>50</v>
      </c>
      <c r="D146" s="541">
        <v>1</v>
      </c>
      <c r="E146" s="542">
        <v>1200</v>
      </c>
      <c r="F146" s="548">
        <f t="shared" si="12"/>
        <v>1200</v>
      </c>
      <c r="G146" s="161" t="s">
        <v>129</v>
      </c>
      <c r="H146" s="142"/>
      <c r="I146" s="130" t="e">
        <f>VLOOKUP(H146,Presupuesto!$B$11:$C$565,2,0)</f>
        <v>#N/A</v>
      </c>
      <c r="J146" s="98" t="str">
        <f>$J$145</f>
        <v>Desarrollo del Sistema de Educación Superior</v>
      </c>
      <c r="K146" s="98" t="s">
        <v>412</v>
      </c>
    </row>
    <row r="147" spans="3:11">
      <c r="C147" s="543" t="s">
        <v>428</v>
      </c>
      <c r="D147" s="518">
        <v>6</v>
      </c>
      <c r="E147" s="544">
        <v>2000</v>
      </c>
      <c r="F147" s="547">
        <f t="shared" si="12"/>
        <v>12000</v>
      </c>
      <c r="G147" s="161" t="s">
        <v>129</v>
      </c>
      <c r="H147" s="142"/>
      <c r="I147" s="130" t="e">
        <f>VLOOKUP(H147,Presupuesto!$B$11:$C$565,2,0)</f>
        <v>#N/A</v>
      </c>
      <c r="J147" s="98" t="str">
        <f t="shared" ref="J147:J164" si="13">$J$145</f>
        <v>Desarrollo del Sistema de Educación Superior</v>
      </c>
      <c r="K147" s="98" t="s">
        <v>412</v>
      </c>
    </row>
    <row r="148" spans="3:11">
      <c r="C148" s="534" t="s">
        <v>50</v>
      </c>
      <c r="D148" s="535">
        <v>6</v>
      </c>
      <c r="E148" s="536">
        <v>1200</v>
      </c>
      <c r="F148" s="548">
        <f t="shared" si="12"/>
        <v>7200</v>
      </c>
      <c r="G148" s="161" t="s">
        <v>129</v>
      </c>
      <c r="H148" s="142"/>
      <c r="I148" s="130" t="e">
        <f>VLOOKUP(H148,Presupuesto!$B$11:$C$565,2,0)</f>
        <v>#N/A</v>
      </c>
      <c r="J148" s="98" t="str">
        <f t="shared" si="13"/>
        <v>Desarrollo del Sistema de Educación Superior</v>
      </c>
      <c r="K148" s="98" t="s">
        <v>412</v>
      </c>
    </row>
    <row r="149" spans="3:11">
      <c r="C149" s="543" t="s">
        <v>424</v>
      </c>
      <c r="D149" s="518">
        <v>4</v>
      </c>
      <c r="E149" s="544">
        <v>2250</v>
      </c>
      <c r="F149" s="547">
        <f t="shared" si="12"/>
        <v>9000</v>
      </c>
      <c r="G149" s="161" t="s">
        <v>129</v>
      </c>
      <c r="H149" s="142"/>
      <c r="I149" s="130" t="e">
        <f>VLOOKUP(H149,Presupuesto!$B$11:$C$565,2,0)</f>
        <v>#N/A</v>
      </c>
      <c r="J149" s="98" t="str">
        <f t="shared" si="13"/>
        <v>Desarrollo del Sistema de Educación Superior</v>
      </c>
      <c r="K149" s="98" t="s">
        <v>412</v>
      </c>
    </row>
    <row r="150" spans="3:11">
      <c r="C150" s="514" t="s">
        <v>436</v>
      </c>
      <c r="D150" s="519">
        <v>3</v>
      </c>
      <c r="E150" s="525">
        <v>1200</v>
      </c>
      <c r="F150" s="547">
        <f t="shared" si="12"/>
        <v>3600</v>
      </c>
      <c r="G150" s="161" t="s">
        <v>129</v>
      </c>
      <c r="H150" s="142"/>
      <c r="I150" s="130" t="e">
        <f>VLOOKUP(H150,Presupuesto!$B$11:$C$565,2,0)</f>
        <v>#N/A</v>
      </c>
      <c r="J150" s="98" t="str">
        <f t="shared" si="13"/>
        <v>Desarrollo del Sistema de Educación Superior</v>
      </c>
      <c r="K150" s="98" t="s">
        <v>401</v>
      </c>
    </row>
    <row r="151" spans="3:11">
      <c r="C151" s="540" t="s">
        <v>50</v>
      </c>
      <c r="D151" s="541">
        <v>1</v>
      </c>
      <c r="E151" s="542">
        <v>1200</v>
      </c>
      <c r="F151" s="548">
        <f t="shared" si="12"/>
        <v>1200</v>
      </c>
      <c r="G151" s="161" t="s">
        <v>129</v>
      </c>
      <c r="H151" s="142"/>
      <c r="I151" s="130" t="e">
        <f>VLOOKUP(H151,Presupuesto!$B$11:$C$565,2,0)</f>
        <v>#N/A</v>
      </c>
      <c r="J151" s="98" t="str">
        <f t="shared" si="13"/>
        <v>Desarrollo del Sistema de Educación Superior</v>
      </c>
      <c r="K151" s="98" t="s">
        <v>412</v>
      </c>
    </row>
    <row r="152" spans="3:11">
      <c r="C152" s="543" t="s">
        <v>428</v>
      </c>
      <c r="D152" s="518">
        <v>6</v>
      </c>
      <c r="E152" s="544">
        <v>2000</v>
      </c>
      <c r="F152" s="547">
        <f t="shared" si="12"/>
        <v>12000</v>
      </c>
      <c r="G152" s="161" t="s">
        <v>129</v>
      </c>
      <c r="H152" s="142"/>
      <c r="I152" s="130" t="e">
        <f>VLOOKUP(H152,Presupuesto!$B$11:$C$565,2,0)</f>
        <v>#N/A</v>
      </c>
      <c r="J152" s="98" t="str">
        <f t="shared" si="13"/>
        <v>Desarrollo del Sistema de Educación Superior</v>
      </c>
      <c r="K152" s="98" t="s">
        <v>412</v>
      </c>
    </row>
    <row r="153" spans="3:11">
      <c r="C153" s="537" t="s">
        <v>50</v>
      </c>
      <c r="D153" s="538">
        <v>6</v>
      </c>
      <c r="E153" s="539">
        <v>1200</v>
      </c>
      <c r="F153" s="547">
        <f t="shared" si="12"/>
        <v>7200</v>
      </c>
      <c r="G153" s="161" t="s">
        <v>129</v>
      </c>
      <c r="H153" s="142"/>
      <c r="I153" s="130" t="e">
        <f>VLOOKUP(H153,Presupuesto!$B$11:$C$565,2,0)</f>
        <v>#N/A</v>
      </c>
      <c r="J153" s="98" t="str">
        <f t="shared" si="13"/>
        <v>Desarrollo del Sistema de Educación Superior</v>
      </c>
      <c r="K153" s="98" t="s">
        <v>412</v>
      </c>
    </row>
    <row r="154" spans="3:11">
      <c r="C154" s="543" t="s">
        <v>424</v>
      </c>
      <c r="D154" s="518">
        <v>4</v>
      </c>
      <c r="E154" s="544">
        <v>2250</v>
      </c>
      <c r="F154" s="547">
        <f t="shared" si="12"/>
        <v>9000</v>
      </c>
      <c r="G154" s="161" t="s">
        <v>129</v>
      </c>
      <c r="H154" s="142"/>
      <c r="I154" s="130" t="e">
        <f>VLOOKUP(H154,Presupuesto!$B$11:$C$565,2,0)</f>
        <v>#N/A</v>
      </c>
      <c r="J154" s="98" t="str">
        <f t="shared" si="13"/>
        <v>Desarrollo del Sistema de Educación Superior</v>
      </c>
      <c r="K154" s="98" t="s">
        <v>412</v>
      </c>
    </row>
    <row r="155" spans="3:11">
      <c r="C155" s="514" t="s">
        <v>436</v>
      </c>
      <c r="D155" s="519">
        <v>3</v>
      </c>
      <c r="E155" s="525">
        <v>1200</v>
      </c>
      <c r="F155" s="547">
        <f t="shared" si="12"/>
        <v>3600</v>
      </c>
      <c r="G155" s="161" t="s">
        <v>129</v>
      </c>
      <c r="H155" s="142"/>
      <c r="I155" s="130" t="e">
        <f>VLOOKUP(H155,Presupuesto!$B$11:$C$565,2,0)</f>
        <v>#N/A</v>
      </c>
      <c r="J155" s="98" t="str">
        <f t="shared" si="13"/>
        <v>Desarrollo del Sistema de Educación Superior</v>
      </c>
      <c r="K155" s="98" t="s">
        <v>412</v>
      </c>
    </row>
    <row r="156" spans="3:11">
      <c r="C156" s="540" t="s">
        <v>50</v>
      </c>
      <c r="D156" s="541">
        <v>1</v>
      </c>
      <c r="E156" s="542">
        <v>1200</v>
      </c>
      <c r="F156" s="548">
        <f t="shared" si="12"/>
        <v>1200</v>
      </c>
      <c r="G156" s="161" t="s">
        <v>129</v>
      </c>
      <c r="H156" s="142"/>
      <c r="I156" s="130" t="e">
        <f>VLOOKUP(H156,Presupuesto!$B$11:$C$565,2,0)</f>
        <v>#N/A</v>
      </c>
      <c r="J156" s="98" t="str">
        <f t="shared" si="13"/>
        <v>Desarrollo del Sistema de Educación Superior</v>
      </c>
      <c r="K156" s="98" t="s">
        <v>412</v>
      </c>
    </row>
    <row r="157" spans="3:11">
      <c r="C157" s="543" t="s">
        <v>428</v>
      </c>
      <c r="D157" s="518">
        <v>6</v>
      </c>
      <c r="E157" s="544">
        <v>2000</v>
      </c>
      <c r="F157" s="547">
        <f t="shared" si="12"/>
        <v>12000</v>
      </c>
      <c r="G157" s="161" t="s">
        <v>129</v>
      </c>
      <c r="H157" s="142"/>
      <c r="I157" s="130" t="e">
        <f>VLOOKUP(H157,Presupuesto!$B$11:$C$565,2,0)</f>
        <v>#N/A</v>
      </c>
      <c r="J157" s="98" t="str">
        <f t="shared" si="13"/>
        <v>Desarrollo del Sistema de Educación Superior</v>
      </c>
      <c r="K157" s="98" t="s">
        <v>412</v>
      </c>
    </row>
    <row r="158" spans="3:11">
      <c r="C158" s="537" t="s">
        <v>50</v>
      </c>
      <c r="D158" s="538">
        <v>6</v>
      </c>
      <c r="E158" s="539">
        <v>1200</v>
      </c>
      <c r="F158" s="547">
        <f t="shared" si="12"/>
        <v>7200</v>
      </c>
      <c r="G158" s="161" t="s">
        <v>129</v>
      </c>
      <c r="H158" s="142"/>
      <c r="I158" s="130" t="e">
        <f>VLOOKUP(H158,Presupuesto!$B$11:$C$565,2,0)</f>
        <v>#N/A</v>
      </c>
      <c r="J158" s="98" t="str">
        <f t="shared" si="13"/>
        <v>Desarrollo del Sistema de Educación Superior</v>
      </c>
      <c r="K158" s="98" t="s">
        <v>412</v>
      </c>
    </row>
    <row r="159" spans="3:11">
      <c r="C159" s="543" t="s">
        <v>424</v>
      </c>
      <c r="D159" s="518">
        <v>4</v>
      </c>
      <c r="E159" s="544">
        <v>2250</v>
      </c>
      <c r="F159" s="547">
        <f t="shared" si="12"/>
        <v>9000</v>
      </c>
      <c r="G159" s="161" t="s">
        <v>129</v>
      </c>
      <c r="H159" s="142"/>
      <c r="I159" s="130" t="e">
        <f>VLOOKUP(H159,Presupuesto!$B$11:$C$565,2,0)</f>
        <v>#N/A</v>
      </c>
      <c r="J159" s="98" t="str">
        <f t="shared" si="13"/>
        <v>Desarrollo del Sistema de Educación Superior</v>
      </c>
      <c r="K159" s="98" t="s">
        <v>412</v>
      </c>
    </row>
    <row r="160" spans="3:11">
      <c r="C160" s="514" t="s">
        <v>436</v>
      </c>
      <c r="D160" s="519">
        <v>2</v>
      </c>
      <c r="E160" s="525">
        <v>1000</v>
      </c>
      <c r="F160" s="547">
        <f t="shared" si="12"/>
        <v>2000</v>
      </c>
      <c r="G160" s="161" t="s">
        <v>129</v>
      </c>
      <c r="H160" s="142"/>
      <c r="I160" s="130" t="e">
        <f>VLOOKUP(H160,Presupuesto!$B$11:$C$565,2,0)</f>
        <v>#N/A</v>
      </c>
      <c r="J160" s="98" t="str">
        <f t="shared" si="13"/>
        <v>Desarrollo del Sistema de Educación Superior</v>
      </c>
      <c r="K160" s="98" t="s">
        <v>412</v>
      </c>
    </row>
    <row r="161" spans="3:11">
      <c r="C161" s="540" t="s">
        <v>50</v>
      </c>
      <c r="D161" s="541">
        <v>1</v>
      </c>
      <c r="E161" s="542">
        <v>1200</v>
      </c>
      <c r="F161" s="548">
        <f t="shared" si="12"/>
        <v>1200</v>
      </c>
      <c r="G161" s="161" t="s">
        <v>129</v>
      </c>
      <c r="H161" s="142"/>
      <c r="I161" s="130" t="e">
        <f>VLOOKUP(H161,Presupuesto!$B$11:$C$565,2,0)</f>
        <v>#N/A</v>
      </c>
      <c r="J161" s="98" t="str">
        <f t="shared" si="13"/>
        <v>Desarrollo del Sistema de Educación Superior</v>
      </c>
      <c r="K161" s="98" t="s">
        <v>412</v>
      </c>
    </row>
    <row r="162" spans="3:11">
      <c r="C162" s="543" t="s">
        <v>428</v>
      </c>
      <c r="D162" s="518">
        <v>7</v>
      </c>
      <c r="E162" s="544">
        <v>2000</v>
      </c>
      <c r="F162" s="547">
        <f t="shared" si="12"/>
        <v>14000</v>
      </c>
      <c r="G162" s="161" t="s">
        <v>129</v>
      </c>
      <c r="H162" s="142"/>
      <c r="I162" s="130" t="e">
        <f>VLOOKUP(H162,Presupuesto!$B$11:$C$565,2,0)</f>
        <v>#N/A</v>
      </c>
      <c r="J162" s="98" t="str">
        <f t="shared" si="13"/>
        <v>Desarrollo del Sistema de Educación Superior</v>
      </c>
      <c r="K162" s="98" t="s">
        <v>412</v>
      </c>
    </row>
    <row r="163" spans="3:11">
      <c r="C163" s="141"/>
      <c r="D163" s="158"/>
      <c r="E163" s="123"/>
      <c r="F163" s="97">
        <f t="shared" ref="F163:F164" si="14">D163*E163</f>
        <v>0</v>
      </c>
      <c r="G163" s="161"/>
      <c r="H163" s="142"/>
      <c r="I163" s="130" t="e">
        <f>VLOOKUP(H163,Presupuesto!$B$11:$C$565,2,0)</f>
        <v>#N/A</v>
      </c>
      <c r="J163" s="98" t="str">
        <f t="shared" si="13"/>
        <v>Desarrollo del Sistema de Educación Superior</v>
      </c>
      <c r="K163" s="98" t="s">
        <v>412</v>
      </c>
    </row>
    <row r="164" spans="3:11">
      <c r="C164" s="141"/>
      <c r="D164" s="158"/>
      <c r="E164" s="123"/>
      <c r="F164" s="97">
        <f t="shared" si="14"/>
        <v>0</v>
      </c>
      <c r="G164" s="161"/>
      <c r="H164" s="142"/>
      <c r="I164" s="130" t="e">
        <f>VLOOKUP(H164,Presupuesto!$B$11:$C$565,2,0)</f>
        <v>#N/A</v>
      </c>
      <c r="J164" s="98" t="str">
        <f t="shared" si="13"/>
        <v>Desarrollo del Sistema de Educación Superior</v>
      </c>
      <c r="K164" s="98" t="s">
        <v>412</v>
      </c>
    </row>
    <row r="166" spans="3:11" ht="15.75" thickBot="1"/>
    <row r="167" spans="3:11" ht="15.75" thickBot="1">
      <c r="C167" s="157" t="s">
        <v>53</v>
      </c>
      <c r="D167" s="365">
        <f>SUM(F174:F192)</f>
        <v>160000</v>
      </c>
      <c r="F167" s="70"/>
      <c r="G167" s="79"/>
      <c r="H167" s="70"/>
      <c r="I167" s="70"/>
    </row>
    <row r="168" spans="3:11">
      <c r="C168" s="70"/>
      <c r="D168" s="31"/>
      <c r="E168" s="93"/>
      <c r="F168" s="93"/>
      <c r="G168" s="93"/>
      <c r="H168" s="76"/>
      <c r="I168" s="76"/>
      <c r="J168" s="76"/>
      <c r="K168" s="112"/>
    </row>
    <row r="169" spans="3:11">
      <c r="C169" s="70"/>
      <c r="D169" s="31"/>
      <c r="E169" s="93"/>
      <c r="F169" s="93"/>
      <c r="G169" s="93"/>
      <c r="H169" s="76"/>
      <c r="I169" s="76"/>
      <c r="J169" s="76"/>
      <c r="K169" s="112"/>
    </row>
    <row r="170" spans="3:11" ht="15.75">
      <c r="C170" s="202" t="s">
        <v>392</v>
      </c>
      <c r="D170" s="361" t="s">
        <v>1567</v>
      </c>
      <c r="E170" s="93"/>
      <c r="F170" s="93"/>
      <c r="G170" s="93"/>
      <c r="H170" s="76"/>
      <c r="I170" s="76"/>
      <c r="J170" s="76"/>
      <c r="K170" s="112"/>
    </row>
    <row r="171" spans="3:11" ht="18.75">
      <c r="C171" s="206" t="str">
        <f>IFERROR(VLOOKUP(D170,'1. Desarrollo e Innov. Curricu.'!$E:$F,2,FALSE),IFERROR(VLOOKUP(D170,'2. Investigación Científica'!$E:$F,2,FALSE),IFERROR(VLOOKUP(D170,'3. Vinculación Univ. Sociedad'!$E:$F,2,FALSE),IFERROR(VLOOKUP(D170,'4. Docencia y Profesorado Univ.'!$E:$F,2,FALSE),IFERROR(VLOOKUP(D170,'5. Estudiantes y Graduados'!$E:$F,2,FALSE),IFERROR(VLOOKUP(D170,'11. Gestion Administrativa'!$E:$F,2,FALSE),IFERROR(VLOOKUP(D170,'13. Gestión Académica'!$E:$F,2,FALSE),IFERROR(VLOOKUP(D170,'8. Asegura. de la Calid. y M'!$E:$F,2,FALSE),IFERROR(VLOOKUP(D170,'6. Gestión del Conocimiento'!$E:$F,2,FALSE),IFERROR(VLOOKUP(D170,'15. Gobernabilidad y Proceso...'!$E:$F,2,FALSE),IFERROR(VLOOKUP(D170,'12. Gestión del Talento Humano'!$E:$F,2,FALSE),IFERROR(VLOOKUP(D170,'14. Internacional... de la E.S.'!$E:$F,2,FALSE),IFERROR(VLOOKUP(D170,'10. Posgrado'!$E:$F,2,FALSE),IFERROR(VLOOKUP(D170,'17. Gestión TIC'!$E:$F,2,FALSE),IFERROR(VLOOKUP(D170,'16. Desa. del Sistema Educ.Sup.'!$E:$F,2,FALSE),IFERROR(VLOOKUP(D170,'9. Cultura de Inno. Insti...'!$E:$F,2,FALSE),VLOOKUP(D170,'7. Lo Esencial de la Reforma U.'!$E:$F,2,0)))))))))))))))))</f>
        <v>Contratación de consultores para el apoyo al desarrollo de plan de estudios y apoyo a las comisiones para el desarrollo de los mismo</v>
      </c>
      <c r="D171" s="31"/>
      <c r="E171" s="93"/>
      <c r="F171" s="93"/>
      <c r="G171" s="93"/>
      <c r="H171" s="76"/>
      <c r="I171" s="76"/>
      <c r="J171" s="76"/>
      <c r="K171" s="112"/>
    </row>
    <row r="172" spans="3:11" ht="15.75" thickBot="1">
      <c r="F172" s="93"/>
      <c r="G172" s="76"/>
      <c r="H172" s="76"/>
      <c r="I172" s="76"/>
    </row>
    <row r="173" spans="3:11" ht="30.75" thickBot="1">
      <c r="C173" s="129" t="s">
        <v>44</v>
      </c>
      <c r="D173" s="129" t="s">
        <v>55</v>
      </c>
      <c r="E173" s="136" t="s">
        <v>57</v>
      </c>
      <c r="F173" s="135" t="s">
        <v>27</v>
      </c>
      <c r="G173" s="133" t="s">
        <v>131</v>
      </c>
      <c r="H173" s="136" t="s">
        <v>46</v>
      </c>
      <c r="I173" s="133" t="s">
        <v>132</v>
      </c>
      <c r="J173" s="133" t="s">
        <v>410</v>
      </c>
      <c r="K173" s="133" t="s">
        <v>411</v>
      </c>
    </row>
    <row r="174" spans="3:11">
      <c r="C174" s="514" t="s">
        <v>436</v>
      </c>
      <c r="D174" s="519">
        <v>3</v>
      </c>
      <c r="E174" s="525">
        <v>2000</v>
      </c>
      <c r="F174" s="97">
        <f t="shared" ref="F174:F192" si="15">D174*E174</f>
        <v>6000</v>
      </c>
      <c r="G174" s="161"/>
      <c r="H174" s="142"/>
      <c r="I174" s="130" t="e">
        <f>VLOOKUP(H174,Presupuesto!$B$11:$C$565,2,0)</f>
        <v>#N/A</v>
      </c>
      <c r="J174" s="214" t="s">
        <v>1479</v>
      </c>
      <c r="K174" s="98" t="s">
        <v>394</v>
      </c>
    </row>
    <row r="175" spans="3:11">
      <c r="C175" s="540" t="s">
        <v>50</v>
      </c>
      <c r="D175" s="541">
        <v>1</v>
      </c>
      <c r="E175" s="542">
        <v>1200</v>
      </c>
      <c r="F175" s="97">
        <f t="shared" si="15"/>
        <v>1200</v>
      </c>
      <c r="G175" s="161"/>
      <c r="H175" s="142"/>
      <c r="I175" s="130" t="e">
        <f>VLOOKUP(H175,Presupuesto!$B$11:$C$565,2,0)</f>
        <v>#N/A</v>
      </c>
      <c r="J175" s="98" t="str">
        <f>$J$174</f>
        <v>Desarrollo del Sistema de Educación Superior</v>
      </c>
      <c r="K175" s="98" t="s">
        <v>412</v>
      </c>
    </row>
    <row r="176" spans="3:11">
      <c r="C176" s="543" t="s">
        <v>428</v>
      </c>
      <c r="D176" s="518">
        <v>6</v>
      </c>
      <c r="E176" s="544">
        <v>4000</v>
      </c>
      <c r="F176" s="97">
        <f t="shared" si="15"/>
        <v>24000</v>
      </c>
      <c r="G176" s="161"/>
      <c r="H176" s="142"/>
      <c r="I176" s="130" t="e">
        <f>VLOOKUP(H176,Presupuesto!$B$11:$C$565,2,0)</f>
        <v>#N/A</v>
      </c>
      <c r="J176" s="98" t="str">
        <f t="shared" ref="J176:J192" si="16">$J$174</f>
        <v>Desarrollo del Sistema de Educación Superior</v>
      </c>
      <c r="K176" s="98" t="s">
        <v>412</v>
      </c>
    </row>
    <row r="177" spans="3:11">
      <c r="C177" s="534" t="s">
        <v>50</v>
      </c>
      <c r="D177" s="535">
        <v>6</v>
      </c>
      <c r="E177" s="536">
        <v>1200</v>
      </c>
      <c r="F177" s="97">
        <f t="shared" si="15"/>
        <v>7200</v>
      </c>
      <c r="G177" s="161"/>
      <c r="H177" s="142"/>
      <c r="I177" s="130" t="e">
        <f>VLOOKUP(H177,Presupuesto!$B$11:$C$565,2,0)</f>
        <v>#N/A</v>
      </c>
      <c r="J177" s="98" t="str">
        <f t="shared" si="16"/>
        <v>Desarrollo del Sistema de Educación Superior</v>
      </c>
      <c r="K177" s="98" t="s">
        <v>412</v>
      </c>
    </row>
    <row r="178" spans="3:11">
      <c r="C178" s="543" t="s">
        <v>424</v>
      </c>
      <c r="D178" s="518">
        <v>4</v>
      </c>
      <c r="E178" s="544">
        <v>2250</v>
      </c>
      <c r="F178" s="97">
        <f t="shared" si="15"/>
        <v>9000</v>
      </c>
      <c r="G178" s="161"/>
      <c r="H178" s="142"/>
      <c r="I178" s="130" t="e">
        <f>VLOOKUP(H178,Presupuesto!$B$11:$C$565,2,0)</f>
        <v>#N/A</v>
      </c>
      <c r="J178" s="98" t="str">
        <f t="shared" si="16"/>
        <v>Desarrollo del Sistema de Educación Superior</v>
      </c>
      <c r="K178" s="98" t="s">
        <v>412</v>
      </c>
    </row>
    <row r="179" spans="3:11">
      <c r="C179" s="514" t="s">
        <v>436</v>
      </c>
      <c r="D179" s="519">
        <v>3</v>
      </c>
      <c r="E179" s="525">
        <v>1200</v>
      </c>
      <c r="F179" s="97">
        <f t="shared" si="15"/>
        <v>3600</v>
      </c>
      <c r="G179" s="161"/>
      <c r="H179" s="142"/>
      <c r="I179" s="130" t="e">
        <f>VLOOKUP(H179,Presupuesto!$B$11:$C$565,2,0)</f>
        <v>#N/A</v>
      </c>
      <c r="J179" s="98" t="str">
        <f t="shared" si="16"/>
        <v>Desarrollo del Sistema de Educación Superior</v>
      </c>
      <c r="K179" s="98" t="s">
        <v>401</v>
      </c>
    </row>
    <row r="180" spans="3:11">
      <c r="C180" s="540" t="s">
        <v>50</v>
      </c>
      <c r="D180" s="541">
        <v>1</v>
      </c>
      <c r="E180" s="542">
        <v>1200</v>
      </c>
      <c r="F180" s="97">
        <f t="shared" si="15"/>
        <v>1200</v>
      </c>
      <c r="G180" s="161"/>
      <c r="H180" s="142"/>
      <c r="I180" s="130" t="e">
        <f>VLOOKUP(H180,Presupuesto!$B$11:$C$565,2,0)</f>
        <v>#N/A</v>
      </c>
      <c r="J180" s="98" t="str">
        <f t="shared" si="16"/>
        <v>Desarrollo del Sistema de Educación Superior</v>
      </c>
      <c r="K180" s="98" t="s">
        <v>412</v>
      </c>
    </row>
    <row r="181" spans="3:11">
      <c r="C181" s="543" t="s">
        <v>428</v>
      </c>
      <c r="D181" s="518">
        <v>6</v>
      </c>
      <c r="E181" s="544">
        <v>2000</v>
      </c>
      <c r="F181" s="97">
        <f t="shared" si="15"/>
        <v>12000</v>
      </c>
      <c r="G181" s="161"/>
      <c r="H181" s="142"/>
      <c r="I181" s="130" t="e">
        <f>VLOOKUP(H181,Presupuesto!$B$11:$C$565,2,0)</f>
        <v>#N/A</v>
      </c>
      <c r="J181" s="98" t="str">
        <f t="shared" si="16"/>
        <v>Desarrollo del Sistema de Educación Superior</v>
      </c>
      <c r="K181" s="98" t="s">
        <v>412</v>
      </c>
    </row>
    <row r="182" spans="3:11">
      <c r="C182" s="537" t="s">
        <v>50</v>
      </c>
      <c r="D182" s="538">
        <v>6</v>
      </c>
      <c r="E182" s="539">
        <v>1200</v>
      </c>
      <c r="F182" s="97">
        <f t="shared" si="15"/>
        <v>7200</v>
      </c>
      <c r="G182" s="161"/>
      <c r="H182" s="142"/>
      <c r="I182" s="130" t="e">
        <f>VLOOKUP(H182,Presupuesto!$B$11:$C$565,2,0)</f>
        <v>#N/A</v>
      </c>
      <c r="J182" s="98" t="str">
        <f t="shared" si="16"/>
        <v>Desarrollo del Sistema de Educación Superior</v>
      </c>
      <c r="K182" s="98" t="s">
        <v>412</v>
      </c>
    </row>
    <row r="183" spans="3:11">
      <c r="C183" s="543" t="s">
        <v>424</v>
      </c>
      <c r="D183" s="518">
        <v>4</v>
      </c>
      <c r="E183" s="544">
        <v>2250</v>
      </c>
      <c r="F183" s="97">
        <f t="shared" si="15"/>
        <v>9000</v>
      </c>
      <c r="G183" s="161"/>
      <c r="H183" s="142"/>
      <c r="I183" s="130" t="e">
        <f>VLOOKUP(H183,Presupuesto!$B$11:$C$565,2,0)</f>
        <v>#N/A</v>
      </c>
      <c r="J183" s="98" t="str">
        <f t="shared" si="16"/>
        <v>Desarrollo del Sistema de Educación Superior</v>
      </c>
      <c r="K183" s="98" t="s">
        <v>412</v>
      </c>
    </row>
    <row r="184" spans="3:11">
      <c r="C184" s="514" t="s">
        <v>436</v>
      </c>
      <c r="D184" s="519">
        <v>3</v>
      </c>
      <c r="E184" s="525">
        <v>1000</v>
      </c>
      <c r="F184" s="97">
        <f t="shared" si="15"/>
        <v>3000</v>
      </c>
      <c r="G184" s="161"/>
      <c r="H184" s="142"/>
      <c r="I184" s="130" t="e">
        <f>VLOOKUP(H184,Presupuesto!$B$11:$C$565,2,0)</f>
        <v>#N/A</v>
      </c>
      <c r="J184" s="98" t="str">
        <f t="shared" si="16"/>
        <v>Desarrollo del Sistema de Educación Superior</v>
      </c>
      <c r="K184" s="98" t="s">
        <v>412</v>
      </c>
    </row>
    <row r="185" spans="3:11">
      <c r="C185" s="540" t="s">
        <v>50</v>
      </c>
      <c r="D185" s="541">
        <v>1</v>
      </c>
      <c r="E185" s="542">
        <v>1200</v>
      </c>
      <c r="F185" s="97">
        <f t="shared" si="15"/>
        <v>1200</v>
      </c>
      <c r="G185" s="161"/>
      <c r="H185" s="142"/>
      <c r="I185" s="130" t="e">
        <f>VLOOKUP(H185,Presupuesto!$B$11:$C$565,2,0)</f>
        <v>#N/A</v>
      </c>
      <c r="J185" s="98" t="str">
        <f t="shared" si="16"/>
        <v>Desarrollo del Sistema de Educación Superior</v>
      </c>
      <c r="K185" s="98" t="s">
        <v>412</v>
      </c>
    </row>
    <row r="186" spans="3:11">
      <c r="C186" s="543" t="s">
        <v>428</v>
      </c>
      <c r="D186" s="518">
        <v>6</v>
      </c>
      <c r="E186" s="544">
        <v>4000</v>
      </c>
      <c r="F186" s="97">
        <f t="shared" si="15"/>
        <v>24000</v>
      </c>
      <c r="G186" s="161"/>
      <c r="H186" s="142"/>
      <c r="I186" s="130" t="e">
        <f>VLOOKUP(H186,Presupuesto!$B$11:$C$565,2,0)</f>
        <v>#N/A</v>
      </c>
      <c r="J186" s="98" t="str">
        <f t="shared" si="16"/>
        <v>Desarrollo del Sistema de Educación Superior</v>
      </c>
      <c r="K186" s="98" t="s">
        <v>412</v>
      </c>
    </row>
    <row r="187" spans="3:11">
      <c r="C187" s="537" t="s">
        <v>50</v>
      </c>
      <c r="D187" s="538">
        <v>6</v>
      </c>
      <c r="E187" s="539">
        <v>1200</v>
      </c>
      <c r="F187" s="97">
        <f t="shared" si="15"/>
        <v>7200</v>
      </c>
      <c r="G187" s="161"/>
      <c r="H187" s="142"/>
      <c r="I187" s="130" t="e">
        <f>VLOOKUP(H187,Presupuesto!$B$11:$C$565,2,0)</f>
        <v>#N/A</v>
      </c>
      <c r="J187" s="98" t="str">
        <f t="shared" si="16"/>
        <v>Desarrollo del Sistema de Educación Superior</v>
      </c>
      <c r="K187" s="98" t="s">
        <v>412</v>
      </c>
    </row>
    <row r="188" spans="3:11">
      <c r="C188" s="543" t="s">
        <v>424</v>
      </c>
      <c r="D188" s="518">
        <v>4</v>
      </c>
      <c r="E188" s="544">
        <v>2250</v>
      </c>
      <c r="F188" s="97">
        <f t="shared" si="15"/>
        <v>9000</v>
      </c>
      <c r="G188" s="161"/>
      <c r="H188" s="142"/>
      <c r="I188" s="130" t="e">
        <f>VLOOKUP(H188,Presupuesto!$B$11:$C$565,2,0)</f>
        <v>#N/A</v>
      </c>
      <c r="J188" s="98" t="str">
        <f t="shared" si="16"/>
        <v>Desarrollo del Sistema de Educación Superior</v>
      </c>
      <c r="K188" s="98" t="s">
        <v>412</v>
      </c>
    </row>
    <row r="189" spans="3:11">
      <c r="C189" s="514" t="s">
        <v>436</v>
      </c>
      <c r="D189" s="519">
        <v>4</v>
      </c>
      <c r="E189" s="525">
        <v>5000</v>
      </c>
      <c r="F189" s="97">
        <f t="shared" si="15"/>
        <v>20000</v>
      </c>
      <c r="G189" s="161"/>
      <c r="H189" s="142"/>
      <c r="I189" s="130" t="e">
        <f>VLOOKUP(H189,Presupuesto!$B$11:$C$565,2,0)</f>
        <v>#N/A</v>
      </c>
      <c r="J189" s="98" t="str">
        <f t="shared" si="16"/>
        <v>Desarrollo del Sistema de Educación Superior</v>
      </c>
      <c r="K189" s="98" t="s">
        <v>412</v>
      </c>
    </row>
    <row r="190" spans="3:11">
      <c r="C190" s="540" t="s">
        <v>50</v>
      </c>
      <c r="D190" s="541">
        <v>1</v>
      </c>
      <c r="E190" s="542">
        <v>1200</v>
      </c>
      <c r="F190" s="97">
        <f t="shared" si="15"/>
        <v>1200</v>
      </c>
      <c r="G190" s="161"/>
      <c r="H190" s="142"/>
      <c r="I190" s="130" t="e">
        <f>VLOOKUP(H190,Presupuesto!$B$11:$C$565,2,0)</f>
        <v>#N/A</v>
      </c>
      <c r="J190" s="98" t="str">
        <f t="shared" si="16"/>
        <v>Desarrollo del Sistema de Educación Superior</v>
      </c>
      <c r="K190" s="98" t="s">
        <v>412</v>
      </c>
    </row>
    <row r="191" spans="3:11">
      <c r="C191" s="543" t="s">
        <v>428</v>
      </c>
      <c r="D191" s="518">
        <v>7</v>
      </c>
      <c r="E191" s="544">
        <v>2000</v>
      </c>
      <c r="F191" s="97">
        <f t="shared" si="15"/>
        <v>14000</v>
      </c>
      <c r="G191" s="161"/>
      <c r="H191" s="142"/>
      <c r="I191" s="130" t="e">
        <f>VLOOKUP(H191,Presupuesto!$B$11:$C$565,2,0)</f>
        <v>#N/A</v>
      </c>
      <c r="J191" s="98" t="str">
        <f t="shared" si="16"/>
        <v>Desarrollo del Sistema de Educación Superior</v>
      </c>
      <c r="K191" s="98" t="s">
        <v>412</v>
      </c>
    </row>
    <row r="192" spans="3:11">
      <c r="C192" s="141"/>
      <c r="D192" s="158"/>
      <c r="E192" s="123"/>
      <c r="F192" s="97">
        <f t="shared" si="15"/>
        <v>0</v>
      </c>
      <c r="G192" s="161"/>
      <c r="H192" s="142"/>
      <c r="I192" s="130" t="e">
        <f>VLOOKUP(H192,Presupuesto!$B$11:$C$565,2,0)</f>
        <v>#N/A</v>
      </c>
      <c r="J192" s="98" t="str">
        <f t="shared" si="16"/>
        <v>Desarrollo del Sistema de Educación Superior</v>
      </c>
      <c r="K192" s="98" t="s">
        <v>412</v>
      </c>
    </row>
    <row r="193" spans="3:11">
      <c r="C193" s="86" t="s">
        <v>1595</v>
      </c>
    </row>
    <row r="194" spans="3:11" ht="15.75" thickBot="1">
      <c r="F194" s="90"/>
      <c r="G194" s="89"/>
      <c r="H194" s="90"/>
      <c r="I194" s="90"/>
    </row>
    <row r="195" spans="3:11" ht="15.75" thickBot="1">
      <c r="C195" s="157" t="s">
        <v>53</v>
      </c>
      <c r="D195" s="365">
        <f>SUM(F202:F219)</f>
        <v>125000</v>
      </c>
      <c r="F195" s="70"/>
      <c r="G195" s="79"/>
      <c r="H195" s="70"/>
      <c r="I195" s="70"/>
    </row>
    <row r="196" spans="3:11">
      <c r="C196" s="70"/>
      <c r="D196" s="31"/>
      <c r="E196" s="93"/>
      <c r="F196" s="93"/>
      <c r="G196" s="93"/>
      <c r="H196" s="76"/>
      <c r="I196" s="76"/>
      <c r="J196" s="76"/>
      <c r="K196" s="112"/>
    </row>
    <row r="197" spans="3:11">
      <c r="C197" s="70"/>
      <c r="D197" s="31"/>
      <c r="E197" s="93"/>
      <c r="F197" s="93"/>
      <c r="G197" s="93"/>
      <c r="H197" s="76"/>
      <c r="I197" s="76"/>
      <c r="J197" s="76"/>
      <c r="K197" s="112"/>
    </row>
    <row r="198" spans="3:11" ht="15.75">
      <c r="C198" s="202" t="s">
        <v>392</v>
      </c>
      <c r="D198" s="361" t="s">
        <v>1583</v>
      </c>
      <c r="E198" s="93"/>
      <c r="F198" s="93"/>
      <c r="G198" s="93"/>
      <c r="H198" s="76"/>
      <c r="I198" s="76"/>
      <c r="J198" s="76"/>
      <c r="K198" s="112"/>
    </row>
    <row r="199" spans="3:11" ht="18.75">
      <c r="C199" s="206" t="str">
        <f>IFERROR(VLOOKUP(D198,'1. Desarrollo e Innov. Curricu.'!$E:$F,2,FALSE),IFERROR(VLOOKUP(D198,'2. Investigación Científica'!$E:$F,2,FALSE),IFERROR(VLOOKUP(D198,'3. Vinculación Univ. Sociedad'!$E:$F,2,FALSE),IFERROR(VLOOKUP(D198,'4. Docencia y Profesorado Univ.'!$E:$F,2,FALSE),IFERROR(VLOOKUP(D198,'5. Estudiantes y Graduados'!$E:$F,2,FALSE),IFERROR(VLOOKUP(D198,'11. Gestion Administrativa'!$E:$F,2,FALSE),IFERROR(VLOOKUP(D198,'13. Gestión Académica'!$E:$F,2,FALSE),IFERROR(VLOOKUP(D198,'8. Asegura. de la Calid. y M'!$E:$F,2,FALSE),IFERROR(VLOOKUP(D198,'6. Gestión del Conocimiento'!$E:$F,2,FALSE),IFERROR(VLOOKUP(D198,'15. Gobernabilidad y Proceso...'!$E:$F,2,FALSE),IFERROR(VLOOKUP(D198,'12. Gestión del Talento Humano'!$E:$F,2,FALSE),IFERROR(VLOOKUP(D198,'14. Internacional... de la E.S.'!$E:$F,2,FALSE),IFERROR(VLOOKUP(D198,'10. Posgrado'!$E:$F,2,FALSE),IFERROR(VLOOKUP(D198,'17. Gestión TIC'!$E:$F,2,FALSE),IFERROR(VLOOKUP(D198,'16. Desa. del Sistema Educ.Sup.'!$E:$F,2,FALSE),IFERROR(VLOOKUP(D198,'9. Cultura de Inno. Insti...'!$E:$F,2,FALSE),VLOOKUP(D198,'7. Lo Esencial de la Reforma U.'!$E:$F,2,0)))))))))))))))))</f>
        <v>Talleres y jornadas de trabajo con grupo de docentes interdisciplinarios</v>
      </c>
      <c r="D199" s="31"/>
      <c r="E199" s="93"/>
      <c r="F199" s="93"/>
      <c r="G199" s="93"/>
      <c r="H199" s="76"/>
      <c r="I199" s="76"/>
      <c r="J199" s="76"/>
      <c r="K199" s="112"/>
    </row>
    <row r="200" spans="3:11" ht="15.75" thickBot="1">
      <c r="F200" s="93"/>
      <c r="G200" s="76"/>
      <c r="H200" s="76"/>
      <c r="I200" s="76"/>
    </row>
    <row r="201" spans="3:11" ht="30.75" thickBot="1">
      <c r="C201" s="129" t="s">
        <v>44</v>
      </c>
      <c r="D201" s="129" t="s">
        <v>55</v>
      </c>
      <c r="E201" s="136" t="s">
        <v>57</v>
      </c>
      <c r="F201" s="135" t="s">
        <v>27</v>
      </c>
      <c r="G201" s="133" t="s">
        <v>131</v>
      </c>
      <c r="H201" s="136" t="s">
        <v>46</v>
      </c>
      <c r="I201" s="133" t="s">
        <v>132</v>
      </c>
      <c r="J201" s="133" t="s">
        <v>410</v>
      </c>
      <c r="K201" s="133" t="s">
        <v>411</v>
      </c>
    </row>
    <row r="202" spans="3:11">
      <c r="C202" s="514" t="s">
        <v>436</v>
      </c>
      <c r="D202" s="519">
        <v>1</v>
      </c>
      <c r="E202" s="525">
        <v>1200</v>
      </c>
      <c r="F202" s="97">
        <f t="shared" ref="F202:F219" si="17">D202*E202</f>
        <v>1200</v>
      </c>
      <c r="G202" s="161"/>
      <c r="H202" s="142"/>
      <c r="I202" s="130" t="e">
        <f>VLOOKUP(H202,Presupuesto!$B$11:$C$565,2,0)</f>
        <v>#N/A</v>
      </c>
      <c r="J202" s="214" t="s">
        <v>1479</v>
      </c>
      <c r="K202" s="98" t="s">
        <v>394</v>
      </c>
    </row>
    <row r="203" spans="3:11">
      <c r="C203" s="540" t="s">
        <v>50</v>
      </c>
      <c r="D203" s="541">
        <v>1</v>
      </c>
      <c r="E203" s="542">
        <v>1200</v>
      </c>
      <c r="F203" s="97">
        <f t="shared" si="17"/>
        <v>1200</v>
      </c>
      <c r="G203" s="161"/>
      <c r="H203" s="142"/>
      <c r="I203" s="130" t="e">
        <f>VLOOKUP(H203,Presupuesto!$B$11:$C$565,2,0)</f>
        <v>#N/A</v>
      </c>
      <c r="J203" s="98" t="str">
        <f t="shared" ref="J203:J219" si="18">$J$202</f>
        <v>Desarrollo del Sistema de Educación Superior</v>
      </c>
      <c r="K203" s="98" t="s">
        <v>412</v>
      </c>
    </row>
    <row r="204" spans="3:11">
      <c r="C204" s="543" t="s">
        <v>428</v>
      </c>
      <c r="D204" s="518">
        <v>6</v>
      </c>
      <c r="E204" s="544">
        <v>2300</v>
      </c>
      <c r="F204" s="97">
        <f t="shared" si="17"/>
        <v>13800</v>
      </c>
      <c r="G204" s="161"/>
      <c r="H204" s="142"/>
      <c r="I204" s="130" t="e">
        <f>VLOOKUP(H204,Presupuesto!$B$11:$C$565,2,0)</f>
        <v>#N/A</v>
      </c>
      <c r="J204" s="98" t="str">
        <f t="shared" si="18"/>
        <v>Desarrollo del Sistema de Educación Superior</v>
      </c>
      <c r="K204" s="98" t="s">
        <v>412</v>
      </c>
    </row>
    <row r="205" spans="3:11">
      <c r="C205" s="534" t="s">
        <v>50</v>
      </c>
      <c r="D205" s="535">
        <v>6</v>
      </c>
      <c r="E205" s="536">
        <v>1200</v>
      </c>
      <c r="F205" s="97">
        <f t="shared" si="17"/>
        <v>7200</v>
      </c>
      <c r="G205" s="161"/>
      <c r="H205" s="142"/>
      <c r="I205" s="130" t="e">
        <f>VLOOKUP(H205,Presupuesto!$B$11:$C$565,2,0)</f>
        <v>#N/A</v>
      </c>
      <c r="J205" s="98" t="str">
        <f t="shared" si="18"/>
        <v>Desarrollo del Sistema de Educación Superior</v>
      </c>
      <c r="K205" s="98" t="s">
        <v>412</v>
      </c>
    </row>
    <row r="206" spans="3:11">
      <c r="C206" s="543" t="s">
        <v>424</v>
      </c>
      <c r="D206" s="518">
        <v>4</v>
      </c>
      <c r="E206" s="544">
        <v>2250</v>
      </c>
      <c r="F206" s="97">
        <f t="shared" si="17"/>
        <v>9000</v>
      </c>
      <c r="G206" s="161"/>
      <c r="H206" s="142"/>
      <c r="I206" s="130" t="e">
        <f>VLOOKUP(H206,Presupuesto!$B$11:$C$565,2,0)</f>
        <v>#N/A</v>
      </c>
      <c r="J206" s="98" t="str">
        <f t="shared" si="18"/>
        <v>Desarrollo del Sistema de Educación Superior</v>
      </c>
      <c r="K206" s="98" t="s">
        <v>412</v>
      </c>
    </row>
    <row r="207" spans="3:11">
      <c r="C207" s="514" t="s">
        <v>436</v>
      </c>
      <c r="D207" s="519">
        <v>3</v>
      </c>
      <c r="E207" s="525">
        <v>1000</v>
      </c>
      <c r="F207" s="97">
        <f t="shared" si="17"/>
        <v>3000</v>
      </c>
      <c r="G207" s="161"/>
      <c r="H207" s="142"/>
      <c r="I207" s="130" t="e">
        <f>VLOOKUP(H207,Presupuesto!$B$11:$C$565,2,0)</f>
        <v>#N/A</v>
      </c>
      <c r="J207" s="98" t="str">
        <f t="shared" si="18"/>
        <v>Desarrollo del Sistema de Educación Superior</v>
      </c>
      <c r="K207" s="98" t="s">
        <v>401</v>
      </c>
    </row>
    <row r="208" spans="3:11">
      <c r="C208" s="543" t="s">
        <v>428</v>
      </c>
      <c r="D208" s="518">
        <v>6</v>
      </c>
      <c r="E208" s="544">
        <v>2000</v>
      </c>
      <c r="F208" s="97">
        <f t="shared" si="17"/>
        <v>12000</v>
      </c>
      <c r="G208" s="161"/>
      <c r="H208" s="142"/>
      <c r="I208" s="130" t="e">
        <f>VLOOKUP(H208,Presupuesto!$B$11:$C$565,2,0)</f>
        <v>#N/A</v>
      </c>
      <c r="J208" s="98" t="str">
        <f t="shared" si="18"/>
        <v>Desarrollo del Sistema de Educación Superior</v>
      </c>
      <c r="K208" s="98" t="s">
        <v>412</v>
      </c>
    </row>
    <row r="209" spans="3:11">
      <c r="C209" s="537" t="s">
        <v>50</v>
      </c>
      <c r="D209" s="538">
        <v>6</v>
      </c>
      <c r="E209" s="539">
        <v>2000</v>
      </c>
      <c r="F209" s="97">
        <f t="shared" si="17"/>
        <v>12000</v>
      </c>
      <c r="G209" s="161"/>
      <c r="H209" s="142"/>
      <c r="I209" s="130" t="e">
        <f>VLOOKUP(H209,Presupuesto!$B$11:$C$565,2,0)</f>
        <v>#N/A</v>
      </c>
      <c r="J209" s="98" t="str">
        <f t="shared" si="18"/>
        <v>Desarrollo del Sistema de Educación Superior</v>
      </c>
      <c r="K209" s="98" t="s">
        <v>412</v>
      </c>
    </row>
    <row r="210" spans="3:11">
      <c r="C210" s="543" t="s">
        <v>424</v>
      </c>
      <c r="D210" s="518">
        <v>4</v>
      </c>
      <c r="E210" s="544">
        <v>2200</v>
      </c>
      <c r="F210" s="97">
        <f t="shared" si="17"/>
        <v>8800</v>
      </c>
      <c r="G210" s="161"/>
      <c r="H210" s="142"/>
      <c r="I210" s="130" t="e">
        <f>VLOOKUP(H210,Presupuesto!$B$11:$C$565,2,0)</f>
        <v>#N/A</v>
      </c>
      <c r="J210" s="98" t="str">
        <f t="shared" si="18"/>
        <v>Desarrollo del Sistema de Educación Superior</v>
      </c>
      <c r="K210" s="98" t="s">
        <v>412</v>
      </c>
    </row>
    <row r="211" spans="3:11">
      <c r="C211" s="514" t="s">
        <v>436</v>
      </c>
      <c r="D211" s="519">
        <v>3</v>
      </c>
      <c r="E211" s="525">
        <v>1200</v>
      </c>
      <c r="F211" s="97">
        <f t="shared" si="17"/>
        <v>3600</v>
      </c>
      <c r="G211" s="161"/>
      <c r="H211" s="142"/>
      <c r="I211" s="130" t="e">
        <f>VLOOKUP(H211,Presupuesto!$B$11:$C$565,2,0)</f>
        <v>#N/A</v>
      </c>
      <c r="J211" s="98" t="str">
        <f t="shared" si="18"/>
        <v>Desarrollo del Sistema de Educación Superior</v>
      </c>
      <c r="K211" s="98" t="s">
        <v>412</v>
      </c>
    </row>
    <row r="212" spans="3:11">
      <c r="C212" s="540" t="s">
        <v>50</v>
      </c>
      <c r="D212" s="541">
        <v>1</v>
      </c>
      <c r="E212" s="542">
        <v>1200</v>
      </c>
      <c r="F212" s="97">
        <f t="shared" si="17"/>
        <v>1200</v>
      </c>
      <c r="G212" s="161"/>
      <c r="H212" s="142"/>
      <c r="I212" s="130" t="e">
        <f>VLOOKUP(H212,Presupuesto!$B$11:$C$565,2,0)</f>
        <v>#N/A</v>
      </c>
      <c r="J212" s="98" t="str">
        <f t="shared" si="18"/>
        <v>Desarrollo del Sistema de Educación Superior</v>
      </c>
      <c r="K212" s="98" t="s">
        <v>412</v>
      </c>
    </row>
    <row r="213" spans="3:11">
      <c r="C213" s="543" t="s">
        <v>428</v>
      </c>
      <c r="D213" s="518">
        <v>5</v>
      </c>
      <c r="E213" s="544">
        <v>2000</v>
      </c>
      <c r="F213" s="97">
        <f t="shared" si="17"/>
        <v>10000</v>
      </c>
      <c r="G213" s="161"/>
      <c r="H213" s="142"/>
      <c r="I213" s="130" t="e">
        <f>VLOOKUP(H213,Presupuesto!$B$11:$C$565,2,0)</f>
        <v>#N/A</v>
      </c>
      <c r="J213" s="98" t="str">
        <f t="shared" si="18"/>
        <v>Desarrollo del Sistema de Educación Superior</v>
      </c>
      <c r="K213" s="98" t="s">
        <v>412</v>
      </c>
    </row>
    <row r="214" spans="3:11">
      <c r="C214" s="537" t="s">
        <v>50</v>
      </c>
      <c r="D214" s="538">
        <v>6</v>
      </c>
      <c r="E214" s="539">
        <v>3000</v>
      </c>
      <c r="F214" s="97">
        <f t="shared" si="17"/>
        <v>18000</v>
      </c>
      <c r="G214" s="161"/>
      <c r="H214" s="142"/>
      <c r="I214" s="130" t="e">
        <f>VLOOKUP(H214,Presupuesto!$B$11:$C$565,2,0)</f>
        <v>#N/A</v>
      </c>
      <c r="J214" s="98" t="str">
        <f t="shared" si="18"/>
        <v>Desarrollo del Sistema de Educación Superior</v>
      </c>
      <c r="K214" s="98" t="s">
        <v>412</v>
      </c>
    </row>
    <row r="215" spans="3:11">
      <c r="C215" s="543" t="s">
        <v>424</v>
      </c>
      <c r="D215" s="518">
        <v>4</v>
      </c>
      <c r="E215" s="544">
        <v>2200</v>
      </c>
      <c r="F215" s="97">
        <f t="shared" si="17"/>
        <v>8800</v>
      </c>
      <c r="G215" s="161"/>
      <c r="H215" s="142"/>
      <c r="I215" s="130" t="e">
        <f>VLOOKUP(H215,Presupuesto!$B$11:$C$565,2,0)</f>
        <v>#N/A</v>
      </c>
      <c r="J215" s="98" t="str">
        <f t="shared" si="18"/>
        <v>Desarrollo del Sistema de Educación Superior</v>
      </c>
      <c r="K215" s="98" t="s">
        <v>412</v>
      </c>
    </row>
    <row r="216" spans="3:11">
      <c r="C216" s="514" t="s">
        <v>436</v>
      </c>
      <c r="D216" s="519">
        <v>2</v>
      </c>
      <c r="E216" s="525">
        <v>1000</v>
      </c>
      <c r="F216" s="97">
        <f t="shared" si="17"/>
        <v>2000</v>
      </c>
      <c r="G216" s="161"/>
      <c r="H216" s="142"/>
      <c r="I216" s="130" t="e">
        <f>VLOOKUP(H216,Presupuesto!$B$11:$C$565,2,0)</f>
        <v>#N/A</v>
      </c>
      <c r="J216" s="98" t="str">
        <f t="shared" si="18"/>
        <v>Desarrollo del Sistema de Educación Superior</v>
      </c>
      <c r="K216" s="98" t="s">
        <v>412</v>
      </c>
    </row>
    <row r="217" spans="3:11">
      <c r="C217" s="540" t="s">
        <v>50</v>
      </c>
      <c r="D217" s="541">
        <v>1</v>
      </c>
      <c r="E217" s="542">
        <v>1200</v>
      </c>
      <c r="F217" s="97">
        <f t="shared" si="17"/>
        <v>1200</v>
      </c>
      <c r="G217" s="161"/>
      <c r="H217" s="142"/>
      <c r="I217" s="130" t="e">
        <f>VLOOKUP(H217,Presupuesto!$B$11:$C$565,2,0)</f>
        <v>#N/A</v>
      </c>
      <c r="J217" s="98" t="str">
        <f t="shared" si="18"/>
        <v>Desarrollo del Sistema de Educación Superior</v>
      </c>
      <c r="K217" s="98" t="s">
        <v>412</v>
      </c>
    </row>
    <row r="218" spans="3:11">
      <c r="C218" s="543" t="s">
        <v>428</v>
      </c>
      <c r="D218" s="518">
        <v>6</v>
      </c>
      <c r="E218" s="544">
        <v>2000</v>
      </c>
      <c r="F218" s="97">
        <f t="shared" si="17"/>
        <v>12000</v>
      </c>
      <c r="G218" s="161"/>
      <c r="H218" s="142"/>
      <c r="I218" s="130" t="e">
        <f>VLOOKUP(H218,Presupuesto!$B$11:$C$565,2,0)</f>
        <v>#N/A</v>
      </c>
      <c r="J218" s="98" t="str">
        <f t="shared" si="18"/>
        <v>Desarrollo del Sistema de Educación Superior</v>
      </c>
      <c r="K218" s="98" t="s">
        <v>412</v>
      </c>
    </row>
    <row r="219" spans="3:11">
      <c r="C219" s="141"/>
      <c r="D219" s="158"/>
      <c r="E219" s="123"/>
      <c r="F219" s="97">
        <f t="shared" si="17"/>
        <v>0</v>
      </c>
      <c r="G219" s="161"/>
      <c r="H219" s="142"/>
      <c r="I219" s="130" t="e">
        <f>VLOOKUP(H219,Presupuesto!$B$11:$C$565,2,0)</f>
        <v>#N/A</v>
      </c>
      <c r="J219" s="98" t="str">
        <f t="shared" si="18"/>
        <v>Desarrollo del Sistema de Educación Superior</v>
      </c>
      <c r="K219" s="98" t="s">
        <v>412</v>
      </c>
    </row>
    <row r="221" spans="3:11" ht="15.75" thickBot="1"/>
    <row r="222" spans="3:11" ht="15.75" thickBot="1">
      <c r="C222" s="157" t="s">
        <v>53</v>
      </c>
      <c r="D222" s="365">
        <f>SUM(F229:F231)</f>
        <v>75000</v>
      </c>
      <c r="F222" s="70"/>
      <c r="G222" s="79"/>
      <c r="H222" s="70"/>
      <c r="I222" s="70"/>
    </row>
    <row r="223" spans="3:11">
      <c r="C223" s="70"/>
      <c r="D223" s="31"/>
      <c r="E223" s="93"/>
      <c r="F223" s="93"/>
      <c r="G223" s="93"/>
      <c r="H223" s="76"/>
      <c r="I223" s="76"/>
      <c r="J223" s="76"/>
      <c r="K223" s="112"/>
    </row>
    <row r="224" spans="3:11">
      <c r="C224" s="70"/>
      <c r="D224" s="31"/>
      <c r="E224" s="93"/>
      <c r="F224" s="93"/>
      <c r="G224" s="93"/>
      <c r="H224" s="76"/>
      <c r="I224" s="76"/>
      <c r="J224" s="76"/>
      <c r="K224" s="112"/>
    </row>
    <row r="225" spans="3:11" ht="15.75">
      <c r="C225" s="202" t="s">
        <v>392</v>
      </c>
      <c r="D225" s="361" t="s">
        <v>1574</v>
      </c>
      <c r="E225" s="93"/>
      <c r="F225" s="93"/>
      <c r="G225" s="93"/>
      <c r="H225" s="76"/>
      <c r="I225" s="76"/>
      <c r="J225" s="76"/>
      <c r="K225" s="112"/>
    </row>
    <row r="226" spans="3:11" ht="18.75">
      <c r="C226" s="206" t="str">
        <f>IFERROR(VLOOKUP(D225,'1. Desarrollo e Innov. Curricu.'!$E:$F,2,FALSE),IFERROR(VLOOKUP(D225,'2. Investigación Científica'!$E:$F,2,FALSE),IFERROR(VLOOKUP(D225,'3. Vinculación Univ. Sociedad'!$E:$F,2,FALSE),IFERROR(VLOOKUP(D225,'4. Docencia y Profesorado Univ.'!$E:$F,2,FALSE),IFERROR(VLOOKUP(D225,'5. Estudiantes y Graduados'!$E:$F,2,FALSE),IFERROR(VLOOKUP(D225,'11. Gestion Administrativa'!$E:$F,2,FALSE),IFERROR(VLOOKUP(D225,'13. Gestión Académica'!$E:$F,2,FALSE),IFERROR(VLOOKUP(D225,'8. Asegura. de la Calid. y M'!$E:$F,2,FALSE),IFERROR(VLOOKUP(D225,'6. Gestión del Conocimiento'!$E:$F,2,FALSE),IFERROR(VLOOKUP(D225,'15. Gobernabilidad y Proceso...'!$E:$F,2,FALSE),IFERROR(VLOOKUP(D225,'12. Gestión del Talento Humano'!$E:$F,2,FALSE),IFERROR(VLOOKUP(D225,'14. Internacional... de la E.S.'!$E:$F,2,FALSE),IFERROR(VLOOKUP(D225,'10. Posgrado'!$E:$F,2,FALSE),IFERROR(VLOOKUP(D225,'17. Gestión TIC'!$E:$F,2,FALSE),IFERROR(VLOOKUP(D225,'16. Desa. del Sistema Educ.Sup.'!$E:$F,2,FALSE),IFERROR(VLOOKUP(D225,'9. Cultura de Inno. Insti...'!$E:$F,2,FALSE),VLOOKUP(D225,'7. Lo Esencial de la Reforma U.'!$E:$F,2,0)))))))))))))))))</f>
        <v xml:space="preserve">Talleres de capacitación sobre educación tecnológica </v>
      </c>
      <c r="D226" s="31"/>
      <c r="E226" s="93"/>
      <c r="F226" s="93"/>
      <c r="G226" s="93"/>
      <c r="H226" s="76"/>
      <c r="I226" s="76"/>
      <c r="J226" s="76"/>
      <c r="K226" s="112"/>
    </row>
    <row r="227" spans="3:11" ht="15.75" thickBot="1">
      <c r="F227" s="93"/>
      <c r="G227" s="76"/>
      <c r="H227" s="76"/>
      <c r="I227" s="76"/>
    </row>
    <row r="228" spans="3:11" ht="30.75" thickBot="1">
      <c r="C228" s="129" t="s">
        <v>44</v>
      </c>
      <c r="D228" s="129" t="s">
        <v>55</v>
      </c>
      <c r="E228" s="136" t="s">
        <v>57</v>
      </c>
      <c r="F228" s="135" t="s">
        <v>27</v>
      </c>
      <c r="G228" s="133" t="s">
        <v>131</v>
      </c>
      <c r="H228" s="136" t="s">
        <v>46</v>
      </c>
      <c r="I228" s="133" t="s">
        <v>132</v>
      </c>
      <c r="J228" s="133" t="s">
        <v>410</v>
      </c>
      <c r="K228" s="133" t="s">
        <v>411</v>
      </c>
    </row>
    <row r="229" spans="3:11" ht="15.75" thickBot="1">
      <c r="C229" s="515" t="s">
        <v>1598</v>
      </c>
      <c r="D229" s="218">
        <v>150</v>
      </c>
      <c r="E229" s="526">
        <v>500</v>
      </c>
      <c r="F229" s="97">
        <f t="shared" ref="F229:F231" si="19">D229*E229</f>
        <v>75000</v>
      </c>
      <c r="G229" s="161"/>
      <c r="H229" s="142"/>
      <c r="I229" s="130" t="e">
        <f>VLOOKUP(H229,Presupuesto!$B$11:$C$565,2,0)</f>
        <v>#N/A</v>
      </c>
      <c r="J229" s="98" t="e">
        <f>#REF!</f>
        <v>#REF!</v>
      </c>
      <c r="K229" s="98" t="s">
        <v>412</v>
      </c>
    </row>
    <row r="230" spans="3:11">
      <c r="C230" s="141"/>
      <c r="D230" s="158"/>
      <c r="E230" s="123"/>
      <c r="F230" s="97">
        <f t="shared" si="19"/>
        <v>0</v>
      </c>
      <c r="G230" s="161"/>
      <c r="H230" s="142"/>
      <c r="I230" s="130" t="e">
        <f>VLOOKUP(H230,Presupuesto!$B$11:$C$565,2,0)</f>
        <v>#N/A</v>
      </c>
      <c r="J230" s="98" t="e">
        <f>#REF!</f>
        <v>#REF!</v>
      </c>
      <c r="K230" s="98" t="s">
        <v>412</v>
      </c>
    </row>
    <row r="231" spans="3:11">
      <c r="C231" s="141"/>
      <c r="D231" s="158"/>
      <c r="E231" s="123"/>
      <c r="F231" s="97">
        <f t="shared" si="19"/>
        <v>0</v>
      </c>
      <c r="G231" s="161"/>
      <c r="H231" s="142"/>
      <c r="I231" s="130" t="e">
        <f>VLOOKUP(H231,Presupuesto!$B$11:$C$565,2,0)</f>
        <v>#N/A</v>
      </c>
      <c r="J231" s="98" t="e">
        <f>#REF!</f>
        <v>#REF!</v>
      </c>
      <c r="K231" s="98" t="s">
        <v>412</v>
      </c>
    </row>
    <row r="233" spans="3:11" ht="15.75" thickBot="1">
      <c r="F233" s="90"/>
      <c r="G233" s="89"/>
      <c r="H233" s="90"/>
      <c r="I233" s="90"/>
    </row>
    <row r="234" spans="3:11" ht="15.75" thickBot="1">
      <c r="C234" s="157" t="s">
        <v>53</v>
      </c>
      <c r="D234" s="365">
        <f>SUM(F241:F243)</f>
        <v>25000</v>
      </c>
      <c r="F234" s="70"/>
      <c r="G234" s="79"/>
      <c r="H234" s="70"/>
      <c r="I234" s="70"/>
    </row>
    <row r="235" spans="3:11">
      <c r="C235" s="70"/>
      <c r="D235" s="31"/>
      <c r="E235" s="93"/>
      <c r="F235" s="93"/>
      <c r="G235" s="93"/>
      <c r="H235" s="76"/>
      <c r="I235" s="76"/>
      <c r="J235" s="76"/>
      <c r="K235" s="112"/>
    </row>
    <row r="236" spans="3:11">
      <c r="C236" s="70"/>
      <c r="D236" s="31"/>
      <c r="E236" s="93"/>
      <c r="F236" s="93"/>
      <c r="G236" s="93"/>
      <c r="H236" s="76"/>
      <c r="I236" s="76"/>
      <c r="J236" s="76"/>
      <c r="K236" s="112"/>
    </row>
    <row r="237" spans="3:11" ht="15.75">
      <c r="C237" s="202" t="s">
        <v>392</v>
      </c>
      <c r="D237" s="361" t="s">
        <v>1574</v>
      </c>
      <c r="E237" s="93"/>
      <c r="F237" s="93"/>
      <c r="G237" s="93"/>
      <c r="H237" s="76"/>
      <c r="I237" s="76"/>
      <c r="J237" s="76"/>
      <c r="K237" s="112"/>
    </row>
    <row r="238" spans="3:11" ht="18.75">
      <c r="C238" s="206" t="str">
        <f>IFERROR(VLOOKUP(D237,'1. Desarrollo e Innov. Curricu.'!$E:$F,2,FALSE),IFERROR(VLOOKUP(D237,'2. Investigación Científica'!$E:$F,2,FALSE),IFERROR(VLOOKUP(D237,'3. Vinculación Univ. Sociedad'!$E:$F,2,FALSE),IFERROR(VLOOKUP(D237,'4. Docencia y Profesorado Univ.'!$E:$F,2,FALSE),IFERROR(VLOOKUP(D237,'5. Estudiantes y Graduados'!$E:$F,2,FALSE),IFERROR(VLOOKUP(D237,'11. Gestion Administrativa'!$E:$F,2,FALSE),IFERROR(VLOOKUP(D237,'13. Gestión Académica'!$E:$F,2,FALSE),IFERROR(VLOOKUP(D237,'8. Asegura. de la Calid. y M'!$E:$F,2,FALSE),IFERROR(VLOOKUP(D237,'6. Gestión del Conocimiento'!$E:$F,2,FALSE),IFERROR(VLOOKUP(D237,'15. Gobernabilidad y Proceso...'!$E:$F,2,FALSE),IFERROR(VLOOKUP(D237,'12. Gestión del Talento Humano'!$E:$F,2,FALSE),IFERROR(VLOOKUP(D237,'14. Internacional... de la E.S.'!$E:$F,2,FALSE),IFERROR(VLOOKUP(D237,'10. Posgrado'!$E:$F,2,FALSE),IFERROR(VLOOKUP(D237,'17. Gestión TIC'!$E:$F,2,FALSE),IFERROR(VLOOKUP(D237,'16. Desa. del Sistema Educ.Sup.'!$E:$F,2,FALSE),IFERROR(VLOOKUP(D237,'9. Cultura de Inno. Insti...'!$E:$F,2,FALSE),VLOOKUP(D237,'7. Lo Esencial de la Reforma U.'!$E:$F,2,0)))))))))))))))))</f>
        <v xml:space="preserve">Talleres de capacitación sobre educación tecnológica </v>
      </c>
      <c r="D238" s="31"/>
      <c r="E238" s="93"/>
      <c r="F238" s="93"/>
      <c r="G238" s="93"/>
      <c r="H238" s="76"/>
      <c r="I238" s="76"/>
      <c r="J238" s="76"/>
      <c r="K238" s="112"/>
    </row>
    <row r="239" spans="3:11" ht="15.75" thickBot="1">
      <c r="F239" s="93"/>
      <c r="G239" s="76"/>
      <c r="H239" s="76"/>
      <c r="I239" s="76"/>
    </row>
    <row r="240" spans="3:11" ht="30.75" thickBot="1">
      <c r="C240" s="129" t="s">
        <v>44</v>
      </c>
      <c r="D240" s="129" t="s">
        <v>55</v>
      </c>
      <c r="E240" s="136" t="s">
        <v>57</v>
      </c>
      <c r="F240" s="135" t="s">
        <v>27</v>
      </c>
      <c r="G240" s="133" t="s">
        <v>131</v>
      </c>
      <c r="H240" s="136" t="s">
        <v>46</v>
      </c>
      <c r="I240" s="133" t="s">
        <v>132</v>
      </c>
      <c r="J240" s="133" t="s">
        <v>410</v>
      </c>
      <c r="K240" s="133" t="s">
        <v>411</v>
      </c>
    </row>
    <row r="241" spans="3:11">
      <c r="C241" s="141" t="s">
        <v>1599</v>
      </c>
      <c r="D241" s="158">
        <v>50</v>
      </c>
      <c r="E241" s="123">
        <v>500</v>
      </c>
      <c r="F241" s="97">
        <f t="shared" ref="F241:F243" si="20">D241*E241</f>
        <v>25000</v>
      </c>
      <c r="G241" s="161"/>
      <c r="H241" s="142"/>
      <c r="I241" s="130" t="e">
        <f>VLOOKUP(H241,Presupuesto!$B$11:$C$565,2,0)</f>
        <v>#N/A</v>
      </c>
      <c r="J241" s="98" t="e">
        <f>#REF!</f>
        <v>#REF!</v>
      </c>
      <c r="K241" s="98" t="s">
        <v>412</v>
      </c>
    </row>
    <row r="242" spans="3:11">
      <c r="C242" s="141"/>
      <c r="D242" s="158"/>
      <c r="E242" s="123"/>
      <c r="F242" s="97">
        <f t="shared" si="20"/>
        <v>0</v>
      </c>
      <c r="G242" s="161"/>
      <c r="H242" s="142"/>
      <c r="I242" s="130" t="e">
        <f>VLOOKUP(H242,Presupuesto!$B$11:$C$565,2,0)</f>
        <v>#N/A</v>
      </c>
      <c r="J242" s="98" t="e">
        <f>#REF!</f>
        <v>#REF!</v>
      </c>
      <c r="K242" s="98" t="s">
        <v>412</v>
      </c>
    </row>
    <row r="243" spans="3:11">
      <c r="C243" s="141"/>
      <c r="D243" s="158"/>
      <c r="E243" s="123"/>
      <c r="F243" s="97">
        <f t="shared" si="20"/>
        <v>0</v>
      </c>
      <c r="G243" s="161"/>
      <c r="H243" s="142"/>
      <c r="I243" s="130" t="e">
        <f>VLOOKUP(H243,Presupuesto!$B$11:$C$565,2,0)</f>
        <v>#N/A</v>
      </c>
      <c r="J243" s="98" t="e">
        <f>#REF!</f>
        <v>#REF!</v>
      </c>
      <c r="K243" s="98" t="s">
        <v>412</v>
      </c>
    </row>
    <row r="245" spans="3:11" ht="15.75" thickBot="1"/>
    <row r="246" spans="3:11" ht="15.75" thickBot="1">
      <c r="C246" s="157" t="s">
        <v>53</v>
      </c>
      <c r="D246" s="365">
        <f>SUM(F253:F257)</f>
        <v>1200000</v>
      </c>
      <c r="F246" s="70"/>
      <c r="G246" s="79"/>
      <c r="H246" s="70"/>
      <c r="I246" s="70"/>
    </row>
    <row r="247" spans="3:11">
      <c r="C247" s="70"/>
      <c r="D247" s="31"/>
      <c r="E247" s="93"/>
      <c r="F247" s="93"/>
      <c r="G247" s="93"/>
      <c r="H247" s="76"/>
      <c r="I247" s="76"/>
      <c r="J247" s="76"/>
      <c r="K247" s="112"/>
    </row>
    <row r="248" spans="3:11">
      <c r="C248" s="70"/>
      <c r="D248" s="31"/>
      <c r="E248" s="93"/>
      <c r="F248" s="93"/>
      <c r="G248" s="93"/>
      <c r="H248" s="76"/>
      <c r="I248" s="76"/>
      <c r="J248" s="76"/>
      <c r="K248" s="112"/>
    </row>
    <row r="249" spans="3:11" ht="15.75">
      <c r="C249" s="202" t="s">
        <v>392</v>
      </c>
      <c r="D249" s="361" t="s">
        <v>1577</v>
      </c>
      <c r="E249" s="93"/>
      <c r="F249" s="93"/>
      <c r="G249" s="93"/>
      <c r="H249" s="76"/>
      <c r="I249" s="76"/>
      <c r="J249" s="76"/>
      <c r="K249" s="112"/>
    </row>
    <row r="250" spans="3:11" ht="18.75">
      <c r="C250" s="206" t="str">
        <f>IFERROR(VLOOKUP(D249,'1. Desarrollo e Innov. Curricu.'!$E:$F,2,FALSE),IFERROR(VLOOKUP(D249,'2. Investigación Científica'!$E:$F,2,FALSE),IFERROR(VLOOKUP(D249,'3. Vinculación Univ. Sociedad'!$E:$F,2,FALSE),IFERROR(VLOOKUP(D249,'4. Docencia y Profesorado Univ.'!$E:$F,2,FALSE),IFERROR(VLOOKUP(D249,'5. Estudiantes y Graduados'!$E:$F,2,FALSE),IFERROR(VLOOKUP(D249,'11. Gestion Administrativa'!$E:$F,2,FALSE),IFERROR(VLOOKUP(D249,'13. Gestión Académica'!$E:$F,2,FALSE),IFERROR(VLOOKUP(D249,'8. Asegura. de la Calid. y M'!$E:$F,2,FALSE),IFERROR(VLOOKUP(D249,'6. Gestión del Conocimiento'!$E:$F,2,FALSE),IFERROR(VLOOKUP(D249,'15. Gobernabilidad y Proceso...'!$E:$F,2,FALSE),IFERROR(VLOOKUP(D249,'12. Gestión del Talento Humano'!$E:$F,2,FALSE),IFERROR(VLOOKUP(D249,'14. Internacional... de la E.S.'!$E:$F,2,FALSE),IFERROR(VLOOKUP(D249,'10. Posgrado'!$E:$F,2,FALSE),IFERROR(VLOOKUP(D249,'17. Gestión TIC'!$E:$F,2,FALSE),IFERROR(VLOOKUP(D249,'16. Desa. del Sistema Educ.Sup.'!$E:$F,2,FALSE),IFERROR(VLOOKUP(D249,'9. Cultura de Inno. Insti...'!$E:$F,2,FALSE),VLOOKUP(D249,'7. Lo Esencial de la Reforma U.'!$E:$F,2,0)))))))))))))))))</f>
        <v>Compra de equipos/insumos para las carreras tecnológicas a nivel  nacional</v>
      </c>
      <c r="D250" s="31"/>
      <c r="E250" s="93"/>
      <c r="F250" s="93"/>
      <c r="G250" s="93"/>
      <c r="H250" s="76"/>
      <c r="I250" s="76"/>
      <c r="J250" s="76"/>
      <c r="K250" s="112"/>
    </row>
    <row r="251" spans="3:11" ht="15.75" thickBot="1">
      <c r="F251" s="93"/>
      <c r="G251" s="76"/>
      <c r="H251" s="76"/>
      <c r="I251" s="76"/>
    </row>
    <row r="252" spans="3:11" ht="30.75" thickBot="1">
      <c r="C252" s="129" t="s">
        <v>44</v>
      </c>
      <c r="D252" s="129" t="s">
        <v>55</v>
      </c>
      <c r="E252" s="136" t="s">
        <v>57</v>
      </c>
      <c r="F252" s="135" t="s">
        <v>27</v>
      </c>
      <c r="G252" s="133" t="s">
        <v>131</v>
      </c>
      <c r="H252" s="136" t="s">
        <v>46</v>
      </c>
      <c r="I252" s="133" t="s">
        <v>132</v>
      </c>
      <c r="J252" s="133" t="s">
        <v>410</v>
      </c>
      <c r="K252" s="133" t="s">
        <v>411</v>
      </c>
    </row>
    <row r="253" spans="3:11">
      <c r="C253" s="141" t="s">
        <v>1600</v>
      </c>
      <c r="D253" s="158">
        <v>12</v>
      </c>
      <c r="E253" s="123">
        <v>100000</v>
      </c>
      <c r="F253" s="97">
        <f t="shared" ref="F253:F257" si="21">D253*E253</f>
        <v>1200000</v>
      </c>
      <c r="G253" s="161"/>
      <c r="H253" s="142"/>
      <c r="I253" s="130" t="e">
        <f>VLOOKUP(H253,Presupuesto!$B$11:$C$565,2,0)</f>
        <v>#N/A</v>
      </c>
      <c r="J253" s="98" t="e">
        <f>#REF!</f>
        <v>#REF!</v>
      </c>
      <c r="K253" s="98" t="s">
        <v>412</v>
      </c>
    </row>
    <row r="254" spans="3:11">
      <c r="C254" s="141"/>
      <c r="D254" s="158"/>
      <c r="E254" s="123"/>
      <c r="F254" s="97">
        <f t="shared" si="21"/>
        <v>0</v>
      </c>
      <c r="G254" s="161"/>
      <c r="H254" s="142"/>
      <c r="I254" s="130" t="e">
        <f>VLOOKUP(H254,Presupuesto!$B$11:$C$565,2,0)</f>
        <v>#N/A</v>
      </c>
      <c r="J254" s="98" t="e">
        <f>#REF!</f>
        <v>#REF!</v>
      </c>
      <c r="K254" s="98" t="s">
        <v>412</v>
      </c>
    </row>
    <row r="255" spans="3:11">
      <c r="C255" s="141"/>
      <c r="D255" s="158"/>
      <c r="E255" s="123"/>
      <c r="F255" s="97">
        <f t="shared" si="21"/>
        <v>0</v>
      </c>
      <c r="G255" s="161"/>
      <c r="H255" s="142"/>
      <c r="I255" s="130" t="e">
        <f>VLOOKUP(H255,Presupuesto!$B$11:$C$565,2,0)</f>
        <v>#N/A</v>
      </c>
      <c r="J255" s="98" t="e">
        <f>#REF!</f>
        <v>#REF!</v>
      </c>
      <c r="K255" s="98" t="s">
        <v>412</v>
      </c>
    </row>
    <row r="256" spans="3:11">
      <c r="C256" s="141"/>
      <c r="D256" s="158"/>
      <c r="E256" s="123"/>
      <c r="F256" s="97">
        <f t="shared" si="21"/>
        <v>0</v>
      </c>
      <c r="G256" s="161"/>
      <c r="H256" s="142"/>
      <c r="I256" s="130" t="e">
        <f>VLOOKUP(H256,Presupuesto!$B$11:$C$565,2,0)</f>
        <v>#N/A</v>
      </c>
      <c r="J256" s="98" t="e">
        <f>#REF!</f>
        <v>#REF!</v>
      </c>
      <c r="K256" s="98" t="s">
        <v>412</v>
      </c>
    </row>
    <row r="257" spans="3:11">
      <c r="C257" s="141"/>
      <c r="D257" s="158"/>
      <c r="E257" s="123"/>
      <c r="F257" s="97">
        <f t="shared" si="21"/>
        <v>0</v>
      </c>
      <c r="G257" s="161"/>
      <c r="H257" s="142"/>
      <c r="I257" s="130" t="e">
        <f>VLOOKUP(H257,Presupuesto!$B$11:$C$565,2,0)</f>
        <v>#N/A</v>
      </c>
      <c r="J257" s="98" t="e">
        <f>#REF!</f>
        <v>#REF!</v>
      </c>
      <c r="K257" s="98" t="s">
        <v>412</v>
      </c>
    </row>
    <row r="259" spans="3:11" ht="15.75" thickBot="1">
      <c r="F259" s="90"/>
      <c r="G259" s="89"/>
      <c r="H259" s="90"/>
      <c r="I259" s="90"/>
    </row>
    <row r="260" spans="3:11" ht="15.75" thickBot="1">
      <c r="C260" s="157" t="s">
        <v>53</v>
      </c>
      <c r="D260" s="365">
        <f>SUM(F267:F272)</f>
        <v>100000</v>
      </c>
      <c r="F260" s="70"/>
      <c r="G260" s="79"/>
      <c r="H260" s="70"/>
      <c r="I260" s="70"/>
    </row>
    <row r="261" spans="3:11">
      <c r="C261" s="70"/>
      <c r="D261" s="31"/>
      <c r="E261" s="93"/>
      <c r="F261" s="93"/>
      <c r="G261" s="93"/>
      <c r="H261" s="76"/>
      <c r="I261" s="76"/>
      <c r="J261" s="76"/>
      <c r="K261" s="112"/>
    </row>
    <row r="262" spans="3:11">
      <c r="C262" s="70"/>
      <c r="D262" s="31"/>
      <c r="E262" s="93"/>
      <c r="F262" s="93"/>
      <c r="G262" s="93"/>
      <c r="H262" s="76"/>
      <c r="I262" s="76"/>
      <c r="J262" s="76"/>
      <c r="K262" s="112"/>
    </row>
    <row r="263" spans="3:11" ht="15.75">
      <c r="C263" s="202" t="s">
        <v>392</v>
      </c>
      <c r="D263" s="361" t="s">
        <v>1585</v>
      </c>
      <c r="E263" s="93"/>
      <c r="F263" s="93"/>
      <c r="G263" s="93"/>
      <c r="H263" s="76"/>
      <c r="I263" s="76"/>
      <c r="J263" s="76"/>
      <c r="K263" s="112"/>
    </row>
    <row r="264" spans="3:11" ht="18.75">
      <c r="C264" s="206" t="str">
        <f>IFERROR(VLOOKUP(D263,'1. Desarrollo e Innov. Curricu.'!$E:$F,2,FALSE),IFERROR(VLOOKUP(D263,'2. Investigación Científica'!$E:$F,2,FALSE),IFERROR(VLOOKUP(D263,'3. Vinculación Univ. Sociedad'!$E:$F,2,FALSE),IFERROR(VLOOKUP(D263,'4. Docencia y Profesorado Univ.'!$E:$F,2,FALSE),IFERROR(VLOOKUP(D263,'5. Estudiantes y Graduados'!$E:$F,2,FALSE),IFERROR(VLOOKUP(D263,'11. Gestion Administrativa'!$E:$F,2,FALSE),IFERROR(VLOOKUP(D263,'13. Gestión Académica'!$E:$F,2,FALSE),IFERROR(VLOOKUP(D263,'8. Asegura. de la Calid. y M'!$E:$F,2,FALSE),IFERROR(VLOOKUP(D263,'6. Gestión del Conocimiento'!$E:$F,2,FALSE),IFERROR(VLOOKUP(D263,'15. Gobernabilidad y Proceso...'!$E:$F,2,FALSE),IFERROR(VLOOKUP(D263,'12. Gestión del Talento Humano'!$E:$F,2,FALSE),IFERROR(VLOOKUP(D263,'14. Internacional... de la E.S.'!$E:$F,2,FALSE),IFERROR(VLOOKUP(D263,'10. Posgrado'!$E:$F,2,FALSE),IFERROR(VLOOKUP(D263,'17. Gestión TIC'!$E:$F,2,FALSE),IFERROR(VLOOKUP(D263,'16. Desa. del Sistema Educ.Sup.'!$E:$F,2,FALSE),IFERROR(VLOOKUP(D263,'9. Cultura de Inno. Insti...'!$E:$F,2,FALSE),VLOOKUP(D263,'7. Lo Esencial de la Reforma U.'!$E:$F,2,0)))))))))))))))))</f>
        <v>Elaboración de afiches y material visible de las carreras técnicas</v>
      </c>
      <c r="D264" s="31"/>
      <c r="E264" s="93"/>
      <c r="F264" s="93"/>
      <c r="G264" s="93"/>
      <c r="H264" s="76"/>
      <c r="I264" s="76"/>
      <c r="J264" s="76"/>
      <c r="K264" s="112"/>
    </row>
    <row r="265" spans="3:11" ht="15.75" thickBot="1">
      <c r="F265" s="93"/>
      <c r="G265" s="76"/>
      <c r="H265" s="76"/>
      <c r="I265" s="76"/>
    </row>
    <row r="266" spans="3:11" ht="30.75" thickBot="1">
      <c r="C266" s="129" t="s">
        <v>44</v>
      </c>
      <c r="D266" s="129" t="s">
        <v>55</v>
      </c>
      <c r="E266" s="136" t="s">
        <v>57</v>
      </c>
      <c r="F266" s="135" t="s">
        <v>27</v>
      </c>
      <c r="G266" s="133" t="s">
        <v>131</v>
      </c>
      <c r="H266" s="136" t="s">
        <v>46</v>
      </c>
      <c r="I266" s="133" t="s">
        <v>132</v>
      </c>
      <c r="J266" s="133" t="s">
        <v>410</v>
      </c>
      <c r="K266" s="133" t="s">
        <v>411</v>
      </c>
    </row>
    <row r="267" spans="3:11">
      <c r="C267" s="141" t="s">
        <v>1587</v>
      </c>
      <c r="D267" s="158">
        <v>2</v>
      </c>
      <c r="E267" s="123">
        <v>50000</v>
      </c>
      <c r="F267" s="97">
        <f t="shared" ref="F267:F272" si="22">D267*E267</f>
        <v>100000</v>
      </c>
      <c r="G267" s="161"/>
      <c r="H267" s="142"/>
      <c r="I267" s="130" t="e">
        <f>VLOOKUP(H267,Presupuesto!$B$11:$C$565,2,0)</f>
        <v>#N/A</v>
      </c>
      <c r="J267" s="98" t="e">
        <f>#REF!</f>
        <v>#REF!</v>
      </c>
      <c r="K267" s="98" t="s">
        <v>412</v>
      </c>
    </row>
    <row r="268" spans="3:11">
      <c r="C268" s="141"/>
      <c r="D268" s="158"/>
      <c r="E268" s="123"/>
      <c r="F268" s="97">
        <f t="shared" si="22"/>
        <v>0</v>
      </c>
      <c r="G268" s="161"/>
      <c r="H268" s="142"/>
      <c r="I268" s="130" t="e">
        <f>VLOOKUP(H268,Presupuesto!$B$11:$C$565,2,0)</f>
        <v>#N/A</v>
      </c>
      <c r="J268" s="98" t="e">
        <f>#REF!</f>
        <v>#REF!</v>
      </c>
      <c r="K268" s="98" t="s">
        <v>412</v>
      </c>
    </row>
    <row r="269" spans="3:11">
      <c r="C269" s="141"/>
      <c r="D269" s="158"/>
      <c r="E269" s="123"/>
      <c r="F269" s="97">
        <f t="shared" si="22"/>
        <v>0</v>
      </c>
      <c r="G269" s="161"/>
      <c r="H269" s="142"/>
      <c r="I269" s="130" t="e">
        <f>VLOOKUP(H269,Presupuesto!$B$11:$C$565,2,0)</f>
        <v>#N/A</v>
      </c>
      <c r="J269" s="98" t="e">
        <f>#REF!</f>
        <v>#REF!</v>
      </c>
      <c r="K269" s="98" t="s">
        <v>412</v>
      </c>
    </row>
    <row r="270" spans="3:11">
      <c r="C270" s="141"/>
      <c r="D270" s="158"/>
      <c r="E270" s="123"/>
      <c r="F270" s="97">
        <f t="shared" si="22"/>
        <v>0</v>
      </c>
      <c r="G270" s="161"/>
      <c r="H270" s="142"/>
      <c r="I270" s="130" t="e">
        <f>VLOOKUP(H270,Presupuesto!$B$11:$C$565,2,0)</f>
        <v>#N/A</v>
      </c>
      <c r="J270" s="98" t="e">
        <f>#REF!</f>
        <v>#REF!</v>
      </c>
      <c r="K270" s="98" t="s">
        <v>412</v>
      </c>
    </row>
    <row r="271" spans="3:11">
      <c r="C271" s="141"/>
      <c r="D271" s="158"/>
      <c r="E271" s="123"/>
      <c r="F271" s="97">
        <f t="shared" si="22"/>
        <v>0</v>
      </c>
      <c r="G271" s="161"/>
      <c r="H271" s="142"/>
      <c r="I271" s="130" t="e">
        <f>VLOOKUP(H271,Presupuesto!$B$11:$C$565,2,0)</f>
        <v>#N/A</v>
      </c>
      <c r="J271" s="98" t="e">
        <f>#REF!</f>
        <v>#REF!</v>
      </c>
      <c r="K271" s="98" t="s">
        <v>401</v>
      </c>
    </row>
    <row r="272" spans="3:11">
      <c r="C272" s="141"/>
      <c r="D272" s="158"/>
      <c r="E272" s="123"/>
      <c r="F272" s="97">
        <f t="shared" si="22"/>
        <v>0</v>
      </c>
      <c r="G272" s="161"/>
      <c r="H272" s="142"/>
      <c r="I272" s="130" t="e">
        <f>VLOOKUP(H272,Presupuesto!$B$11:$C$565,2,0)</f>
        <v>#N/A</v>
      </c>
      <c r="J272" s="98" t="e">
        <f>#REF!</f>
        <v>#REF!</v>
      </c>
      <c r="K272" s="98" t="s">
        <v>412</v>
      </c>
    </row>
    <row r="274" spans="3:11" ht="15.75" thickBot="1"/>
    <row r="275" spans="3:11" ht="15.75" thickBot="1">
      <c r="C275" s="157" t="s">
        <v>53</v>
      </c>
      <c r="D275" s="365">
        <f>SUM(F282:F290)</f>
        <v>198000</v>
      </c>
      <c r="F275" s="70"/>
      <c r="G275" s="79"/>
      <c r="H275" s="70"/>
      <c r="I275" s="70"/>
    </row>
    <row r="276" spans="3:11">
      <c r="C276" s="70"/>
      <c r="D276" s="31"/>
      <c r="E276" s="93"/>
      <c r="F276" s="93"/>
      <c r="G276" s="93"/>
      <c r="H276" s="76"/>
      <c r="I276" s="76"/>
      <c r="J276" s="76"/>
      <c r="K276" s="112"/>
    </row>
    <row r="277" spans="3:11">
      <c r="C277" s="70"/>
      <c r="D277" s="31"/>
      <c r="E277" s="93"/>
      <c r="F277" s="93"/>
      <c r="G277" s="93"/>
      <c r="H277" s="76"/>
      <c r="I277" s="76"/>
      <c r="J277" s="76"/>
      <c r="K277" s="112"/>
    </row>
    <row r="278" spans="3:11" ht="15.75">
      <c r="C278" s="202" t="s">
        <v>392</v>
      </c>
      <c r="D278" s="361" t="s">
        <v>1601</v>
      </c>
      <c r="E278" s="93"/>
      <c r="F278" s="93"/>
      <c r="G278" s="93"/>
      <c r="H278" s="76"/>
      <c r="I278" s="76"/>
      <c r="J278" s="76"/>
      <c r="K278" s="112"/>
    </row>
    <row r="279" spans="3:11" ht="18.75">
      <c r="C279" s="206" t="str">
        <f>IFERROR(VLOOKUP(D278,'1. Desarrollo e Innov. Curricu.'!$E:$F,2,FALSE),IFERROR(VLOOKUP(D278,'2. Investigación Científica'!$E:$F,2,FALSE),IFERROR(VLOOKUP(D278,'3. Vinculación Univ. Sociedad'!$E:$F,2,FALSE),IFERROR(VLOOKUP(D278,'4. Docencia y Profesorado Univ.'!$E:$F,2,FALSE),IFERROR(VLOOKUP(D278,'5. Estudiantes y Graduados'!$E:$F,2,FALSE),IFERROR(VLOOKUP(D278,'11. Gestion Administrativa'!$E:$F,2,FALSE),IFERROR(VLOOKUP(D278,'13. Gestión Académica'!$E:$F,2,FALSE),IFERROR(VLOOKUP(D278,'8. Asegura. de la Calid. y M'!$E:$F,2,FALSE),IFERROR(VLOOKUP(D278,'6. Gestión del Conocimiento'!$E:$F,2,FALSE),IFERROR(VLOOKUP(D278,'15. Gobernabilidad y Proceso...'!$E:$F,2,FALSE),IFERROR(VLOOKUP(D278,'12. Gestión del Talento Humano'!$E:$F,2,FALSE),IFERROR(VLOOKUP(D278,'14. Internacional... de la E.S.'!$E:$F,2,FALSE),IFERROR(VLOOKUP(D278,'10. Posgrado'!$E:$F,2,FALSE),IFERROR(VLOOKUP(D278,'17. Gestión TIC'!$E:$F,2,FALSE),IFERROR(VLOOKUP(D278,'16. Desa. del Sistema Educ.Sup.'!$E:$F,2,FALSE),IFERROR(VLOOKUP(D278,'9. Cultura de Inno. Insti...'!$E:$F,2,FALSE),VLOOKUP(D278,'7. Lo Esencial de la Reforma U.'!$E:$F,2,0)))))))))))))))))</f>
        <v>Apoyo al desarrollo de asignaturas servidas en línea, por medio de provisión de softwares</v>
      </c>
      <c r="D279" s="31"/>
      <c r="E279" s="93"/>
      <c r="F279" s="93"/>
      <c r="G279" s="93"/>
      <c r="H279" s="76"/>
      <c r="I279" s="76"/>
      <c r="J279" s="76"/>
      <c r="K279" s="112"/>
    </row>
    <row r="280" spans="3:11" ht="15.75" thickBot="1">
      <c r="F280" s="93"/>
      <c r="G280" s="76"/>
      <c r="H280" s="76"/>
      <c r="I280" s="76"/>
    </row>
    <row r="281" spans="3:11" ht="30.75" thickBot="1">
      <c r="C281" s="129" t="s">
        <v>44</v>
      </c>
      <c r="D281" s="129" t="s">
        <v>55</v>
      </c>
      <c r="E281" s="136" t="s">
        <v>57</v>
      </c>
      <c r="F281" s="135" t="s">
        <v>27</v>
      </c>
      <c r="G281" s="133" t="s">
        <v>131</v>
      </c>
      <c r="H281" s="136" t="s">
        <v>46</v>
      </c>
      <c r="I281" s="133" t="s">
        <v>132</v>
      </c>
      <c r="J281" s="133" t="s">
        <v>410</v>
      </c>
      <c r="K281" s="133" t="s">
        <v>411</v>
      </c>
    </row>
    <row r="282" spans="3:11">
      <c r="C282" s="141" t="s">
        <v>1602</v>
      </c>
      <c r="D282" s="158">
        <v>3</v>
      </c>
      <c r="E282" s="123">
        <v>66000</v>
      </c>
      <c r="F282" s="97">
        <f t="shared" ref="F282:F290" si="23">D282*E282</f>
        <v>198000</v>
      </c>
      <c r="G282" s="161"/>
      <c r="H282" s="142"/>
      <c r="I282" s="130" t="e">
        <f>VLOOKUP(H282,Presupuesto!$B$11:$C$565,2,0)</f>
        <v>#N/A</v>
      </c>
      <c r="J282" s="98" t="e">
        <f>#REF!</f>
        <v>#REF!</v>
      </c>
      <c r="K282" s="98" t="s">
        <v>412</v>
      </c>
    </row>
    <row r="283" spans="3:11">
      <c r="C283" s="141"/>
      <c r="D283" s="158"/>
      <c r="E283" s="123"/>
      <c r="F283" s="97">
        <f t="shared" si="23"/>
        <v>0</v>
      </c>
      <c r="G283" s="161"/>
      <c r="H283" s="142"/>
      <c r="I283" s="130" t="e">
        <f>VLOOKUP(H283,Presupuesto!$B$11:$C$565,2,0)</f>
        <v>#N/A</v>
      </c>
      <c r="J283" s="98" t="e">
        <f>#REF!</f>
        <v>#REF!</v>
      </c>
      <c r="K283" s="98" t="s">
        <v>412</v>
      </c>
    </row>
    <row r="284" spans="3:11">
      <c r="C284" s="141"/>
      <c r="D284" s="158"/>
      <c r="E284" s="123"/>
      <c r="F284" s="97">
        <f t="shared" si="23"/>
        <v>0</v>
      </c>
      <c r="G284" s="161"/>
      <c r="H284" s="142"/>
      <c r="I284" s="130" t="e">
        <f>VLOOKUP(H284,Presupuesto!$B$11:$C$565,2,0)</f>
        <v>#N/A</v>
      </c>
      <c r="J284" s="98" t="e">
        <f>#REF!</f>
        <v>#REF!</v>
      </c>
      <c r="K284" s="98" t="s">
        <v>412</v>
      </c>
    </row>
    <row r="285" spans="3:11">
      <c r="C285" s="141"/>
      <c r="D285" s="158"/>
      <c r="E285" s="123"/>
      <c r="F285" s="97">
        <f t="shared" si="23"/>
        <v>0</v>
      </c>
      <c r="G285" s="161"/>
      <c r="H285" s="142"/>
      <c r="I285" s="130" t="e">
        <f>VLOOKUP(H285,Presupuesto!$B$11:$C$565,2,0)</f>
        <v>#N/A</v>
      </c>
      <c r="J285" s="98" t="e">
        <f>#REF!</f>
        <v>#REF!</v>
      </c>
      <c r="K285" s="98" t="s">
        <v>412</v>
      </c>
    </row>
    <row r="286" spans="3:11">
      <c r="C286" s="141"/>
      <c r="D286" s="158"/>
      <c r="E286" s="123"/>
      <c r="F286" s="97">
        <f t="shared" si="23"/>
        <v>0</v>
      </c>
      <c r="G286" s="161"/>
      <c r="H286" s="142"/>
      <c r="I286" s="130" t="e">
        <f>VLOOKUP(H286,Presupuesto!$B$11:$C$565,2,0)</f>
        <v>#N/A</v>
      </c>
      <c r="J286" s="98" t="e">
        <f>#REF!</f>
        <v>#REF!</v>
      </c>
      <c r="K286" s="98" t="s">
        <v>412</v>
      </c>
    </row>
    <row r="287" spans="3:11">
      <c r="C287" s="141"/>
      <c r="D287" s="158"/>
      <c r="E287" s="123"/>
      <c r="F287" s="97">
        <f t="shared" si="23"/>
        <v>0</v>
      </c>
      <c r="G287" s="161"/>
      <c r="H287" s="142"/>
      <c r="I287" s="130" t="e">
        <f>VLOOKUP(H287,Presupuesto!$B$11:$C$565,2,0)</f>
        <v>#N/A</v>
      </c>
      <c r="J287" s="98" t="e">
        <f>#REF!</f>
        <v>#REF!</v>
      </c>
      <c r="K287" s="98" t="s">
        <v>412</v>
      </c>
    </row>
    <row r="288" spans="3:11">
      <c r="C288" s="141"/>
      <c r="D288" s="158"/>
      <c r="E288" s="123"/>
      <c r="F288" s="97">
        <f t="shared" si="23"/>
        <v>0</v>
      </c>
      <c r="G288" s="161"/>
      <c r="H288" s="142"/>
      <c r="I288" s="130" t="e">
        <f>VLOOKUP(H288,Presupuesto!$B$11:$C$565,2,0)</f>
        <v>#N/A</v>
      </c>
      <c r="J288" s="98" t="e">
        <f>#REF!</f>
        <v>#REF!</v>
      </c>
      <c r="K288" s="98" t="s">
        <v>412</v>
      </c>
    </row>
    <row r="289" spans="3:11">
      <c r="C289" s="141"/>
      <c r="D289" s="158"/>
      <c r="E289" s="123"/>
      <c r="F289" s="97">
        <f t="shared" si="23"/>
        <v>0</v>
      </c>
      <c r="G289" s="161"/>
      <c r="H289" s="142"/>
      <c r="I289" s="130" t="e">
        <f>VLOOKUP(H289,Presupuesto!$B$11:$C$565,2,0)</f>
        <v>#N/A</v>
      </c>
      <c r="J289" s="98" t="e">
        <f>#REF!</f>
        <v>#REF!</v>
      </c>
      <c r="K289" s="98" t="s">
        <v>412</v>
      </c>
    </row>
    <row r="290" spans="3:11">
      <c r="C290" s="141"/>
      <c r="D290" s="158"/>
      <c r="E290" s="123"/>
      <c r="F290" s="97">
        <f t="shared" si="23"/>
        <v>0</v>
      </c>
      <c r="G290" s="161"/>
      <c r="H290" s="142"/>
      <c r="I290" s="130" t="e">
        <f>VLOOKUP(H290,Presupuesto!$B$11:$C$565,2,0)</f>
        <v>#N/A</v>
      </c>
      <c r="J290" s="98" t="e">
        <f>#REF!</f>
        <v>#REF!</v>
      </c>
      <c r="K290" s="98" t="s">
        <v>412</v>
      </c>
    </row>
    <row r="292" spans="3:11" ht="15.75" thickBot="1">
      <c r="F292" s="90"/>
      <c r="G292" s="89"/>
      <c r="H292" s="90"/>
      <c r="I292" s="90"/>
    </row>
    <row r="293" spans="3:11" ht="15.75" thickBot="1">
      <c r="C293" s="157" t="s">
        <v>53</v>
      </c>
      <c r="D293" s="365">
        <f>SUM(F300:F303)</f>
        <v>99000</v>
      </c>
      <c r="F293" s="70"/>
      <c r="G293" s="79"/>
      <c r="H293" s="70"/>
      <c r="I293" s="70"/>
    </row>
    <row r="294" spans="3:11">
      <c r="C294" s="70"/>
      <c r="D294" s="31"/>
      <c r="E294" s="93"/>
      <c r="F294" s="93"/>
      <c r="G294" s="93"/>
      <c r="H294" s="76"/>
      <c r="I294" s="76"/>
      <c r="J294" s="76"/>
      <c r="K294" s="112"/>
    </row>
    <row r="295" spans="3:11">
      <c r="C295" s="70"/>
      <c r="D295" s="31"/>
      <c r="E295" s="93"/>
      <c r="F295" s="93"/>
      <c r="G295" s="93"/>
      <c r="H295" s="76"/>
      <c r="I295" s="76"/>
      <c r="J295" s="76"/>
      <c r="K295" s="112"/>
    </row>
    <row r="296" spans="3:11" ht="15.75">
      <c r="C296" s="202" t="s">
        <v>392</v>
      </c>
      <c r="D296" s="361" t="s">
        <v>1578</v>
      </c>
      <c r="E296" s="93"/>
      <c r="F296" s="93"/>
      <c r="G296" s="93"/>
      <c r="H296" s="76"/>
      <c r="I296" s="76"/>
      <c r="J296" s="76"/>
      <c r="K296" s="112"/>
    </row>
    <row r="297" spans="3:11" ht="18.75">
      <c r="C297" s="206" t="str">
        <f>IFERROR(VLOOKUP(D296,'1. Desarrollo e Innov. Curricu.'!$E:$F,2,FALSE),IFERROR(VLOOKUP(D296,'2. Investigación Científica'!$E:$F,2,FALSE),IFERROR(VLOOKUP(D296,'3. Vinculación Univ. Sociedad'!$E:$F,2,FALSE),IFERROR(VLOOKUP(D296,'4. Docencia y Profesorado Univ.'!$E:$F,2,FALSE),IFERROR(VLOOKUP(D296,'5. Estudiantes y Graduados'!$E:$F,2,FALSE),IFERROR(VLOOKUP(D296,'11. Gestion Administrativa'!$E:$F,2,FALSE),IFERROR(VLOOKUP(D296,'13. Gestión Académica'!$E:$F,2,FALSE),IFERROR(VLOOKUP(D296,'8. Asegura. de la Calid. y M'!$E:$F,2,FALSE),IFERROR(VLOOKUP(D296,'6. Gestión del Conocimiento'!$E:$F,2,FALSE),IFERROR(VLOOKUP(D296,'15. Gobernabilidad y Proceso...'!$E:$F,2,FALSE),IFERROR(VLOOKUP(D296,'12. Gestión del Talento Humano'!$E:$F,2,FALSE),IFERROR(VLOOKUP(D296,'14. Internacional... de la E.S.'!$E:$F,2,FALSE),IFERROR(VLOOKUP(D296,'10. Posgrado'!$E:$F,2,FALSE),IFERROR(VLOOKUP(D296,'17. Gestión TIC'!$E:$F,2,FALSE),IFERROR(VLOOKUP(D296,'16. Desa. del Sistema Educ.Sup.'!$E:$F,2,FALSE),IFERROR(VLOOKUP(D296,'9. Cultura de Inno. Insti...'!$E:$F,2,FALSE),VLOOKUP(D296,'7. Lo Esencial de la Reforma U.'!$E:$F,2,0)))))))))))))))))</f>
        <v xml:space="preserve">Financiamiento de certificaciones y capacitaciones especiales para profesores de carreras </v>
      </c>
      <c r="D297" s="31"/>
      <c r="E297" s="93"/>
      <c r="F297" s="93"/>
      <c r="G297" s="93"/>
      <c r="H297" s="76"/>
      <c r="I297" s="76"/>
      <c r="J297" s="76"/>
      <c r="K297" s="112"/>
    </row>
    <row r="298" spans="3:11" ht="15.75" thickBot="1">
      <c r="F298" s="93"/>
      <c r="G298" s="76"/>
      <c r="H298" s="76"/>
      <c r="I298" s="76"/>
    </row>
    <row r="299" spans="3:11" ht="30.75" thickBot="1">
      <c r="C299" s="129" t="s">
        <v>44</v>
      </c>
      <c r="D299" s="129" t="s">
        <v>55</v>
      </c>
      <c r="E299" s="136" t="s">
        <v>57</v>
      </c>
      <c r="F299" s="135" t="s">
        <v>27</v>
      </c>
      <c r="G299" s="133" t="s">
        <v>131</v>
      </c>
      <c r="H299" s="136" t="s">
        <v>46</v>
      </c>
      <c r="I299" s="133" t="s">
        <v>132</v>
      </c>
      <c r="J299" s="133" t="s">
        <v>410</v>
      </c>
      <c r="K299" s="133" t="s">
        <v>411</v>
      </c>
    </row>
    <row r="300" spans="3:11">
      <c r="C300" s="143" t="s">
        <v>1603</v>
      </c>
      <c r="D300" s="151">
        <v>11</v>
      </c>
      <c r="E300" s="118">
        <v>9000</v>
      </c>
      <c r="F300" s="97">
        <f t="shared" ref="F300:F303" si="24">D300*E300</f>
        <v>99000</v>
      </c>
      <c r="G300" s="161"/>
      <c r="H300" s="144"/>
      <c r="I300" s="130" t="e">
        <f>VLOOKUP(H300,Presupuesto!$B$11:$C$565,2,0)</f>
        <v>#N/A</v>
      </c>
      <c r="J300" s="98" t="e">
        <f>#REF!</f>
        <v>#REF!</v>
      </c>
      <c r="K300" s="98" t="s">
        <v>412</v>
      </c>
    </row>
    <row r="301" spans="3:11">
      <c r="C301" s="143"/>
      <c r="D301" s="151"/>
      <c r="E301" s="118"/>
      <c r="F301" s="97">
        <f t="shared" si="24"/>
        <v>0</v>
      </c>
      <c r="G301" s="161"/>
      <c r="H301" s="144"/>
      <c r="I301" s="130" t="e">
        <f>VLOOKUP(H301,Presupuesto!$B$11:$C$565,2,0)</f>
        <v>#N/A</v>
      </c>
      <c r="J301" s="98" t="e">
        <f>#REF!</f>
        <v>#REF!</v>
      </c>
      <c r="K301" s="98" t="s">
        <v>412</v>
      </c>
    </row>
    <row r="302" spans="3:11">
      <c r="C302" s="143"/>
      <c r="D302" s="151"/>
      <c r="E302" s="118"/>
      <c r="F302" s="97">
        <f t="shared" si="24"/>
        <v>0</v>
      </c>
      <c r="G302" s="161"/>
      <c r="H302" s="144"/>
      <c r="I302" s="130" t="e">
        <f>VLOOKUP(H302,Presupuesto!$B$11:$C$565,2,0)</f>
        <v>#N/A</v>
      </c>
      <c r="J302" s="98" t="e">
        <f>#REF!</f>
        <v>#REF!</v>
      </c>
      <c r="K302" s="98" t="s">
        <v>412</v>
      </c>
    </row>
    <row r="303" spans="3:11">
      <c r="C303" s="143"/>
      <c r="D303" s="151"/>
      <c r="E303" s="118"/>
      <c r="F303" s="97">
        <f t="shared" si="24"/>
        <v>0</v>
      </c>
      <c r="G303" s="161"/>
      <c r="H303" s="144"/>
      <c r="I303" s="130" t="e">
        <f>VLOOKUP(H303,Presupuesto!$B$11:$C$565,2,0)</f>
        <v>#N/A</v>
      </c>
      <c r="J303" s="98" t="e">
        <f>#REF!</f>
        <v>#REF!</v>
      </c>
      <c r="K303" s="98" t="s">
        <v>412</v>
      </c>
    </row>
    <row r="305" spans="3:11" ht="15.75" thickBot="1"/>
    <row r="306" spans="3:11" ht="15.75" thickBot="1">
      <c r="C306" s="157" t="s">
        <v>53</v>
      </c>
      <c r="D306" s="365">
        <f>SUM(F313:F347)</f>
        <v>0</v>
      </c>
      <c r="F306" s="70"/>
      <c r="G306" s="79"/>
      <c r="H306" s="70"/>
      <c r="I306" s="70"/>
    </row>
    <row r="307" spans="3:11">
      <c r="C307" s="70"/>
      <c r="D307" s="31"/>
      <c r="E307" s="93"/>
      <c r="F307" s="93"/>
      <c r="G307" s="93"/>
      <c r="H307" s="76"/>
      <c r="I307" s="76"/>
      <c r="J307" s="76"/>
      <c r="K307" s="112"/>
    </row>
    <row r="308" spans="3:11">
      <c r="C308" s="70"/>
      <c r="D308" s="31"/>
      <c r="E308" s="93"/>
      <c r="F308" s="93"/>
      <c r="G308" s="93"/>
      <c r="H308" s="76"/>
      <c r="I308" s="76"/>
      <c r="J308" s="76"/>
      <c r="K308" s="112"/>
    </row>
    <row r="309" spans="3:11" ht="15.75">
      <c r="C309" s="202" t="s">
        <v>392</v>
      </c>
      <c r="D309" s="361"/>
      <c r="E309" s="93"/>
      <c r="F309" s="93"/>
      <c r="G309" s="93"/>
      <c r="H309" s="76"/>
      <c r="I309" s="76"/>
      <c r="J309" s="76"/>
      <c r="K309" s="112"/>
    </row>
    <row r="310" spans="3:11" ht="18.75">
      <c r="C310" s="206" t="e">
        <f>IFERROR(VLOOKUP(D309,'1. Desarrollo e Innov. Curricu.'!$E:$F,2,FALSE),IFERROR(VLOOKUP(D309,'2. Investigación Científica'!$E:$F,2,FALSE),IFERROR(VLOOKUP(D309,'3. Vinculación Univ. Sociedad'!$E:$F,2,FALSE),IFERROR(VLOOKUP(D309,'4. Docencia y Profesorado Univ.'!$E:$F,2,FALSE),IFERROR(VLOOKUP(D309,'5. Estudiantes y Graduados'!$E:$F,2,FALSE),IFERROR(VLOOKUP(D309,'11. Gestion Administrativa'!$E:$F,2,FALSE),IFERROR(VLOOKUP(D309,'13. Gestión Académica'!$E:$F,2,FALSE),IFERROR(VLOOKUP(D309,'8. Asegura. de la Calid. y M'!$E:$F,2,FALSE),IFERROR(VLOOKUP(D309,'6. Gestión del Conocimiento'!$E:$F,2,FALSE),IFERROR(VLOOKUP(D309,'15. Gobernabilidad y Proceso...'!$E:$F,2,FALSE),IFERROR(VLOOKUP(D309,'12. Gestión del Talento Humano'!$E:$F,2,FALSE),IFERROR(VLOOKUP(D309,'14. Internacional... de la E.S.'!$E:$F,2,FALSE),IFERROR(VLOOKUP(D309,'10. Posgrado'!$E:$F,2,FALSE),IFERROR(VLOOKUP(D309,'17. Gestión TIC'!$E:$F,2,FALSE),IFERROR(VLOOKUP(D309,'16. Desa. del Sistema Educ.Sup.'!$E:$F,2,FALSE),IFERROR(VLOOKUP(D309,'9. Cultura de Inno. Insti...'!$E:$F,2,FALSE),VLOOKUP(D309,'7. Lo Esencial de la Reforma U.'!$E:$F,2,0)))))))))))))))))</f>
        <v>#N/A</v>
      </c>
      <c r="D310" s="31"/>
      <c r="E310" s="93"/>
      <c r="F310" s="93"/>
      <c r="G310" s="93"/>
      <c r="H310" s="76"/>
      <c r="I310" s="76"/>
      <c r="J310" s="76"/>
      <c r="K310" s="112"/>
    </row>
    <row r="311" spans="3:11" ht="15.75" thickBot="1">
      <c r="F311" s="93"/>
      <c r="G311" s="76"/>
      <c r="H311" s="76"/>
      <c r="I311" s="76"/>
    </row>
    <row r="312" spans="3:11" ht="30.75" thickBot="1">
      <c r="C312" s="129" t="s">
        <v>44</v>
      </c>
      <c r="D312" s="129" t="s">
        <v>55</v>
      </c>
      <c r="E312" s="136" t="s">
        <v>57</v>
      </c>
      <c r="F312" s="135" t="s">
        <v>27</v>
      </c>
      <c r="G312" s="133" t="s">
        <v>131</v>
      </c>
      <c r="H312" s="136" t="s">
        <v>46</v>
      </c>
      <c r="I312" s="133" t="s">
        <v>132</v>
      </c>
      <c r="J312" s="133" t="s">
        <v>410</v>
      </c>
      <c r="K312" s="133" t="s">
        <v>411</v>
      </c>
    </row>
    <row r="313" spans="3:11">
      <c r="C313" s="216" t="s">
        <v>439</v>
      </c>
      <c r="D313" s="217"/>
      <c r="E313" s="215">
        <f>HLOOKUP(C313,$AH$2:$BU$3,2,0)</f>
        <v>620</v>
      </c>
      <c r="F313" s="97">
        <f t="shared" ref="F313:F347" si="25">D313*E313</f>
        <v>0</v>
      </c>
      <c r="G313" s="161"/>
      <c r="H313" s="142"/>
      <c r="I313" s="130" t="e">
        <f>VLOOKUP(H313,Presupuesto!$B$11:$C$565,2,0)</f>
        <v>#N/A</v>
      </c>
      <c r="J313" s="214" t="s">
        <v>1479</v>
      </c>
      <c r="K313" s="98" t="s">
        <v>394</v>
      </c>
    </row>
    <row r="314" spans="3:11">
      <c r="C314" s="141"/>
      <c r="D314" s="158"/>
      <c r="E314" s="123"/>
      <c r="F314" s="97">
        <f t="shared" si="25"/>
        <v>0</v>
      </c>
      <c r="G314" s="161"/>
      <c r="H314" s="142"/>
      <c r="I314" s="130" t="e">
        <f>VLOOKUP(H314,Presupuesto!$B$11:$C$565,2,0)</f>
        <v>#N/A</v>
      </c>
      <c r="J314" s="98" t="str">
        <f>$J$313</f>
        <v>Desarrollo del Sistema de Educación Superior</v>
      </c>
      <c r="K314" s="98" t="s">
        <v>412</v>
      </c>
    </row>
    <row r="315" spans="3:11">
      <c r="C315" s="141"/>
      <c r="D315" s="158"/>
      <c r="E315" s="123"/>
      <c r="F315" s="97">
        <f t="shared" si="25"/>
        <v>0</v>
      </c>
      <c r="G315" s="161"/>
      <c r="H315" s="142"/>
      <c r="I315" s="130" t="e">
        <f>VLOOKUP(H315,Presupuesto!$B$11:$C$565,2,0)</f>
        <v>#N/A</v>
      </c>
      <c r="J315" s="98" t="str">
        <f t="shared" ref="J315:J347" si="26">$J$313</f>
        <v>Desarrollo del Sistema de Educación Superior</v>
      </c>
      <c r="K315" s="98" t="s">
        <v>412</v>
      </c>
    </row>
    <row r="316" spans="3:11">
      <c r="C316" s="141"/>
      <c r="D316" s="158"/>
      <c r="E316" s="123"/>
      <c r="F316" s="97">
        <f t="shared" si="25"/>
        <v>0</v>
      </c>
      <c r="G316" s="161"/>
      <c r="H316" s="142"/>
      <c r="I316" s="130" t="e">
        <f>VLOOKUP(H316,Presupuesto!$B$11:$C$565,2,0)</f>
        <v>#N/A</v>
      </c>
      <c r="J316" s="98" t="str">
        <f t="shared" si="26"/>
        <v>Desarrollo del Sistema de Educación Superior</v>
      </c>
      <c r="K316" s="98" t="s">
        <v>412</v>
      </c>
    </row>
    <row r="317" spans="3:11">
      <c r="C317" s="141"/>
      <c r="D317" s="158"/>
      <c r="E317" s="123"/>
      <c r="F317" s="97">
        <f t="shared" si="25"/>
        <v>0</v>
      </c>
      <c r="G317" s="161"/>
      <c r="H317" s="142"/>
      <c r="I317" s="130" t="e">
        <f>VLOOKUP(H317,Presupuesto!$B$11:$C$565,2,0)</f>
        <v>#N/A</v>
      </c>
      <c r="J317" s="98" t="str">
        <f t="shared" si="26"/>
        <v>Desarrollo del Sistema de Educación Superior</v>
      </c>
      <c r="K317" s="98" t="s">
        <v>412</v>
      </c>
    </row>
    <row r="318" spans="3:11">
      <c r="C318" s="141"/>
      <c r="D318" s="158"/>
      <c r="E318" s="123"/>
      <c r="F318" s="97">
        <f t="shared" si="25"/>
        <v>0</v>
      </c>
      <c r="G318" s="161"/>
      <c r="H318" s="142"/>
      <c r="I318" s="130" t="e">
        <f>VLOOKUP(H318,Presupuesto!$B$11:$C$565,2,0)</f>
        <v>#N/A</v>
      </c>
      <c r="J318" s="98" t="str">
        <f t="shared" si="26"/>
        <v>Desarrollo del Sistema de Educación Superior</v>
      </c>
      <c r="K318" s="98" t="s">
        <v>401</v>
      </c>
    </row>
    <row r="319" spans="3:11">
      <c r="C319" s="141"/>
      <c r="D319" s="158"/>
      <c r="E319" s="123"/>
      <c r="F319" s="97">
        <f t="shared" si="25"/>
        <v>0</v>
      </c>
      <c r="G319" s="161"/>
      <c r="H319" s="142"/>
      <c r="I319" s="130" t="e">
        <f>VLOOKUP(H319,Presupuesto!$B$11:$C$565,2,0)</f>
        <v>#N/A</v>
      </c>
      <c r="J319" s="98" t="str">
        <f t="shared" si="26"/>
        <v>Desarrollo del Sistema de Educación Superior</v>
      </c>
      <c r="K319" s="98" t="s">
        <v>412</v>
      </c>
    </row>
    <row r="320" spans="3:11">
      <c r="C320" s="141"/>
      <c r="D320" s="158"/>
      <c r="E320" s="123"/>
      <c r="F320" s="97">
        <f t="shared" si="25"/>
        <v>0</v>
      </c>
      <c r="G320" s="161"/>
      <c r="H320" s="142"/>
      <c r="I320" s="130" t="e">
        <f>VLOOKUP(H320,Presupuesto!$B$11:$C$565,2,0)</f>
        <v>#N/A</v>
      </c>
      <c r="J320" s="98" t="str">
        <f t="shared" si="26"/>
        <v>Desarrollo del Sistema de Educación Superior</v>
      </c>
      <c r="K320" s="98" t="s">
        <v>412</v>
      </c>
    </row>
    <row r="321" spans="3:11">
      <c r="C321" s="141"/>
      <c r="D321" s="158"/>
      <c r="E321" s="123"/>
      <c r="F321" s="97">
        <f t="shared" si="25"/>
        <v>0</v>
      </c>
      <c r="G321" s="161"/>
      <c r="H321" s="142"/>
      <c r="I321" s="130" t="e">
        <f>VLOOKUP(H321,Presupuesto!$B$11:$C$565,2,0)</f>
        <v>#N/A</v>
      </c>
      <c r="J321" s="98" t="str">
        <f t="shared" si="26"/>
        <v>Desarrollo del Sistema de Educación Superior</v>
      </c>
      <c r="K321" s="98" t="s">
        <v>412</v>
      </c>
    </row>
    <row r="322" spans="3:11">
      <c r="C322" s="141"/>
      <c r="D322" s="158"/>
      <c r="E322" s="123"/>
      <c r="F322" s="97">
        <f t="shared" si="25"/>
        <v>0</v>
      </c>
      <c r="G322" s="161"/>
      <c r="H322" s="142"/>
      <c r="I322" s="130" t="e">
        <f>VLOOKUP(H322,Presupuesto!$B$11:$C$565,2,0)</f>
        <v>#N/A</v>
      </c>
      <c r="J322" s="98" t="str">
        <f t="shared" si="26"/>
        <v>Desarrollo del Sistema de Educación Superior</v>
      </c>
      <c r="K322" s="98" t="s">
        <v>412</v>
      </c>
    </row>
    <row r="323" spans="3:11">
      <c r="C323" s="141"/>
      <c r="D323" s="158"/>
      <c r="E323" s="123"/>
      <c r="F323" s="97">
        <f t="shared" si="25"/>
        <v>0</v>
      </c>
      <c r="G323" s="161"/>
      <c r="H323" s="142"/>
      <c r="I323" s="130" t="e">
        <f>VLOOKUP(H323,Presupuesto!$B$11:$C$565,2,0)</f>
        <v>#N/A</v>
      </c>
      <c r="J323" s="98" t="str">
        <f t="shared" si="26"/>
        <v>Desarrollo del Sistema de Educación Superior</v>
      </c>
      <c r="K323" s="98" t="s">
        <v>412</v>
      </c>
    </row>
    <row r="324" spans="3:11">
      <c r="C324" s="141"/>
      <c r="D324" s="158"/>
      <c r="E324" s="123"/>
      <c r="F324" s="97">
        <f t="shared" si="25"/>
        <v>0</v>
      </c>
      <c r="G324" s="161"/>
      <c r="H324" s="142"/>
      <c r="I324" s="130" t="e">
        <f>VLOOKUP(H324,Presupuesto!$B$11:$C$565,2,0)</f>
        <v>#N/A</v>
      </c>
      <c r="J324" s="98" t="str">
        <f t="shared" si="26"/>
        <v>Desarrollo del Sistema de Educación Superior</v>
      </c>
      <c r="K324" s="98" t="s">
        <v>412</v>
      </c>
    </row>
    <row r="325" spans="3:11">
      <c r="C325" s="141"/>
      <c r="D325" s="158"/>
      <c r="E325" s="123"/>
      <c r="F325" s="97">
        <f t="shared" si="25"/>
        <v>0</v>
      </c>
      <c r="G325" s="161"/>
      <c r="H325" s="142"/>
      <c r="I325" s="130" t="e">
        <f>VLOOKUP(H325,Presupuesto!$B$11:$C$565,2,0)</f>
        <v>#N/A</v>
      </c>
      <c r="J325" s="98" t="str">
        <f t="shared" si="26"/>
        <v>Desarrollo del Sistema de Educación Superior</v>
      </c>
      <c r="K325" s="98" t="s">
        <v>412</v>
      </c>
    </row>
    <row r="326" spans="3:11">
      <c r="C326" s="141"/>
      <c r="D326" s="158"/>
      <c r="E326" s="123"/>
      <c r="F326" s="97">
        <f t="shared" si="25"/>
        <v>0</v>
      </c>
      <c r="G326" s="161"/>
      <c r="H326" s="142"/>
      <c r="I326" s="130" t="e">
        <f>VLOOKUP(H326,Presupuesto!$B$11:$C$565,2,0)</f>
        <v>#N/A</v>
      </c>
      <c r="J326" s="98" t="str">
        <f t="shared" si="26"/>
        <v>Desarrollo del Sistema de Educación Superior</v>
      </c>
      <c r="K326" s="98" t="s">
        <v>412</v>
      </c>
    </row>
    <row r="327" spans="3:11">
      <c r="C327" s="141"/>
      <c r="D327" s="158"/>
      <c r="E327" s="123"/>
      <c r="F327" s="97">
        <f t="shared" si="25"/>
        <v>0</v>
      </c>
      <c r="G327" s="161"/>
      <c r="H327" s="142"/>
      <c r="I327" s="130" t="e">
        <f>VLOOKUP(H327,Presupuesto!$B$11:$C$565,2,0)</f>
        <v>#N/A</v>
      </c>
      <c r="J327" s="98" t="str">
        <f t="shared" si="26"/>
        <v>Desarrollo del Sistema de Educación Superior</v>
      </c>
      <c r="K327" s="98" t="s">
        <v>412</v>
      </c>
    </row>
    <row r="328" spans="3:11">
      <c r="C328" s="141"/>
      <c r="D328" s="158"/>
      <c r="E328" s="123"/>
      <c r="F328" s="97">
        <f t="shared" si="25"/>
        <v>0</v>
      </c>
      <c r="G328" s="161"/>
      <c r="H328" s="142"/>
      <c r="I328" s="130" t="e">
        <f>VLOOKUP(H328,Presupuesto!$B$11:$C$565,2,0)</f>
        <v>#N/A</v>
      </c>
      <c r="J328" s="98" t="str">
        <f t="shared" si="26"/>
        <v>Desarrollo del Sistema de Educación Superior</v>
      </c>
      <c r="K328" s="98" t="s">
        <v>412</v>
      </c>
    </row>
    <row r="329" spans="3:11">
      <c r="C329" s="141"/>
      <c r="D329" s="158"/>
      <c r="E329" s="123"/>
      <c r="F329" s="97">
        <f t="shared" si="25"/>
        <v>0</v>
      </c>
      <c r="G329" s="161"/>
      <c r="H329" s="142"/>
      <c r="I329" s="130" t="e">
        <f>VLOOKUP(H329,Presupuesto!$B$11:$C$565,2,0)</f>
        <v>#N/A</v>
      </c>
      <c r="J329" s="98" t="str">
        <f t="shared" si="26"/>
        <v>Desarrollo del Sistema de Educación Superior</v>
      </c>
      <c r="K329" s="98" t="s">
        <v>412</v>
      </c>
    </row>
    <row r="330" spans="3:11">
      <c r="C330" s="141"/>
      <c r="D330" s="158"/>
      <c r="E330" s="123"/>
      <c r="F330" s="97">
        <f t="shared" si="25"/>
        <v>0</v>
      </c>
      <c r="G330" s="161"/>
      <c r="H330" s="142"/>
      <c r="I330" s="130" t="e">
        <f>VLOOKUP(H330,Presupuesto!$B$11:$C$565,2,0)</f>
        <v>#N/A</v>
      </c>
      <c r="J330" s="98" t="str">
        <f t="shared" si="26"/>
        <v>Desarrollo del Sistema de Educación Superior</v>
      </c>
      <c r="K330" s="98" t="s">
        <v>412</v>
      </c>
    </row>
    <row r="331" spans="3:11">
      <c r="C331" s="141"/>
      <c r="D331" s="158"/>
      <c r="E331" s="123"/>
      <c r="F331" s="97">
        <f t="shared" si="25"/>
        <v>0</v>
      </c>
      <c r="G331" s="161"/>
      <c r="H331" s="142"/>
      <c r="I331" s="130" t="e">
        <f>VLOOKUP(H331,Presupuesto!$B$11:$C$565,2,0)</f>
        <v>#N/A</v>
      </c>
      <c r="J331" s="98" t="str">
        <f t="shared" si="26"/>
        <v>Desarrollo del Sistema de Educación Superior</v>
      </c>
      <c r="K331" s="98" t="s">
        <v>412</v>
      </c>
    </row>
    <row r="332" spans="3:11">
      <c r="C332" s="141"/>
      <c r="D332" s="158"/>
      <c r="E332" s="123"/>
      <c r="F332" s="97">
        <f t="shared" si="25"/>
        <v>0</v>
      </c>
      <c r="G332" s="161"/>
      <c r="H332" s="142"/>
      <c r="I332" s="130" t="e">
        <f>VLOOKUP(H332,Presupuesto!$B$11:$C$565,2,0)</f>
        <v>#N/A</v>
      </c>
      <c r="J332" s="98" t="str">
        <f t="shared" si="26"/>
        <v>Desarrollo del Sistema de Educación Superior</v>
      </c>
      <c r="K332" s="98" t="s">
        <v>412</v>
      </c>
    </row>
    <row r="333" spans="3:11">
      <c r="C333" s="141"/>
      <c r="D333" s="158"/>
      <c r="E333" s="123"/>
      <c r="F333" s="97">
        <f t="shared" si="25"/>
        <v>0</v>
      </c>
      <c r="G333" s="161"/>
      <c r="H333" s="142"/>
      <c r="I333" s="130" t="e">
        <f>VLOOKUP(H333,Presupuesto!$B$11:$C$565,2,0)</f>
        <v>#N/A</v>
      </c>
      <c r="J333" s="98" t="str">
        <f t="shared" si="26"/>
        <v>Desarrollo del Sistema de Educación Superior</v>
      </c>
      <c r="K333" s="98" t="s">
        <v>412</v>
      </c>
    </row>
    <row r="334" spans="3:11">
      <c r="C334" s="141"/>
      <c r="D334" s="158"/>
      <c r="E334" s="123"/>
      <c r="F334" s="97">
        <f t="shared" si="25"/>
        <v>0</v>
      </c>
      <c r="G334" s="161"/>
      <c r="H334" s="142"/>
      <c r="I334" s="130" t="e">
        <f>VLOOKUP(H334,Presupuesto!$B$11:$C$565,2,0)</f>
        <v>#N/A</v>
      </c>
      <c r="J334" s="98" t="str">
        <f t="shared" si="26"/>
        <v>Desarrollo del Sistema de Educación Superior</v>
      </c>
      <c r="K334" s="98" t="s">
        <v>412</v>
      </c>
    </row>
    <row r="335" spans="3:11">
      <c r="C335" s="143"/>
      <c r="D335" s="151"/>
      <c r="E335" s="118"/>
      <c r="F335" s="97">
        <f t="shared" si="25"/>
        <v>0</v>
      </c>
      <c r="G335" s="161"/>
      <c r="H335" s="144"/>
      <c r="I335" s="130" t="e">
        <f>VLOOKUP(H335,Presupuesto!$B$11:$C$565,2,0)</f>
        <v>#N/A</v>
      </c>
      <c r="J335" s="98" t="str">
        <f t="shared" si="26"/>
        <v>Desarrollo del Sistema de Educación Superior</v>
      </c>
      <c r="K335" s="98" t="s">
        <v>412</v>
      </c>
    </row>
    <row r="336" spans="3:11">
      <c r="C336" s="143"/>
      <c r="D336" s="151"/>
      <c r="E336" s="118"/>
      <c r="F336" s="97">
        <f t="shared" si="25"/>
        <v>0</v>
      </c>
      <c r="G336" s="161"/>
      <c r="H336" s="144"/>
      <c r="I336" s="130" t="e">
        <f>VLOOKUP(H336,Presupuesto!$B$11:$C$565,2,0)</f>
        <v>#N/A</v>
      </c>
      <c r="J336" s="98" t="str">
        <f t="shared" si="26"/>
        <v>Desarrollo del Sistema de Educación Superior</v>
      </c>
      <c r="K336" s="98" t="s">
        <v>412</v>
      </c>
    </row>
    <row r="337" spans="3:11">
      <c r="C337" s="143"/>
      <c r="D337" s="151"/>
      <c r="E337" s="118"/>
      <c r="F337" s="97">
        <f t="shared" si="25"/>
        <v>0</v>
      </c>
      <c r="G337" s="161"/>
      <c r="H337" s="144"/>
      <c r="I337" s="130" t="e">
        <f>VLOOKUP(H337,Presupuesto!$B$11:$C$565,2,0)</f>
        <v>#N/A</v>
      </c>
      <c r="J337" s="98" t="str">
        <f t="shared" si="26"/>
        <v>Desarrollo del Sistema de Educación Superior</v>
      </c>
      <c r="K337" s="98" t="s">
        <v>412</v>
      </c>
    </row>
    <row r="338" spans="3:11">
      <c r="C338" s="143"/>
      <c r="D338" s="151"/>
      <c r="E338" s="118"/>
      <c r="F338" s="97">
        <f t="shared" si="25"/>
        <v>0</v>
      </c>
      <c r="G338" s="161"/>
      <c r="H338" s="144"/>
      <c r="I338" s="130" t="e">
        <f>VLOOKUP(H338,Presupuesto!$B$11:$C$565,2,0)</f>
        <v>#N/A</v>
      </c>
      <c r="J338" s="98" t="str">
        <f t="shared" si="26"/>
        <v>Desarrollo del Sistema de Educación Superior</v>
      </c>
      <c r="K338" s="98" t="s">
        <v>412</v>
      </c>
    </row>
    <row r="339" spans="3:11">
      <c r="C339" s="143"/>
      <c r="D339" s="151"/>
      <c r="E339" s="118"/>
      <c r="F339" s="97">
        <f t="shared" si="25"/>
        <v>0</v>
      </c>
      <c r="G339" s="161"/>
      <c r="H339" s="144"/>
      <c r="I339" s="130" t="e">
        <f>VLOOKUP(H339,Presupuesto!$B$11:$C$565,2,0)</f>
        <v>#N/A</v>
      </c>
      <c r="J339" s="98" t="str">
        <f t="shared" si="26"/>
        <v>Desarrollo del Sistema de Educación Superior</v>
      </c>
      <c r="K339" s="98" t="s">
        <v>412</v>
      </c>
    </row>
    <row r="340" spans="3:11">
      <c r="C340" s="143"/>
      <c r="D340" s="151"/>
      <c r="E340" s="118"/>
      <c r="F340" s="97">
        <f t="shared" si="25"/>
        <v>0</v>
      </c>
      <c r="G340" s="161"/>
      <c r="H340" s="144"/>
      <c r="I340" s="130" t="e">
        <f>VLOOKUP(H340,Presupuesto!$B$11:$C$565,2,0)</f>
        <v>#N/A</v>
      </c>
      <c r="J340" s="98" t="str">
        <f t="shared" si="26"/>
        <v>Desarrollo del Sistema de Educación Superior</v>
      </c>
      <c r="K340" s="98" t="s">
        <v>412</v>
      </c>
    </row>
    <row r="341" spans="3:11">
      <c r="C341" s="143"/>
      <c r="D341" s="151"/>
      <c r="E341" s="118"/>
      <c r="F341" s="97">
        <f t="shared" si="25"/>
        <v>0</v>
      </c>
      <c r="G341" s="161"/>
      <c r="H341" s="144"/>
      <c r="I341" s="130" t="e">
        <f>VLOOKUP(H341,Presupuesto!$B$11:$C$565,2,0)</f>
        <v>#N/A</v>
      </c>
      <c r="J341" s="98" t="str">
        <f t="shared" si="26"/>
        <v>Desarrollo del Sistema de Educación Superior</v>
      </c>
      <c r="K341" s="98" t="s">
        <v>412</v>
      </c>
    </row>
    <row r="342" spans="3:11">
      <c r="C342" s="143"/>
      <c r="D342" s="151"/>
      <c r="E342" s="118"/>
      <c r="F342" s="97">
        <f t="shared" si="25"/>
        <v>0</v>
      </c>
      <c r="G342" s="161"/>
      <c r="H342" s="144"/>
      <c r="I342" s="130" t="e">
        <f>VLOOKUP(H342,Presupuesto!$B$11:$C$565,2,0)</f>
        <v>#N/A</v>
      </c>
      <c r="J342" s="98" t="str">
        <f t="shared" si="26"/>
        <v>Desarrollo del Sistema de Educación Superior</v>
      </c>
      <c r="K342" s="98" t="s">
        <v>412</v>
      </c>
    </row>
    <row r="343" spans="3:11">
      <c r="C343" s="145"/>
      <c r="D343" s="151"/>
      <c r="E343" s="118"/>
      <c r="F343" s="97">
        <f t="shared" si="25"/>
        <v>0</v>
      </c>
      <c r="G343" s="161"/>
      <c r="H343" s="146"/>
      <c r="I343" s="130" t="e">
        <f>VLOOKUP(H343,Presupuesto!$B$11:$C$565,2,0)</f>
        <v>#N/A</v>
      </c>
      <c r="J343" s="98" t="str">
        <f t="shared" si="26"/>
        <v>Desarrollo del Sistema de Educación Superior</v>
      </c>
      <c r="K343" s="98" t="s">
        <v>403</v>
      </c>
    </row>
    <row r="344" spans="3:11">
      <c r="C344" s="145"/>
      <c r="D344" s="151"/>
      <c r="E344" s="118"/>
      <c r="F344" s="97">
        <f t="shared" si="25"/>
        <v>0</v>
      </c>
      <c r="G344" s="161"/>
      <c r="H344" s="146"/>
      <c r="I344" s="130" t="e">
        <f>VLOOKUP(H344,Presupuesto!$B$11:$C$565,2,0)</f>
        <v>#N/A</v>
      </c>
      <c r="J344" s="98" t="str">
        <f t="shared" si="26"/>
        <v>Desarrollo del Sistema de Educación Superior</v>
      </c>
      <c r="K344" s="98" t="s">
        <v>412</v>
      </c>
    </row>
    <row r="345" spans="3:11">
      <c r="C345" s="145"/>
      <c r="D345" s="151"/>
      <c r="E345" s="118"/>
      <c r="F345" s="97">
        <f t="shared" si="25"/>
        <v>0</v>
      </c>
      <c r="G345" s="161"/>
      <c r="H345" s="146"/>
      <c r="I345" s="130" t="e">
        <f>VLOOKUP(H345,Presupuesto!$B$11:$C$565,2,0)</f>
        <v>#N/A</v>
      </c>
      <c r="J345" s="98" t="str">
        <f t="shared" si="26"/>
        <v>Desarrollo del Sistema de Educación Superior</v>
      </c>
      <c r="K345" s="98" t="s">
        <v>412</v>
      </c>
    </row>
    <row r="346" spans="3:11">
      <c r="C346" s="145"/>
      <c r="D346" s="151"/>
      <c r="E346" s="118"/>
      <c r="F346" s="97">
        <f t="shared" si="25"/>
        <v>0</v>
      </c>
      <c r="G346" s="161"/>
      <c r="H346" s="146"/>
      <c r="I346" s="130" t="e">
        <f>VLOOKUP(H346,Presupuesto!$B$11:$C$565,2,0)</f>
        <v>#N/A</v>
      </c>
      <c r="J346" s="98" t="str">
        <f t="shared" si="26"/>
        <v>Desarrollo del Sistema de Educación Superior</v>
      </c>
      <c r="K346" s="98" t="s">
        <v>412</v>
      </c>
    </row>
    <row r="347" spans="3:11" ht="15.75" thickBot="1">
      <c r="C347" s="147"/>
      <c r="D347" s="159"/>
      <c r="E347" s="103"/>
      <c r="F347" s="105">
        <f t="shared" si="25"/>
        <v>0</v>
      </c>
      <c r="G347" s="162"/>
      <c r="H347" s="148"/>
      <c r="I347" s="132" t="e">
        <f>VLOOKUP(H347,Presupuesto!$B$11:$C$565,2,0)</f>
        <v>#N/A</v>
      </c>
      <c r="J347" s="106" t="str">
        <f t="shared" si="26"/>
        <v>Desarrollo del Sistema de Educación Superior</v>
      </c>
      <c r="K347" s="124" t="s">
        <v>394</v>
      </c>
    </row>
    <row r="349" spans="3:11" ht="15.75" thickBot="1">
      <c r="F349" s="90"/>
      <c r="G349" s="89"/>
      <c r="H349" s="90"/>
      <c r="I349" s="90"/>
    </row>
    <row r="350" spans="3:11" ht="15.75" thickBot="1">
      <c r="C350" s="157" t="s">
        <v>53</v>
      </c>
      <c r="D350" s="365">
        <f>SUM(F357:F391)</f>
        <v>0</v>
      </c>
      <c r="F350" s="70"/>
      <c r="G350" s="79"/>
      <c r="H350" s="70"/>
      <c r="I350" s="70"/>
    </row>
    <row r="351" spans="3:11">
      <c r="C351" s="70"/>
      <c r="D351" s="31"/>
      <c r="E351" s="93"/>
      <c r="F351" s="93"/>
      <c r="G351" s="93"/>
      <c r="H351" s="76"/>
      <c r="I351" s="76"/>
      <c r="J351" s="76"/>
      <c r="K351" s="112"/>
    </row>
    <row r="352" spans="3:11">
      <c r="C352" s="70"/>
      <c r="D352" s="31"/>
      <c r="E352" s="93"/>
      <c r="F352" s="93"/>
      <c r="G352" s="93"/>
      <c r="H352" s="76"/>
      <c r="I352" s="76"/>
      <c r="J352" s="76"/>
      <c r="K352" s="112"/>
    </row>
    <row r="353" spans="3:11" ht="15.75">
      <c r="C353" s="202" t="s">
        <v>392</v>
      </c>
      <c r="D353" s="361"/>
      <c r="E353" s="93"/>
      <c r="F353" s="93"/>
      <c r="G353" s="93"/>
      <c r="H353" s="76"/>
      <c r="I353" s="76"/>
      <c r="J353" s="76"/>
      <c r="K353" s="112"/>
    </row>
    <row r="354" spans="3:11" ht="18.75">
      <c r="C354" s="206" t="e">
        <f>IFERROR(VLOOKUP(D353,'1. Desarrollo e Innov. Curricu.'!$E:$F,2,FALSE),IFERROR(VLOOKUP(D353,'2. Investigación Científica'!$E:$F,2,FALSE),IFERROR(VLOOKUP(D353,'3. Vinculación Univ. Sociedad'!$E:$F,2,FALSE),IFERROR(VLOOKUP(D353,'4. Docencia y Profesorado Univ.'!$E:$F,2,FALSE),IFERROR(VLOOKUP(D353,'5. Estudiantes y Graduados'!$E:$F,2,FALSE),IFERROR(VLOOKUP(D353,'11. Gestion Administrativa'!$E:$F,2,FALSE),IFERROR(VLOOKUP(D353,'13. Gestión Académica'!$E:$F,2,FALSE),IFERROR(VLOOKUP(D353,'8. Asegura. de la Calid. y M'!$E:$F,2,FALSE),IFERROR(VLOOKUP(D353,'6. Gestión del Conocimiento'!$E:$F,2,FALSE),IFERROR(VLOOKUP(D353,'15. Gobernabilidad y Proceso...'!$E:$F,2,FALSE),IFERROR(VLOOKUP(D353,'12. Gestión del Talento Humano'!$E:$F,2,FALSE),IFERROR(VLOOKUP(D353,'14. Internacional... de la E.S.'!$E:$F,2,FALSE),IFERROR(VLOOKUP(D353,'10. Posgrado'!$E:$F,2,FALSE),IFERROR(VLOOKUP(D353,'17. Gestión TIC'!$E:$F,2,FALSE),IFERROR(VLOOKUP(D353,'16. Desa. del Sistema Educ.Sup.'!$E:$F,2,FALSE),IFERROR(VLOOKUP(D353,'9. Cultura de Inno. Insti...'!$E:$F,2,FALSE),VLOOKUP(D353,'7. Lo Esencial de la Reforma U.'!$E:$F,2,0)))))))))))))))))</f>
        <v>#N/A</v>
      </c>
      <c r="D354" s="31"/>
      <c r="E354" s="93"/>
      <c r="F354" s="93"/>
      <c r="G354" s="93"/>
      <c r="H354" s="76"/>
      <c r="I354" s="76"/>
      <c r="J354" s="76"/>
      <c r="K354" s="112"/>
    </row>
    <row r="355" spans="3:11" ht="15.75" thickBot="1">
      <c r="F355" s="93"/>
      <c r="G355" s="76"/>
      <c r="H355" s="76"/>
      <c r="I355" s="76"/>
    </row>
    <row r="356" spans="3:11" ht="30.75" thickBot="1">
      <c r="C356" s="129" t="s">
        <v>44</v>
      </c>
      <c r="D356" s="129" t="s">
        <v>55</v>
      </c>
      <c r="E356" s="136" t="s">
        <v>57</v>
      </c>
      <c r="F356" s="135" t="s">
        <v>27</v>
      </c>
      <c r="G356" s="133" t="s">
        <v>131</v>
      </c>
      <c r="H356" s="136" t="s">
        <v>46</v>
      </c>
      <c r="I356" s="133" t="s">
        <v>132</v>
      </c>
      <c r="J356" s="133" t="s">
        <v>410</v>
      </c>
      <c r="K356" s="133" t="s">
        <v>411</v>
      </c>
    </row>
    <row r="357" spans="3:11">
      <c r="C357" s="216" t="s">
        <v>439</v>
      </c>
      <c r="D357" s="217"/>
      <c r="E357" s="215">
        <f>HLOOKUP(C357,$AH$2:$BU$3,2,0)</f>
        <v>620</v>
      </c>
      <c r="F357" s="97">
        <f t="shared" ref="F357:F391" si="27">D357*E357</f>
        <v>0</v>
      </c>
      <c r="G357" s="161"/>
      <c r="H357" s="142"/>
      <c r="I357" s="130" t="e">
        <f>VLOOKUP(H357,Presupuesto!$B$11:$C$565,2,0)</f>
        <v>#N/A</v>
      </c>
      <c r="J357" s="214" t="s">
        <v>1479</v>
      </c>
      <c r="K357" s="98" t="s">
        <v>394</v>
      </c>
    </row>
    <row r="358" spans="3:11">
      <c r="C358" s="141"/>
      <c r="D358" s="158"/>
      <c r="E358" s="123"/>
      <c r="F358" s="97">
        <f t="shared" si="27"/>
        <v>0</v>
      </c>
      <c r="G358" s="161"/>
      <c r="H358" s="142"/>
      <c r="I358" s="130" t="e">
        <f>VLOOKUP(H358,Presupuesto!$B$11:$C$565,2,0)</f>
        <v>#N/A</v>
      </c>
      <c r="J358" s="98" t="str">
        <f>$J$357</f>
        <v>Desarrollo del Sistema de Educación Superior</v>
      </c>
      <c r="K358" s="98" t="s">
        <v>412</v>
      </c>
    </row>
    <row r="359" spans="3:11">
      <c r="C359" s="141"/>
      <c r="D359" s="158"/>
      <c r="E359" s="123"/>
      <c r="F359" s="97">
        <f t="shared" si="27"/>
        <v>0</v>
      </c>
      <c r="G359" s="161"/>
      <c r="H359" s="142"/>
      <c r="I359" s="130" t="e">
        <f>VLOOKUP(H359,Presupuesto!$B$11:$C$565,2,0)</f>
        <v>#N/A</v>
      </c>
      <c r="J359" s="98" t="str">
        <f t="shared" ref="J359:J391" si="28">$J$357</f>
        <v>Desarrollo del Sistema de Educación Superior</v>
      </c>
      <c r="K359" s="98" t="s">
        <v>412</v>
      </c>
    </row>
    <row r="360" spans="3:11">
      <c r="C360" s="141"/>
      <c r="D360" s="158"/>
      <c r="E360" s="123"/>
      <c r="F360" s="97">
        <f t="shared" si="27"/>
        <v>0</v>
      </c>
      <c r="G360" s="161"/>
      <c r="H360" s="142"/>
      <c r="I360" s="130" t="e">
        <f>VLOOKUP(H360,Presupuesto!$B$11:$C$565,2,0)</f>
        <v>#N/A</v>
      </c>
      <c r="J360" s="98" t="str">
        <f t="shared" si="28"/>
        <v>Desarrollo del Sistema de Educación Superior</v>
      </c>
      <c r="K360" s="98" t="s">
        <v>412</v>
      </c>
    </row>
    <row r="361" spans="3:11">
      <c r="C361" s="141"/>
      <c r="D361" s="158"/>
      <c r="E361" s="123"/>
      <c r="F361" s="97">
        <f t="shared" si="27"/>
        <v>0</v>
      </c>
      <c r="G361" s="161"/>
      <c r="H361" s="142"/>
      <c r="I361" s="130" t="e">
        <f>VLOOKUP(H361,Presupuesto!$B$11:$C$565,2,0)</f>
        <v>#N/A</v>
      </c>
      <c r="J361" s="98" t="str">
        <f t="shared" si="28"/>
        <v>Desarrollo del Sistema de Educación Superior</v>
      </c>
      <c r="K361" s="98" t="s">
        <v>412</v>
      </c>
    </row>
    <row r="362" spans="3:11">
      <c r="C362" s="141"/>
      <c r="D362" s="158"/>
      <c r="E362" s="123"/>
      <c r="F362" s="97">
        <f t="shared" si="27"/>
        <v>0</v>
      </c>
      <c r="G362" s="161"/>
      <c r="H362" s="142"/>
      <c r="I362" s="130" t="e">
        <f>VLOOKUP(H362,Presupuesto!$B$11:$C$565,2,0)</f>
        <v>#N/A</v>
      </c>
      <c r="J362" s="98" t="str">
        <f t="shared" si="28"/>
        <v>Desarrollo del Sistema de Educación Superior</v>
      </c>
      <c r="K362" s="98" t="s">
        <v>401</v>
      </c>
    </row>
    <row r="363" spans="3:11">
      <c r="C363" s="141"/>
      <c r="D363" s="158"/>
      <c r="E363" s="123"/>
      <c r="F363" s="97">
        <f t="shared" si="27"/>
        <v>0</v>
      </c>
      <c r="G363" s="161"/>
      <c r="H363" s="142"/>
      <c r="I363" s="130" t="e">
        <f>VLOOKUP(H363,Presupuesto!$B$11:$C$565,2,0)</f>
        <v>#N/A</v>
      </c>
      <c r="J363" s="98" t="str">
        <f t="shared" si="28"/>
        <v>Desarrollo del Sistema de Educación Superior</v>
      </c>
      <c r="K363" s="98" t="s">
        <v>412</v>
      </c>
    </row>
    <row r="364" spans="3:11">
      <c r="C364" s="141"/>
      <c r="D364" s="158"/>
      <c r="E364" s="123"/>
      <c r="F364" s="97">
        <f t="shared" si="27"/>
        <v>0</v>
      </c>
      <c r="G364" s="161"/>
      <c r="H364" s="142"/>
      <c r="I364" s="130" t="e">
        <f>VLOOKUP(H364,Presupuesto!$B$11:$C$565,2,0)</f>
        <v>#N/A</v>
      </c>
      <c r="J364" s="98" t="str">
        <f t="shared" si="28"/>
        <v>Desarrollo del Sistema de Educación Superior</v>
      </c>
      <c r="K364" s="98" t="s">
        <v>412</v>
      </c>
    </row>
    <row r="365" spans="3:11">
      <c r="C365" s="141"/>
      <c r="D365" s="158"/>
      <c r="E365" s="123"/>
      <c r="F365" s="97">
        <f t="shared" si="27"/>
        <v>0</v>
      </c>
      <c r="G365" s="161"/>
      <c r="H365" s="142"/>
      <c r="I365" s="130" t="e">
        <f>VLOOKUP(H365,Presupuesto!$B$11:$C$565,2,0)</f>
        <v>#N/A</v>
      </c>
      <c r="J365" s="98" t="str">
        <f t="shared" si="28"/>
        <v>Desarrollo del Sistema de Educación Superior</v>
      </c>
      <c r="K365" s="98" t="s">
        <v>412</v>
      </c>
    </row>
    <row r="366" spans="3:11">
      <c r="C366" s="141"/>
      <c r="D366" s="158"/>
      <c r="E366" s="123"/>
      <c r="F366" s="97">
        <f t="shared" si="27"/>
        <v>0</v>
      </c>
      <c r="G366" s="161"/>
      <c r="H366" s="142"/>
      <c r="I366" s="130" t="e">
        <f>VLOOKUP(H366,Presupuesto!$B$11:$C$565,2,0)</f>
        <v>#N/A</v>
      </c>
      <c r="J366" s="98" t="str">
        <f t="shared" si="28"/>
        <v>Desarrollo del Sistema de Educación Superior</v>
      </c>
      <c r="K366" s="98" t="s">
        <v>412</v>
      </c>
    </row>
    <row r="367" spans="3:11">
      <c r="C367" s="141"/>
      <c r="D367" s="158"/>
      <c r="E367" s="123"/>
      <c r="F367" s="97">
        <f t="shared" si="27"/>
        <v>0</v>
      </c>
      <c r="G367" s="161"/>
      <c r="H367" s="142"/>
      <c r="I367" s="130" t="e">
        <f>VLOOKUP(H367,Presupuesto!$B$11:$C$565,2,0)</f>
        <v>#N/A</v>
      </c>
      <c r="J367" s="98" t="str">
        <f t="shared" si="28"/>
        <v>Desarrollo del Sistema de Educación Superior</v>
      </c>
      <c r="K367" s="98" t="s">
        <v>412</v>
      </c>
    </row>
    <row r="368" spans="3:11">
      <c r="C368" s="141"/>
      <c r="D368" s="158"/>
      <c r="E368" s="123"/>
      <c r="F368" s="97">
        <f t="shared" si="27"/>
        <v>0</v>
      </c>
      <c r="G368" s="161"/>
      <c r="H368" s="142"/>
      <c r="I368" s="130" t="e">
        <f>VLOOKUP(H368,Presupuesto!$B$11:$C$565,2,0)</f>
        <v>#N/A</v>
      </c>
      <c r="J368" s="98" t="str">
        <f t="shared" si="28"/>
        <v>Desarrollo del Sistema de Educación Superior</v>
      </c>
      <c r="K368" s="98" t="s">
        <v>412</v>
      </c>
    </row>
    <row r="369" spans="3:11">
      <c r="C369" s="141"/>
      <c r="D369" s="158"/>
      <c r="E369" s="123"/>
      <c r="F369" s="97">
        <f t="shared" si="27"/>
        <v>0</v>
      </c>
      <c r="G369" s="161"/>
      <c r="H369" s="142"/>
      <c r="I369" s="130" t="e">
        <f>VLOOKUP(H369,Presupuesto!$B$11:$C$565,2,0)</f>
        <v>#N/A</v>
      </c>
      <c r="J369" s="98" t="str">
        <f t="shared" si="28"/>
        <v>Desarrollo del Sistema de Educación Superior</v>
      </c>
      <c r="K369" s="98" t="s">
        <v>412</v>
      </c>
    </row>
    <row r="370" spans="3:11">
      <c r="C370" s="141"/>
      <c r="D370" s="158"/>
      <c r="E370" s="123"/>
      <c r="F370" s="97">
        <f t="shared" si="27"/>
        <v>0</v>
      </c>
      <c r="G370" s="161"/>
      <c r="H370" s="142"/>
      <c r="I370" s="130" t="e">
        <f>VLOOKUP(H370,Presupuesto!$B$11:$C$565,2,0)</f>
        <v>#N/A</v>
      </c>
      <c r="J370" s="98" t="str">
        <f t="shared" si="28"/>
        <v>Desarrollo del Sistema de Educación Superior</v>
      </c>
      <c r="K370" s="98" t="s">
        <v>412</v>
      </c>
    </row>
    <row r="371" spans="3:11">
      <c r="C371" s="141"/>
      <c r="D371" s="158"/>
      <c r="E371" s="123"/>
      <c r="F371" s="97">
        <f t="shared" si="27"/>
        <v>0</v>
      </c>
      <c r="G371" s="161"/>
      <c r="H371" s="142"/>
      <c r="I371" s="130" t="e">
        <f>VLOOKUP(H371,Presupuesto!$B$11:$C$565,2,0)</f>
        <v>#N/A</v>
      </c>
      <c r="J371" s="98" t="str">
        <f t="shared" si="28"/>
        <v>Desarrollo del Sistema de Educación Superior</v>
      </c>
      <c r="K371" s="98" t="s">
        <v>412</v>
      </c>
    </row>
    <row r="372" spans="3:11">
      <c r="C372" s="141"/>
      <c r="D372" s="158"/>
      <c r="E372" s="123"/>
      <c r="F372" s="97">
        <f t="shared" si="27"/>
        <v>0</v>
      </c>
      <c r="G372" s="161"/>
      <c r="H372" s="142"/>
      <c r="I372" s="130" t="e">
        <f>VLOOKUP(H372,Presupuesto!$B$11:$C$565,2,0)</f>
        <v>#N/A</v>
      </c>
      <c r="J372" s="98" t="str">
        <f t="shared" si="28"/>
        <v>Desarrollo del Sistema de Educación Superior</v>
      </c>
      <c r="K372" s="98" t="s">
        <v>412</v>
      </c>
    </row>
    <row r="373" spans="3:11">
      <c r="C373" s="141"/>
      <c r="D373" s="158"/>
      <c r="E373" s="123"/>
      <c r="F373" s="97">
        <f t="shared" si="27"/>
        <v>0</v>
      </c>
      <c r="G373" s="161"/>
      <c r="H373" s="142"/>
      <c r="I373" s="130" t="e">
        <f>VLOOKUP(H373,Presupuesto!$B$11:$C$565,2,0)</f>
        <v>#N/A</v>
      </c>
      <c r="J373" s="98" t="str">
        <f t="shared" si="28"/>
        <v>Desarrollo del Sistema de Educación Superior</v>
      </c>
      <c r="K373" s="98" t="s">
        <v>412</v>
      </c>
    </row>
    <row r="374" spans="3:11">
      <c r="C374" s="141"/>
      <c r="D374" s="158"/>
      <c r="E374" s="123"/>
      <c r="F374" s="97">
        <f t="shared" si="27"/>
        <v>0</v>
      </c>
      <c r="G374" s="161"/>
      <c r="H374" s="142"/>
      <c r="I374" s="130" t="e">
        <f>VLOOKUP(H374,Presupuesto!$B$11:$C$565,2,0)</f>
        <v>#N/A</v>
      </c>
      <c r="J374" s="98" t="str">
        <f t="shared" si="28"/>
        <v>Desarrollo del Sistema de Educación Superior</v>
      </c>
      <c r="K374" s="98" t="s">
        <v>412</v>
      </c>
    </row>
    <row r="375" spans="3:11">
      <c r="C375" s="141"/>
      <c r="D375" s="158"/>
      <c r="E375" s="123"/>
      <c r="F375" s="97">
        <f t="shared" si="27"/>
        <v>0</v>
      </c>
      <c r="G375" s="161"/>
      <c r="H375" s="142"/>
      <c r="I375" s="130" t="e">
        <f>VLOOKUP(H375,Presupuesto!$B$11:$C$565,2,0)</f>
        <v>#N/A</v>
      </c>
      <c r="J375" s="98" t="str">
        <f t="shared" si="28"/>
        <v>Desarrollo del Sistema de Educación Superior</v>
      </c>
      <c r="K375" s="98" t="s">
        <v>412</v>
      </c>
    </row>
    <row r="376" spans="3:11">
      <c r="C376" s="141"/>
      <c r="D376" s="158"/>
      <c r="E376" s="123"/>
      <c r="F376" s="97">
        <f t="shared" si="27"/>
        <v>0</v>
      </c>
      <c r="G376" s="161"/>
      <c r="H376" s="142"/>
      <c r="I376" s="130" t="e">
        <f>VLOOKUP(H376,Presupuesto!$B$11:$C$565,2,0)</f>
        <v>#N/A</v>
      </c>
      <c r="J376" s="98" t="str">
        <f t="shared" si="28"/>
        <v>Desarrollo del Sistema de Educación Superior</v>
      </c>
      <c r="K376" s="98" t="s">
        <v>412</v>
      </c>
    </row>
    <row r="377" spans="3:11">
      <c r="C377" s="141"/>
      <c r="D377" s="158"/>
      <c r="E377" s="123"/>
      <c r="F377" s="97">
        <f t="shared" si="27"/>
        <v>0</v>
      </c>
      <c r="G377" s="161"/>
      <c r="H377" s="142"/>
      <c r="I377" s="130" t="e">
        <f>VLOOKUP(H377,Presupuesto!$B$11:$C$565,2,0)</f>
        <v>#N/A</v>
      </c>
      <c r="J377" s="98" t="str">
        <f t="shared" si="28"/>
        <v>Desarrollo del Sistema de Educación Superior</v>
      </c>
      <c r="K377" s="98" t="s">
        <v>412</v>
      </c>
    </row>
    <row r="378" spans="3:11">
      <c r="C378" s="141"/>
      <c r="D378" s="158"/>
      <c r="E378" s="123"/>
      <c r="F378" s="97">
        <f t="shared" si="27"/>
        <v>0</v>
      </c>
      <c r="G378" s="161"/>
      <c r="H378" s="142"/>
      <c r="I378" s="130" t="e">
        <f>VLOOKUP(H378,Presupuesto!$B$11:$C$565,2,0)</f>
        <v>#N/A</v>
      </c>
      <c r="J378" s="98" t="str">
        <f t="shared" si="28"/>
        <v>Desarrollo del Sistema de Educación Superior</v>
      </c>
      <c r="K378" s="98" t="s">
        <v>412</v>
      </c>
    </row>
    <row r="379" spans="3:11">
      <c r="C379" s="143"/>
      <c r="D379" s="151"/>
      <c r="E379" s="118"/>
      <c r="F379" s="97">
        <f t="shared" si="27"/>
        <v>0</v>
      </c>
      <c r="G379" s="161"/>
      <c r="H379" s="144"/>
      <c r="I379" s="130" t="e">
        <f>VLOOKUP(H379,Presupuesto!$B$11:$C$565,2,0)</f>
        <v>#N/A</v>
      </c>
      <c r="J379" s="98" t="str">
        <f t="shared" si="28"/>
        <v>Desarrollo del Sistema de Educación Superior</v>
      </c>
      <c r="K379" s="98" t="s">
        <v>412</v>
      </c>
    </row>
    <row r="380" spans="3:11">
      <c r="C380" s="143"/>
      <c r="D380" s="151"/>
      <c r="E380" s="118"/>
      <c r="F380" s="97">
        <f t="shared" si="27"/>
        <v>0</v>
      </c>
      <c r="G380" s="161"/>
      <c r="H380" s="144"/>
      <c r="I380" s="130" t="e">
        <f>VLOOKUP(H380,Presupuesto!$B$11:$C$565,2,0)</f>
        <v>#N/A</v>
      </c>
      <c r="J380" s="98" t="str">
        <f t="shared" si="28"/>
        <v>Desarrollo del Sistema de Educación Superior</v>
      </c>
      <c r="K380" s="98" t="s">
        <v>412</v>
      </c>
    </row>
    <row r="381" spans="3:11">
      <c r="C381" s="143"/>
      <c r="D381" s="151"/>
      <c r="E381" s="118"/>
      <c r="F381" s="97">
        <f t="shared" si="27"/>
        <v>0</v>
      </c>
      <c r="G381" s="161"/>
      <c r="H381" s="144"/>
      <c r="I381" s="130" t="e">
        <f>VLOOKUP(H381,Presupuesto!$B$11:$C$565,2,0)</f>
        <v>#N/A</v>
      </c>
      <c r="J381" s="98" t="str">
        <f t="shared" si="28"/>
        <v>Desarrollo del Sistema de Educación Superior</v>
      </c>
      <c r="K381" s="98" t="s">
        <v>412</v>
      </c>
    </row>
    <row r="382" spans="3:11">
      <c r="C382" s="143"/>
      <c r="D382" s="151"/>
      <c r="E382" s="118"/>
      <c r="F382" s="97">
        <f t="shared" si="27"/>
        <v>0</v>
      </c>
      <c r="G382" s="161"/>
      <c r="H382" s="144"/>
      <c r="I382" s="130" t="e">
        <f>VLOOKUP(H382,Presupuesto!$B$11:$C$565,2,0)</f>
        <v>#N/A</v>
      </c>
      <c r="J382" s="98" t="str">
        <f t="shared" si="28"/>
        <v>Desarrollo del Sistema de Educación Superior</v>
      </c>
      <c r="K382" s="98" t="s">
        <v>412</v>
      </c>
    </row>
    <row r="383" spans="3:11">
      <c r="C383" s="143"/>
      <c r="D383" s="151"/>
      <c r="E383" s="118"/>
      <c r="F383" s="97">
        <f t="shared" si="27"/>
        <v>0</v>
      </c>
      <c r="G383" s="161"/>
      <c r="H383" s="144"/>
      <c r="I383" s="130" t="e">
        <f>VLOOKUP(H383,Presupuesto!$B$11:$C$565,2,0)</f>
        <v>#N/A</v>
      </c>
      <c r="J383" s="98" t="str">
        <f t="shared" si="28"/>
        <v>Desarrollo del Sistema de Educación Superior</v>
      </c>
      <c r="K383" s="98" t="s">
        <v>412</v>
      </c>
    </row>
    <row r="384" spans="3:11">
      <c r="C384" s="143"/>
      <c r="D384" s="151"/>
      <c r="E384" s="118"/>
      <c r="F384" s="97">
        <f t="shared" si="27"/>
        <v>0</v>
      </c>
      <c r="G384" s="161"/>
      <c r="H384" s="144"/>
      <c r="I384" s="130" t="e">
        <f>VLOOKUP(H384,Presupuesto!$B$11:$C$565,2,0)</f>
        <v>#N/A</v>
      </c>
      <c r="J384" s="98" t="str">
        <f t="shared" si="28"/>
        <v>Desarrollo del Sistema de Educación Superior</v>
      </c>
      <c r="K384" s="98" t="s">
        <v>412</v>
      </c>
    </row>
    <row r="385" spans="3:11">
      <c r="C385" s="143"/>
      <c r="D385" s="151"/>
      <c r="E385" s="118"/>
      <c r="F385" s="97">
        <f t="shared" si="27"/>
        <v>0</v>
      </c>
      <c r="G385" s="161"/>
      <c r="H385" s="144"/>
      <c r="I385" s="130" t="e">
        <f>VLOOKUP(H385,Presupuesto!$B$11:$C$565,2,0)</f>
        <v>#N/A</v>
      </c>
      <c r="J385" s="98" t="str">
        <f t="shared" si="28"/>
        <v>Desarrollo del Sistema de Educación Superior</v>
      </c>
      <c r="K385" s="98" t="s">
        <v>412</v>
      </c>
    </row>
    <row r="386" spans="3:11">
      <c r="C386" s="143"/>
      <c r="D386" s="151"/>
      <c r="E386" s="118"/>
      <c r="F386" s="97">
        <f t="shared" si="27"/>
        <v>0</v>
      </c>
      <c r="G386" s="161"/>
      <c r="H386" s="144"/>
      <c r="I386" s="130" t="e">
        <f>VLOOKUP(H386,Presupuesto!$B$11:$C$565,2,0)</f>
        <v>#N/A</v>
      </c>
      <c r="J386" s="98" t="str">
        <f t="shared" si="28"/>
        <v>Desarrollo del Sistema de Educación Superior</v>
      </c>
      <c r="K386" s="98" t="s">
        <v>412</v>
      </c>
    </row>
    <row r="387" spans="3:11">
      <c r="C387" s="145"/>
      <c r="D387" s="151"/>
      <c r="E387" s="118"/>
      <c r="F387" s="97">
        <f t="shared" si="27"/>
        <v>0</v>
      </c>
      <c r="G387" s="161"/>
      <c r="H387" s="146"/>
      <c r="I387" s="130" t="e">
        <f>VLOOKUP(H387,Presupuesto!$B$11:$C$565,2,0)</f>
        <v>#N/A</v>
      </c>
      <c r="J387" s="98" t="str">
        <f t="shared" si="28"/>
        <v>Desarrollo del Sistema de Educación Superior</v>
      </c>
      <c r="K387" s="98" t="s">
        <v>403</v>
      </c>
    </row>
    <row r="388" spans="3:11">
      <c r="C388" s="145"/>
      <c r="D388" s="151"/>
      <c r="E388" s="118"/>
      <c r="F388" s="97">
        <f t="shared" si="27"/>
        <v>0</v>
      </c>
      <c r="G388" s="161"/>
      <c r="H388" s="146"/>
      <c r="I388" s="130" t="e">
        <f>VLOOKUP(H388,Presupuesto!$B$11:$C$565,2,0)</f>
        <v>#N/A</v>
      </c>
      <c r="J388" s="98" t="str">
        <f t="shared" si="28"/>
        <v>Desarrollo del Sistema de Educación Superior</v>
      </c>
      <c r="K388" s="98" t="s">
        <v>412</v>
      </c>
    </row>
    <row r="389" spans="3:11">
      <c r="C389" s="145"/>
      <c r="D389" s="151"/>
      <c r="E389" s="118"/>
      <c r="F389" s="97">
        <f t="shared" si="27"/>
        <v>0</v>
      </c>
      <c r="G389" s="161"/>
      <c r="H389" s="146"/>
      <c r="I389" s="130" t="e">
        <f>VLOOKUP(H389,Presupuesto!$B$11:$C$565,2,0)</f>
        <v>#N/A</v>
      </c>
      <c r="J389" s="98" t="str">
        <f t="shared" si="28"/>
        <v>Desarrollo del Sistema de Educación Superior</v>
      </c>
      <c r="K389" s="98" t="s">
        <v>412</v>
      </c>
    </row>
    <row r="390" spans="3:11">
      <c r="C390" s="145"/>
      <c r="D390" s="151"/>
      <c r="E390" s="118"/>
      <c r="F390" s="97">
        <f t="shared" si="27"/>
        <v>0</v>
      </c>
      <c r="G390" s="161"/>
      <c r="H390" s="146"/>
      <c r="I390" s="130" t="e">
        <f>VLOOKUP(H390,Presupuesto!$B$11:$C$565,2,0)</f>
        <v>#N/A</v>
      </c>
      <c r="J390" s="98" t="str">
        <f t="shared" si="28"/>
        <v>Desarrollo del Sistema de Educación Superior</v>
      </c>
      <c r="K390" s="98" t="s">
        <v>412</v>
      </c>
    </row>
    <row r="391" spans="3:11" ht="15.75" thickBot="1">
      <c r="C391" s="147"/>
      <c r="D391" s="159"/>
      <c r="E391" s="103"/>
      <c r="F391" s="105">
        <f t="shared" si="27"/>
        <v>0</v>
      </c>
      <c r="G391" s="162"/>
      <c r="H391" s="148"/>
      <c r="I391" s="132" t="e">
        <f>VLOOKUP(H391,Presupuesto!$B$11:$C$565,2,0)</f>
        <v>#N/A</v>
      </c>
      <c r="J391" s="106" t="str">
        <f t="shared" si="28"/>
        <v>Desarrollo del Sistema de Educación Superior</v>
      </c>
      <c r="K391" s="124" t="s">
        <v>394</v>
      </c>
    </row>
    <row r="393" spans="3:11" ht="15.75" thickBot="1"/>
    <row r="394" spans="3:11" ht="15.75" thickBot="1">
      <c r="C394" s="157" t="s">
        <v>53</v>
      </c>
      <c r="D394" s="365">
        <f>SUM(F401:F435)</f>
        <v>0</v>
      </c>
      <c r="F394" s="70"/>
      <c r="G394" s="79"/>
      <c r="H394" s="70"/>
      <c r="I394" s="70"/>
    </row>
    <row r="395" spans="3:11">
      <c r="C395" s="70"/>
      <c r="D395" s="31"/>
      <c r="E395" s="93"/>
      <c r="F395" s="93"/>
      <c r="G395" s="93"/>
      <c r="H395" s="76"/>
      <c r="I395" s="76"/>
      <c r="J395" s="76"/>
      <c r="K395" s="112"/>
    </row>
    <row r="396" spans="3:11">
      <c r="C396" s="70"/>
      <c r="D396" s="31"/>
      <c r="E396" s="93"/>
      <c r="F396" s="93"/>
      <c r="G396" s="93"/>
      <c r="H396" s="76"/>
      <c r="I396" s="76"/>
      <c r="J396" s="76"/>
      <c r="K396" s="112"/>
    </row>
    <row r="397" spans="3:11" ht="15.75">
      <c r="C397" s="202" t="s">
        <v>392</v>
      </c>
      <c r="D397" s="361"/>
      <c r="E397" s="93"/>
      <c r="F397" s="93"/>
      <c r="G397" s="93"/>
      <c r="H397" s="76"/>
      <c r="I397" s="76"/>
      <c r="J397" s="76"/>
      <c r="K397" s="112"/>
    </row>
    <row r="398" spans="3:11" ht="18.75">
      <c r="C398" s="206" t="e">
        <f>IFERROR(VLOOKUP(D397,'1. Desarrollo e Innov. Curricu.'!$E:$F,2,FALSE),IFERROR(VLOOKUP(D397,'2. Investigación Científica'!$E:$F,2,FALSE),IFERROR(VLOOKUP(D397,'3. Vinculación Univ. Sociedad'!$E:$F,2,FALSE),IFERROR(VLOOKUP(D397,'4. Docencia y Profesorado Univ.'!$E:$F,2,FALSE),IFERROR(VLOOKUP(D397,'5. Estudiantes y Graduados'!$E:$F,2,FALSE),IFERROR(VLOOKUP(D397,'11. Gestion Administrativa'!$E:$F,2,FALSE),IFERROR(VLOOKUP(D397,'13. Gestión Académica'!$E:$F,2,FALSE),IFERROR(VLOOKUP(D397,'8. Asegura. de la Calid. y M'!$E:$F,2,FALSE),IFERROR(VLOOKUP(D397,'6. Gestión del Conocimiento'!$E:$F,2,FALSE),IFERROR(VLOOKUP(D397,'15. Gobernabilidad y Proceso...'!$E:$F,2,FALSE),IFERROR(VLOOKUP(D397,'12. Gestión del Talento Humano'!$E:$F,2,FALSE),IFERROR(VLOOKUP(D397,'14. Internacional... de la E.S.'!$E:$F,2,FALSE),IFERROR(VLOOKUP(D397,'10. Posgrado'!$E:$F,2,FALSE),IFERROR(VLOOKUP(D397,'17. Gestión TIC'!$E:$F,2,FALSE),IFERROR(VLOOKUP(D397,'16. Desa. del Sistema Educ.Sup.'!$E:$F,2,FALSE),IFERROR(VLOOKUP(D397,'9. Cultura de Inno. Insti...'!$E:$F,2,FALSE),VLOOKUP(D397,'7. Lo Esencial de la Reforma U.'!$E:$F,2,0)))))))))))))))))</f>
        <v>#N/A</v>
      </c>
      <c r="D398" s="31"/>
      <c r="E398" s="93"/>
      <c r="F398" s="93"/>
      <c r="G398" s="93"/>
      <c r="H398" s="76"/>
      <c r="I398" s="76"/>
      <c r="J398" s="76"/>
      <c r="K398" s="112"/>
    </row>
    <row r="399" spans="3:11" ht="15.75" thickBot="1">
      <c r="F399" s="93"/>
      <c r="G399" s="76"/>
      <c r="H399" s="76"/>
      <c r="I399" s="76"/>
    </row>
    <row r="400" spans="3:11" ht="30.75" thickBot="1">
      <c r="C400" s="129" t="s">
        <v>44</v>
      </c>
      <c r="D400" s="129" t="s">
        <v>55</v>
      </c>
      <c r="E400" s="136" t="s">
        <v>57</v>
      </c>
      <c r="F400" s="135" t="s">
        <v>27</v>
      </c>
      <c r="G400" s="133" t="s">
        <v>131</v>
      </c>
      <c r="H400" s="136" t="s">
        <v>46</v>
      </c>
      <c r="I400" s="133" t="s">
        <v>132</v>
      </c>
      <c r="J400" s="133" t="s">
        <v>410</v>
      </c>
      <c r="K400" s="133" t="s">
        <v>411</v>
      </c>
    </row>
    <row r="401" spans="3:11">
      <c r="C401" s="216" t="s">
        <v>439</v>
      </c>
      <c r="D401" s="217"/>
      <c r="E401" s="215">
        <f>HLOOKUP(C401,$AH$2:$BU$3,2,0)</f>
        <v>620</v>
      </c>
      <c r="F401" s="97">
        <f t="shared" ref="F401:F435" si="29">D401*E401</f>
        <v>0</v>
      </c>
      <c r="G401" s="161"/>
      <c r="H401" s="142"/>
      <c r="I401" s="130" t="e">
        <f>VLOOKUP(H401,Presupuesto!$B$11:$C$565,2,0)</f>
        <v>#N/A</v>
      </c>
      <c r="J401" s="214" t="s">
        <v>1479</v>
      </c>
      <c r="K401" s="98" t="s">
        <v>394</v>
      </c>
    </row>
    <row r="402" spans="3:11">
      <c r="C402" s="141"/>
      <c r="D402" s="158"/>
      <c r="E402" s="123"/>
      <c r="F402" s="97">
        <f t="shared" si="29"/>
        <v>0</v>
      </c>
      <c r="G402" s="161"/>
      <c r="H402" s="142"/>
      <c r="I402" s="130" t="e">
        <f>VLOOKUP(H402,Presupuesto!$B$11:$C$565,2,0)</f>
        <v>#N/A</v>
      </c>
      <c r="J402" s="98" t="str">
        <f>$J$401</f>
        <v>Desarrollo del Sistema de Educación Superior</v>
      </c>
      <c r="K402" s="98" t="s">
        <v>412</v>
      </c>
    </row>
    <row r="403" spans="3:11">
      <c r="C403" s="141"/>
      <c r="D403" s="158"/>
      <c r="E403" s="123"/>
      <c r="F403" s="97">
        <f t="shared" si="29"/>
        <v>0</v>
      </c>
      <c r="G403" s="161"/>
      <c r="H403" s="142"/>
      <c r="I403" s="130" t="e">
        <f>VLOOKUP(H403,Presupuesto!$B$11:$C$565,2,0)</f>
        <v>#N/A</v>
      </c>
      <c r="J403" s="98" t="str">
        <f t="shared" ref="J403:J435" si="30">$J$401</f>
        <v>Desarrollo del Sistema de Educación Superior</v>
      </c>
      <c r="K403" s="98" t="s">
        <v>412</v>
      </c>
    </row>
    <row r="404" spans="3:11">
      <c r="C404" s="141"/>
      <c r="D404" s="158"/>
      <c r="E404" s="123"/>
      <c r="F404" s="97">
        <f t="shared" si="29"/>
        <v>0</v>
      </c>
      <c r="G404" s="161"/>
      <c r="H404" s="142"/>
      <c r="I404" s="130" t="e">
        <f>VLOOKUP(H404,Presupuesto!$B$11:$C$565,2,0)</f>
        <v>#N/A</v>
      </c>
      <c r="J404" s="98" t="str">
        <f t="shared" si="30"/>
        <v>Desarrollo del Sistema de Educación Superior</v>
      </c>
      <c r="K404" s="98" t="s">
        <v>412</v>
      </c>
    </row>
    <row r="405" spans="3:11">
      <c r="C405" s="141"/>
      <c r="D405" s="158"/>
      <c r="E405" s="123"/>
      <c r="F405" s="97">
        <f t="shared" si="29"/>
        <v>0</v>
      </c>
      <c r="G405" s="161"/>
      <c r="H405" s="142"/>
      <c r="I405" s="130" t="e">
        <f>VLOOKUP(H405,Presupuesto!$B$11:$C$565,2,0)</f>
        <v>#N/A</v>
      </c>
      <c r="J405" s="98" t="str">
        <f t="shared" si="30"/>
        <v>Desarrollo del Sistema de Educación Superior</v>
      </c>
      <c r="K405" s="98" t="s">
        <v>412</v>
      </c>
    </row>
    <row r="406" spans="3:11">
      <c r="C406" s="141"/>
      <c r="D406" s="158"/>
      <c r="E406" s="123"/>
      <c r="F406" s="97">
        <f t="shared" si="29"/>
        <v>0</v>
      </c>
      <c r="G406" s="161"/>
      <c r="H406" s="142"/>
      <c r="I406" s="130" t="e">
        <f>VLOOKUP(H406,Presupuesto!$B$11:$C$565,2,0)</f>
        <v>#N/A</v>
      </c>
      <c r="J406" s="98" t="str">
        <f t="shared" si="30"/>
        <v>Desarrollo del Sistema de Educación Superior</v>
      </c>
      <c r="K406" s="98" t="s">
        <v>401</v>
      </c>
    </row>
    <row r="407" spans="3:11">
      <c r="C407" s="141"/>
      <c r="D407" s="158"/>
      <c r="E407" s="123"/>
      <c r="F407" s="97">
        <f t="shared" si="29"/>
        <v>0</v>
      </c>
      <c r="G407" s="161"/>
      <c r="H407" s="142"/>
      <c r="I407" s="130" t="e">
        <f>VLOOKUP(H407,Presupuesto!$B$11:$C$565,2,0)</f>
        <v>#N/A</v>
      </c>
      <c r="J407" s="98" t="str">
        <f t="shared" si="30"/>
        <v>Desarrollo del Sistema de Educación Superior</v>
      </c>
      <c r="K407" s="98" t="s">
        <v>412</v>
      </c>
    </row>
    <row r="408" spans="3:11">
      <c r="C408" s="141"/>
      <c r="D408" s="158"/>
      <c r="E408" s="123"/>
      <c r="F408" s="97">
        <f t="shared" si="29"/>
        <v>0</v>
      </c>
      <c r="G408" s="161"/>
      <c r="H408" s="142"/>
      <c r="I408" s="130" t="e">
        <f>VLOOKUP(H408,Presupuesto!$B$11:$C$565,2,0)</f>
        <v>#N/A</v>
      </c>
      <c r="J408" s="98" t="str">
        <f t="shared" si="30"/>
        <v>Desarrollo del Sistema de Educación Superior</v>
      </c>
      <c r="K408" s="98" t="s">
        <v>412</v>
      </c>
    </row>
    <row r="409" spans="3:11">
      <c r="C409" s="141"/>
      <c r="D409" s="158"/>
      <c r="E409" s="123"/>
      <c r="F409" s="97">
        <f t="shared" si="29"/>
        <v>0</v>
      </c>
      <c r="G409" s="161"/>
      <c r="H409" s="142"/>
      <c r="I409" s="130" t="e">
        <f>VLOOKUP(H409,Presupuesto!$B$11:$C$565,2,0)</f>
        <v>#N/A</v>
      </c>
      <c r="J409" s="98" t="str">
        <f t="shared" si="30"/>
        <v>Desarrollo del Sistema de Educación Superior</v>
      </c>
      <c r="K409" s="98" t="s">
        <v>412</v>
      </c>
    </row>
    <row r="410" spans="3:11">
      <c r="C410" s="141"/>
      <c r="D410" s="158"/>
      <c r="E410" s="123"/>
      <c r="F410" s="97">
        <f t="shared" si="29"/>
        <v>0</v>
      </c>
      <c r="G410" s="161"/>
      <c r="H410" s="142"/>
      <c r="I410" s="130" t="e">
        <f>VLOOKUP(H410,Presupuesto!$B$11:$C$565,2,0)</f>
        <v>#N/A</v>
      </c>
      <c r="J410" s="98" t="str">
        <f t="shared" si="30"/>
        <v>Desarrollo del Sistema de Educación Superior</v>
      </c>
      <c r="K410" s="98" t="s">
        <v>412</v>
      </c>
    </row>
    <row r="411" spans="3:11">
      <c r="C411" s="141"/>
      <c r="D411" s="158"/>
      <c r="E411" s="123"/>
      <c r="F411" s="97">
        <f t="shared" si="29"/>
        <v>0</v>
      </c>
      <c r="G411" s="161"/>
      <c r="H411" s="142"/>
      <c r="I411" s="130" t="e">
        <f>VLOOKUP(H411,Presupuesto!$B$11:$C$565,2,0)</f>
        <v>#N/A</v>
      </c>
      <c r="J411" s="98" t="str">
        <f t="shared" si="30"/>
        <v>Desarrollo del Sistema de Educación Superior</v>
      </c>
      <c r="K411" s="98" t="s">
        <v>412</v>
      </c>
    </row>
    <row r="412" spans="3:11">
      <c r="C412" s="141"/>
      <c r="D412" s="158"/>
      <c r="E412" s="123"/>
      <c r="F412" s="97">
        <f t="shared" si="29"/>
        <v>0</v>
      </c>
      <c r="G412" s="161"/>
      <c r="H412" s="142"/>
      <c r="I412" s="130" t="e">
        <f>VLOOKUP(H412,Presupuesto!$B$11:$C$565,2,0)</f>
        <v>#N/A</v>
      </c>
      <c r="J412" s="98" t="str">
        <f t="shared" si="30"/>
        <v>Desarrollo del Sistema de Educación Superior</v>
      </c>
      <c r="K412" s="98" t="s">
        <v>412</v>
      </c>
    </row>
    <row r="413" spans="3:11">
      <c r="C413" s="141"/>
      <c r="D413" s="158"/>
      <c r="E413" s="123"/>
      <c r="F413" s="97">
        <f t="shared" si="29"/>
        <v>0</v>
      </c>
      <c r="G413" s="161"/>
      <c r="H413" s="142"/>
      <c r="I413" s="130" t="e">
        <f>VLOOKUP(H413,Presupuesto!$B$11:$C$565,2,0)</f>
        <v>#N/A</v>
      </c>
      <c r="J413" s="98" t="str">
        <f t="shared" si="30"/>
        <v>Desarrollo del Sistema de Educación Superior</v>
      </c>
      <c r="K413" s="98" t="s">
        <v>412</v>
      </c>
    </row>
    <row r="414" spans="3:11">
      <c r="C414" s="141"/>
      <c r="D414" s="158"/>
      <c r="E414" s="123"/>
      <c r="F414" s="97">
        <f t="shared" si="29"/>
        <v>0</v>
      </c>
      <c r="G414" s="161"/>
      <c r="H414" s="142"/>
      <c r="I414" s="130" t="e">
        <f>VLOOKUP(H414,Presupuesto!$B$11:$C$565,2,0)</f>
        <v>#N/A</v>
      </c>
      <c r="J414" s="98" t="str">
        <f t="shared" si="30"/>
        <v>Desarrollo del Sistema de Educación Superior</v>
      </c>
      <c r="K414" s="98" t="s">
        <v>412</v>
      </c>
    </row>
    <row r="415" spans="3:11">
      <c r="C415" s="141"/>
      <c r="D415" s="158"/>
      <c r="E415" s="123"/>
      <c r="F415" s="97">
        <f t="shared" si="29"/>
        <v>0</v>
      </c>
      <c r="G415" s="161"/>
      <c r="H415" s="142"/>
      <c r="I415" s="130" t="e">
        <f>VLOOKUP(H415,Presupuesto!$B$11:$C$565,2,0)</f>
        <v>#N/A</v>
      </c>
      <c r="J415" s="98" t="str">
        <f t="shared" si="30"/>
        <v>Desarrollo del Sistema de Educación Superior</v>
      </c>
      <c r="K415" s="98" t="s">
        <v>412</v>
      </c>
    </row>
    <row r="416" spans="3:11">
      <c r="C416" s="141"/>
      <c r="D416" s="158"/>
      <c r="E416" s="123"/>
      <c r="F416" s="97">
        <f t="shared" si="29"/>
        <v>0</v>
      </c>
      <c r="G416" s="161"/>
      <c r="H416" s="142"/>
      <c r="I416" s="130" t="e">
        <f>VLOOKUP(H416,Presupuesto!$B$11:$C$565,2,0)</f>
        <v>#N/A</v>
      </c>
      <c r="J416" s="98" t="str">
        <f t="shared" si="30"/>
        <v>Desarrollo del Sistema de Educación Superior</v>
      </c>
      <c r="K416" s="98" t="s">
        <v>412</v>
      </c>
    </row>
    <row r="417" spans="3:11">
      <c r="C417" s="141"/>
      <c r="D417" s="158"/>
      <c r="E417" s="123"/>
      <c r="F417" s="97">
        <f t="shared" si="29"/>
        <v>0</v>
      </c>
      <c r="G417" s="161"/>
      <c r="H417" s="142"/>
      <c r="I417" s="130" t="e">
        <f>VLOOKUP(H417,Presupuesto!$B$11:$C$565,2,0)</f>
        <v>#N/A</v>
      </c>
      <c r="J417" s="98" t="str">
        <f t="shared" si="30"/>
        <v>Desarrollo del Sistema de Educación Superior</v>
      </c>
      <c r="K417" s="98" t="s">
        <v>412</v>
      </c>
    </row>
    <row r="418" spans="3:11">
      <c r="C418" s="141"/>
      <c r="D418" s="158"/>
      <c r="E418" s="123"/>
      <c r="F418" s="97">
        <f t="shared" si="29"/>
        <v>0</v>
      </c>
      <c r="G418" s="161"/>
      <c r="H418" s="142"/>
      <c r="I418" s="130" t="e">
        <f>VLOOKUP(H418,Presupuesto!$B$11:$C$565,2,0)</f>
        <v>#N/A</v>
      </c>
      <c r="J418" s="98" t="str">
        <f t="shared" si="30"/>
        <v>Desarrollo del Sistema de Educación Superior</v>
      </c>
      <c r="K418" s="98" t="s">
        <v>412</v>
      </c>
    </row>
    <row r="419" spans="3:11">
      <c r="C419" s="141"/>
      <c r="D419" s="158"/>
      <c r="E419" s="123"/>
      <c r="F419" s="97">
        <f t="shared" si="29"/>
        <v>0</v>
      </c>
      <c r="G419" s="161"/>
      <c r="H419" s="142"/>
      <c r="I419" s="130" t="e">
        <f>VLOOKUP(H419,Presupuesto!$B$11:$C$565,2,0)</f>
        <v>#N/A</v>
      </c>
      <c r="J419" s="98" t="str">
        <f t="shared" si="30"/>
        <v>Desarrollo del Sistema de Educación Superior</v>
      </c>
      <c r="K419" s="98" t="s">
        <v>412</v>
      </c>
    </row>
    <row r="420" spans="3:11">
      <c r="C420" s="141"/>
      <c r="D420" s="158"/>
      <c r="E420" s="123"/>
      <c r="F420" s="97">
        <f t="shared" si="29"/>
        <v>0</v>
      </c>
      <c r="G420" s="161"/>
      <c r="H420" s="142"/>
      <c r="I420" s="130" t="e">
        <f>VLOOKUP(H420,Presupuesto!$B$11:$C$565,2,0)</f>
        <v>#N/A</v>
      </c>
      <c r="J420" s="98" t="str">
        <f t="shared" si="30"/>
        <v>Desarrollo del Sistema de Educación Superior</v>
      </c>
      <c r="K420" s="98" t="s">
        <v>412</v>
      </c>
    </row>
    <row r="421" spans="3:11">
      <c r="C421" s="141"/>
      <c r="D421" s="158"/>
      <c r="E421" s="123"/>
      <c r="F421" s="97">
        <f t="shared" si="29"/>
        <v>0</v>
      </c>
      <c r="G421" s="161"/>
      <c r="H421" s="142"/>
      <c r="I421" s="130" t="e">
        <f>VLOOKUP(H421,Presupuesto!$B$11:$C$565,2,0)</f>
        <v>#N/A</v>
      </c>
      <c r="J421" s="98" t="str">
        <f t="shared" si="30"/>
        <v>Desarrollo del Sistema de Educación Superior</v>
      </c>
      <c r="K421" s="98" t="s">
        <v>412</v>
      </c>
    </row>
    <row r="422" spans="3:11">
      <c r="C422" s="141"/>
      <c r="D422" s="158"/>
      <c r="E422" s="123"/>
      <c r="F422" s="97">
        <f t="shared" si="29"/>
        <v>0</v>
      </c>
      <c r="G422" s="161"/>
      <c r="H422" s="142"/>
      <c r="I422" s="130" t="e">
        <f>VLOOKUP(H422,Presupuesto!$B$11:$C$565,2,0)</f>
        <v>#N/A</v>
      </c>
      <c r="J422" s="98" t="str">
        <f t="shared" si="30"/>
        <v>Desarrollo del Sistema de Educación Superior</v>
      </c>
      <c r="K422" s="98" t="s">
        <v>412</v>
      </c>
    </row>
    <row r="423" spans="3:11">
      <c r="C423" s="143"/>
      <c r="D423" s="151"/>
      <c r="E423" s="118"/>
      <c r="F423" s="97">
        <f t="shared" si="29"/>
        <v>0</v>
      </c>
      <c r="G423" s="161"/>
      <c r="H423" s="144"/>
      <c r="I423" s="130" t="e">
        <f>VLOOKUP(H423,Presupuesto!$B$11:$C$565,2,0)</f>
        <v>#N/A</v>
      </c>
      <c r="J423" s="98" t="str">
        <f t="shared" si="30"/>
        <v>Desarrollo del Sistema de Educación Superior</v>
      </c>
      <c r="K423" s="98" t="s">
        <v>412</v>
      </c>
    </row>
    <row r="424" spans="3:11">
      <c r="C424" s="143"/>
      <c r="D424" s="151"/>
      <c r="E424" s="118"/>
      <c r="F424" s="97">
        <f t="shared" si="29"/>
        <v>0</v>
      </c>
      <c r="G424" s="161"/>
      <c r="H424" s="144"/>
      <c r="I424" s="130" t="e">
        <f>VLOOKUP(H424,Presupuesto!$B$11:$C$565,2,0)</f>
        <v>#N/A</v>
      </c>
      <c r="J424" s="98" t="str">
        <f t="shared" si="30"/>
        <v>Desarrollo del Sistema de Educación Superior</v>
      </c>
      <c r="K424" s="98" t="s">
        <v>412</v>
      </c>
    </row>
    <row r="425" spans="3:11">
      <c r="C425" s="143"/>
      <c r="D425" s="151"/>
      <c r="E425" s="118"/>
      <c r="F425" s="97">
        <f t="shared" si="29"/>
        <v>0</v>
      </c>
      <c r="G425" s="161"/>
      <c r="H425" s="144"/>
      <c r="I425" s="130" t="e">
        <f>VLOOKUP(H425,Presupuesto!$B$11:$C$565,2,0)</f>
        <v>#N/A</v>
      </c>
      <c r="J425" s="98" t="str">
        <f t="shared" si="30"/>
        <v>Desarrollo del Sistema de Educación Superior</v>
      </c>
      <c r="K425" s="98" t="s">
        <v>412</v>
      </c>
    </row>
    <row r="426" spans="3:11">
      <c r="C426" s="143"/>
      <c r="D426" s="151"/>
      <c r="E426" s="118"/>
      <c r="F426" s="97">
        <f t="shared" si="29"/>
        <v>0</v>
      </c>
      <c r="G426" s="161"/>
      <c r="H426" s="144"/>
      <c r="I426" s="130" t="e">
        <f>VLOOKUP(H426,Presupuesto!$B$11:$C$565,2,0)</f>
        <v>#N/A</v>
      </c>
      <c r="J426" s="98" t="str">
        <f t="shared" si="30"/>
        <v>Desarrollo del Sistema de Educación Superior</v>
      </c>
      <c r="K426" s="98" t="s">
        <v>412</v>
      </c>
    </row>
    <row r="427" spans="3:11">
      <c r="C427" s="143"/>
      <c r="D427" s="151"/>
      <c r="E427" s="118"/>
      <c r="F427" s="97">
        <f t="shared" si="29"/>
        <v>0</v>
      </c>
      <c r="G427" s="161"/>
      <c r="H427" s="144"/>
      <c r="I427" s="130" t="e">
        <f>VLOOKUP(H427,Presupuesto!$B$11:$C$565,2,0)</f>
        <v>#N/A</v>
      </c>
      <c r="J427" s="98" t="str">
        <f t="shared" si="30"/>
        <v>Desarrollo del Sistema de Educación Superior</v>
      </c>
      <c r="K427" s="98" t="s">
        <v>412</v>
      </c>
    </row>
    <row r="428" spans="3:11">
      <c r="C428" s="143"/>
      <c r="D428" s="151"/>
      <c r="E428" s="118"/>
      <c r="F428" s="97">
        <f t="shared" si="29"/>
        <v>0</v>
      </c>
      <c r="G428" s="161"/>
      <c r="H428" s="144"/>
      <c r="I428" s="130" t="e">
        <f>VLOOKUP(H428,Presupuesto!$B$11:$C$565,2,0)</f>
        <v>#N/A</v>
      </c>
      <c r="J428" s="98" t="str">
        <f t="shared" si="30"/>
        <v>Desarrollo del Sistema de Educación Superior</v>
      </c>
      <c r="K428" s="98" t="s">
        <v>412</v>
      </c>
    </row>
    <row r="429" spans="3:11">
      <c r="C429" s="143"/>
      <c r="D429" s="151"/>
      <c r="E429" s="118"/>
      <c r="F429" s="97">
        <f t="shared" si="29"/>
        <v>0</v>
      </c>
      <c r="G429" s="161"/>
      <c r="H429" s="144"/>
      <c r="I429" s="130" t="e">
        <f>VLOOKUP(H429,Presupuesto!$B$11:$C$565,2,0)</f>
        <v>#N/A</v>
      </c>
      <c r="J429" s="98" t="str">
        <f t="shared" si="30"/>
        <v>Desarrollo del Sistema de Educación Superior</v>
      </c>
      <c r="K429" s="98" t="s">
        <v>412</v>
      </c>
    </row>
    <row r="430" spans="3:11">
      <c r="C430" s="143"/>
      <c r="D430" s="151"/>
      <c r="E430" s="118"/>
      <c r="F430" s="97">
        <f t="shared" si="29"/>
        <v>0</v>
      </c>
      <c r="G430" s="161"/>
      <c r="H430" s="144"/>
      <c r="I430" s="130" t="e">
        <f>VLOOKUP(H430,Presupuesto!$B$11:$C$565,2,0)</f>
        <v>#N/A</v>
      </c>
      <c r="J430" s="98" t="str">
        <f t="shared" si="30"/>
        <v>Desarrollo del Sistema de Educación Superior</v>
      </c>
      <c r="K430" s="98" t="s">
        <v>412</v>
      </c>
    </row>
    <row r="431" spans="3:11">
      <c r="C431" s="145"/>
      <c r="D431" s="151"/>
      <c r="E431" s="118"/>
      <c r="F431" s="97">
        <f t="shared" si="29"/>
        <v>0</v>
      </c>
      <c r="G431" s="161"/>
      <c r="H431" s="146"/>
      <c r="I431" s="130" t="e">
        <f>VLOOKUP(H431,Presupuesto!$B$11:$C$565,2,0)</f>
        <v>#N/A</v>
      </c>
      <c r="J431" s="98" t="str">
        <f t="shared" si="30"/>
        <v>Desarrollo del Sistema de Educación Superior</v>
      </c>
      <c r="K431" s="98" t="s">
        <v>403</v>
      </c>
    </row>
    <row r="432" spans="3:11">
      <c r="C432" s="145"/>
      <c r="D432" s="151"/>
      <c r="E432" s="118"/>
      <c r="F432" s="97">
        <f t="shared" si="29"/>
        <v>0</v>
      </c>
      <c r="G432" s="161"/>
      <c r="H432" s="146"/>
      <c r="I432" s="130" t="e">
        <f>VLOOKUP(H432,Presupuesto!$B$11:$C$565,2,0)</f>
        <v>#N/A</v>
      </c>
      <c r="J432" s="98" t="str">
        <f t="shared" si="30"/>
        <v>Desarrollo del Sistema de Educación Superior</v>
      </c>
      <c r="K432" s="98" t="s">
        <v>412</v>
      </c>
    </row>
    <row r="433" spans="3:11">
      <c r="C433" s="145"/>
      <c r="D433" s="151"/>
      <c r="E433" s="118"/>
      <c r="F433" s="97">
        <f t="shared" si="29"/>
        <v>0</v>
      </c>
      <c r="G433" s="161"/>
      <c r="H433" s="146"/>
      <c r="I433" s="130" t="e">
        <f>VLOOKUP(H433,Presupuesto!$B$11:$C$565,2,0)</f>
        <v>#N/A</v>
      </c>
      <c r="J433" s="98" t="str">
        <f t="shared" si="30"/>
        <v>Desarrollo del Sistema de Educación Superior</v>
      </c>
      <c r="K433" s="98" t="s">
        <v>412</v>
      </c>
    </row>
    <row r="434" spans="3:11">
      <c r="C434" s="145"/>
      <c r="D434" s="151"/>
      <c r="E434" s="118"/>
      <c r="F434" s="97">
        <f t="shared" si="29"/>
        <v>0</v>
      </c>
      <c r="G434" s="161"/>
      <c r="H434" s="146"/>
      <c r="I434" s="130" t="e">
        <f>VLOOKUP(H434,Presupuesto!$B$11:$C$565,2,0)</f>
        <v>#N/A</v>
      </c>
      <c r="J434" s="98" t="str">
        <f t="shared" si="30"/>
        <v>Desarrollo del Sistema de Educación Superior</v>
      </c>
      <c r="K434" s="98" t="s">
        <v>412</v>
      </c>
    </row>
    <row r="435" spans="3:11" ht="15.75" thickBot="1">
      <c r="C435" s="147"/>
      <c r="D435" s="159"/>
      <c r="E435" s="103"/>
      <c r="F435" s="105">
        <f t="shared" si="29"/>
        <v>0</v>
      </c>
      <c r="G435" s="162"/>
      <c r="H435" s="148"/>
      <c r="I435" s="132" t="e">
        <f>VLOOKUP(H435,Presupuesto!$B$11:$C$565,2,0)</f>
        <v>#N/A</v>
      </c>
      <c r="J435" s="106" t="str">
        <f t="shared" si="30"/>
        <v>Desarrollo del Sistema de Educación Superior</v>
      </c>
      <c r="K435" s="124" t="s">
        <v>394</v>
      </c>
    </row>
    <row r="437" spans="3:11" ht="15.75" thickBot="1">
      <c r="F437" s="90"/>
      <c r="G437" s="89"/>
      <c r="H437" s="90"/>
      <c r="I437" s="90"/>
    </row>
    <row r="438" spans="3:11" ht="15.75" thickBot="1">
      <c r="C438" s="157" t="s">
        <v>53</v>
      </c>
      <c r="D438" s="365">
        <f>SUM(F445:F479)</f>
        <v>0</v>
      </c>
      <c r="F438" s="70"/>
      <c r="G438" s="79"/>
      <c r="H438" s="70"/>
      <c r="I438" s="70"/>
    </row>
    <row r="439" spans="3:11">
      <c r="C439" s="70"/>
      <c r="D439" s="31"/>
      <c r="E439" s="93"/>
      <c r="F439" s="93"/>
      <c r="G439" s="93"/>
      <c r="H439" s="76"/>
      <c r="I439" s="76"/>
      <c r="J439" s="76"/>
      <c r="K439" s="112"/>
    </row>
    <row r="440" spans="3:11">
      <c r="C440" s="70"/>
      <c r="D440" s="31"/>
      <c r="E440" s="93"/>
      <c r="F440" s="93"/>
      <c r="G440" s="93"/>
      <c r="H440" s="76"/>
      <c r="I440" s="76"/>
      <c r="J440" s="76"/>
      <c r="K440" s="112"/>
    </row>
    <row r="441" spans="3:11" ht="15.75">
      <c r="C441" s="202" t="s">
        <v>392</v>
      </c>
      <c r="D441" s="361"/>
      <c r="E441" s="93"/>
      <c r="F441" s="93"/>
      <c r="G441" s="93"/>
      <c r="H441" s="76"/>
      <c r="I441" s="76"/>
      <c r="J441" s="76"/>
      <c r="K441" s="112"/>
    </row>
    <row r="442" spans="3:11" ht="18.75">
      <c r="C442" s="206" t="e">
        <f>IFERROR(VLOOKUP(D441,'1. Desarrollo e Innov. Curricu.'!$E:$F,2,FALSE),IFERROR(VLOOKUP(D441,'2. Investigación Científica'!$E:$F,2,FALSE),IFERROR(VLOOKUP(D441,'3. Vinculación Univ. Sociedad'!$E:$F,2,FALSE),IFERROR(VLOOKUP(D441,'4. Docencia y Profesorado Univ.'!$E:$F,2,FALSE),IFERROR(VLOOKUP(D441,'5. Estudiantes y Graduados'!$E:$F,2,FALSE),IFERROR(VLOOKUP(D441,'11. Gestion Administrativa'!$E:$F,2,FALSE),IFERROR(VLOOKUP(D441,'13. Gestión Académica'!$E:$F,2,FALSE),IFERROR(VLOOKUP(D441,'8. Asegura. de la Calid. y M'!$E:$F,2,FALSE),IFERROR(VLOOKUP(D441,'6. Gestión del Conocimiento'!$E:$F,2,FALSE),IFERROR(VLOOKUP(D441,'15. Gobernabilidad y Proceso...'!$E:$F,2,FALSE),IFERROR(VLOOKUP(D441,'12. Gestión del Talento Humano'!$E:$F,2,FALSE),IFERROR(VLOOKUP(D441,'14. Internacional... de la E.S.'!$E:$F,2,FALSE),IFERROR(VLOOKUP(D441,'10. Posgrado'!$E:$F,2,FALSE),IFERROR(VLOOKUP(D441,'17. Gestión TIC'!$E:$F,2,FALSE),IFERROR(VLOOKUP(D441,'16. Desa. del Sistema Educ.Sup.'!$E:$F,2,FALSE),IFERROR(VLOOKUP(D441,'9. Cultura de Inno. Insti...'!$E:$F,2,FALSE),VLOOKUP(D441,'7. Lo Esencial de la Reforma U.'!$E:$F,2,0)))))))))))))))))</f>
        <v>#N/A</v>
      </c>
      <c r="D442" s="31"/>
      <c r="E442" s="93"/>
      <c r="F442" s="93"/>
      <c r="G442" s="93"/>
      <c r="H442" s="76"/>
      <c r="I442" s="76"/>
      <c r="J442" s="76"/>
      <c r="K442" s="112"/>
    </row>
    <row r="443" spans="3:11" ht="15.75" thickBot="1">
      <c r="F443" s="93"/>
      <c r="G443" s="76"/>
      <c r="H443" s="76"/>
      <c r="I443" s="76"/>
    </row>
    <row r="444" spans="3:11" ht="30.75" thickBot="1">
      <c r="C444" s="129" t="s">
        <v>44</v>
      </c>
      <c r="D444" s="129" t="s">
        <v>55</v>
      </c>
      <c r="E444" s="136" t="s">
        <v>57</v>
      </c>
      <c r="F444" s="135" t="s">
        <v>27</v>
      </c>
      <c r="G444" s="133" t="s">
        <v>131</v>
      </c>
      <c r="H444" s="136" t="s">
        <v>46</v>
      </c>
      <c r="I444" s="133" t="s">
        <v>132</v>
      </c>
      <c r="J444" s="133" t="s">
        <v>410</v>
      </c>
      <c r="K444" s="133" t="s">
        <v>411</v>
      </c>
    </row>
    <row r="445" spans="3:11">
      <c r="C445" s="216" t="s">
        <v>439</v>
      </c>
      <c r="D445" s="217"/>
      <c r="E445" s="215">
        <f>HLOOKUP(C445,$AH$2:$BU$3,2,0)</f>
        <v>620</v>
      </c>
      <c r="F445" s="97">
        <f t="shared" ref="F445:F479" si="31">D445*E445</f>
        <v>0</v>
      </c>
      <c r="G445" s="161"/>
      <c r="H445" s="142"/>
      <c r="I445" s="130" t="e">
        <f>VLOOKUP(H445,Presupuesto!$B$11:$C$565,2,0)</f>
        <v>#N/A</v>
      </c>
      <c r="J445" s="214" t="s">
        <v>1479</v>
      </c>
      <c r="K445" s="98" t="s">
        <v>394</v>
      </c>
    </row>
    <row r="446" spans="3:11">
      <c r="C446" s="141"/>
      <c r="D446" s="158"/>
      <c r="E446" s="123"/>
      <c r="F446" s="97">
        <f t="shared" si="31"/>
        <v>0</v>
      </c>
      <c r="G446" s="161"/>
      <c r="H446" s="142"/>
      <c r="I446" s="130" t="e">
        <f>VLOOKUP(H446,Presupuesto!$B$11:$C$565,2,0)</f>
        <v>#N/A</v>
      </c>
      <c r="J446" s="98" t="str">
        <f>$J$445</f>
        <v>Desarrollo del Sistema de Educación Superior</v>
      </c>
      <c r="K446" s="98" t="s">
        <v>412</v>
      </c>
    </row>
    <row r="447" spans="3:11">
      <c r="C447" s="141"/>
      <c r="D447" s="158"/>
      <c r="E447" s="123"/>
      <c r="F447" s="97">
        <f t="shared" si="31"/>
        <v>0</v>
      </c>
      <c r="G447" s="161"/>
      <c r="H447" s="142"/>
      <c r="I447" s="130" t="e">
        <f>VLOOKUP(H447,Presupuesto!$B$11:$C$565,2,0)</f>
        <v>#N/A</v>
      </c>
      <c r="J447" s="98" t="str">
        <f t="shared" ref="J447:J479" si="32">$J$445</f>
        <v>Desarrollo del Sistema de Educación Superior</v>
      </c>
      <c r="K447" s="98" t="s">
        <v>412</v>
      </c>
    </row>
    <row r="448" spans="3:11">
      <c r="C448" s="141"/>
      <c r="D448" s="158"/>
      <c r="E448" s="123"/>
      <c r="F448" s="97">
        <f t="shared" si="31"/>
        <v>0</v>
      </c>
      <c r="G448" s="161"/>
      <c r="H448" s="142"/>
      <c r="I448" s="130" t="e">
        <f>VLOOKUP(H448,Presupuesto!$B$11:$C$565,2,0)</f>
        <v>#N/A</v>
      </c>
      <c r="J448" s="98" t="str">
        <f t="shared" si="32"/>
        <v>Desarrollo del Sistema de Educación Superior</v>
      </c>
      <c r="K448" s="98" t="s">
        <v>412</v>
      </c>
    </row>
    <row r="449" spans="3:11">
      <c r="C449" s="141"/>
      <c r="D449" s="158"/>
      <c r="E449" s="123"/>
      <c r="F449" s="97">
        <f t="shared" si="31"/>
        <v>0</v>
      </c>
      <c r="G449" s="161"/>
      <c r="H449" s="142"/>
      <c r="I449" s="130" t="e">
        <f>VLOOKUP(H449,Presupuesto!$B$11:$C$565,2,0)</f>
        <v>#N/A</v>
      </c>
      <c r="J449" s="98" t="str">
        <f t="shared" si="32"/>
        <v>Desarrollo del Sistema de Educación Superior</v>
      </c>
      <c r="K449" s="98" t="s">
        <v>412</v>
      </c>
    </row>
    <row r="450" spans="3:11">
      <c r="C450" s="141"/>
      <c r="D450" s="158"/>
      <c r="E450" s="123"/>
      <c r="F450" s="97">
        <f t="shared" si="31"/>
        <v>0</v>
      </c>
      <c r="G450" s="161"/>
      <c r="H450" s="142"/>
      <c r="I450" s="130" t="e">
        <f>VLOOKUP(H450,Presupuesto!$B$11:$C$565,2,0)</f>
        <v>#N/A</v>
      </c>
      <c r="J450" s="98" t="str">
        <f t="shared" si="32"/>
        <v>Desarrollo del Sistema de Educación Superior</v>
      </c>
      <c r="K450" s="98" t="s">
        <v>401</v>
      </c>
    </row>
    <row r="451" spans="3:11">
      <c r="C451" s="141"/>
      <c r="D451" s="158"/>
      <c r="E451" s="123"/>
      <c r="F451" s="97">
        <f t="shared" si="31"/>
        <v>0</v>
      </c>
      <c r="G451" s="161"/>
      <c r="H451" s="142"/>
      <c r="I451" s="130" t="e">
        <f>VLOOKUP(H451,Presupuesto!$B$11:$C$565,2,0)</f>
        <v>#N/A</v>
      </c>
      <c r="J451" s="98" t="str">
        <f t="shared" si="32"/>
        <v>Desarrollo del Sistema de Educación Superior</v>
      </c>
      <c r="K451" s="98" t="s">
        <v>412</v>
      </c>
    </row>
    <row r="452" spans="3:11">
      <c r="C452" s="141"/>
      <c r="D452" s="158"/>
      <c r="E452" s="123"/>
      <c r="F452" s="97">
        <f t="shared" si="31"/>
        <v>0</v>
      </c>
      <c r="G452" s="161"/>
      <c r="H452" s="142"/>
      <c r="I452" s="130" t="e">
        <f>VLOOKUP(H452,Presupuesto!$B$11:$C$565,2,0)</f>
        <v>#N/A</v>
      </c>
      <c r="J452" s="98" t="str">
        <f t="shared" si="32"/>
        <v>Desarrollo del Sistema de Educación Superior</v>
      </c>
      <c r="K452" s="98" t="s">
        <v>412</v>
      </c>
    </row>
    <row r="453" spans="3:11">
      <c r="C453" s="141"/>
      <c r="D453" s="158"/>
      <c r="E453" s="123"/>
      <c r="F453" s="97">
        <f t="shared" si="31"/>
        <v>0</v>
      </c>
      <c r="G453" s="161"/>
      <c r="H453" s="142"/>
      <c r="I453" s="130" t="e">
        <f>VLOOKUP(H453,Presupuesto!$B$11:$C$565,2,0)</f>
        <v>#N/A</v>
      </c>
      <c r="J453" s="98" t="str">
        <f t="shared" si="32"/>
        <v>Desarrollo del Sistema de Educación Superior</v>
      </c>
      <c r="K453" s="98" t="s">
        <v>412</v>
      </c>
    </row>
    <row r="454" spans="3:11">
      <c r="C454" s="141"/>
      <c r="D454" s="158"/>
      <c r="E454" s="123"/>
      <c r="F454" s="97">
        <f t="shared" si="31"/>
        <v>0</v>
      </c>
      <c r="G454" s="161"/>
      <c r="H454" s="142"/>
      <c r="I454" s="130" t="e">
        <f>VLOOKUP(H454,Presupuesto!$B$11:$C$565,2,0)</f>
        <v>#N/A</v>
      </c>
      <c r="J454" s="98" t="str">
        <f t="shared" si="32"/>
        <v>Desarrollo del Sistema de Educación Superior</v>
      </c>
      <c r="K454" s="98" t="s">
        <v>412</v>
      </c>
    </row>
    <row r="455" spans="3:11">
      <c r="C455" s="141"/>
      <c r="D455" s="158"/>
      <c r="E455" s="123"/>
      <c r="F455" s="97">
        <f t="shared" si="31"/>
        <v>0</v>
      </c>
      <c r="G455" s="161"/>
      <c r="H455" s="142"/>
      <c r="I455" s="130" t="e">
        <f>VLOOKUP(H455,Presupuesto!$B$11:$C$565,2,0)</f>
        <v>#N/A</v>
      </c>
      <c r="J455" s="98" t="str">
        <f t="shared" si="32"/>
        <v>Desarrollo del Sistema de Educación Superior</v>
      </c>
      <c r="K455" s="98" t="s">
        <v>412</v>
      </c>
    </row>
    <row r="456" spans="3:11">
      <c r="C456" s="141"/>
      <c r="D456" s="158"/>
      <c r="E456" s="123"/>
      <c r="F456" s="97">
        <f t="shared" si="31"/>
        <v>0</v>
      </c>
      <c r="G456" s="161"/>
      <c r="H456" s="142"/>
      <c r="I456" s="130" t="e">
        <f>VLOOKUP(H456,Presupuesto!$B$11:$C$565,2,0)</f>
        <v>#N/A</v>
      </c>
      <c r="J456" s="98" t="str">
        <f t="shared" si="32"/>
        <v>Desarrollo del Sistema de Educación Superior</v>
      </c>
      <c r="K456" s="98" t="s">
        <v>412</v>
      </c>
    </row>
    <row r="457" spans="3:11">
      <c r="C457" s="141"/>
      <c r="D457" s="158"/>
      <c r="E457" s="123"/>
      <c r="F457" s="97">
        <f t="shared" si="31"/>
        <v>0</v>
      </c>
      <c r="G457" s="161"/>
      <c r="H457" s="142"/>
      <c r="I457" s="130" t="e">
        <f>VLOOKUP(H457,Presupuesto!$B$11:$C$565,2,0)</f>
        <v>#N/A</v>
      </c>
      <c r="J457" s="98" t="str">
        <f t="shared" si="32"/>
        <v>Desarrollo del Sistema de Educación Superior</v>
      </c>
      <c r="K457" s="98" t="s">
        <v>412</v>
      </c>
    </row>
    <row r="458" spans="3:11">
      <c r="C458" s="141"/>
      <c r="D458" s="158"/>
      <c r="E458" s="123"/>
      <c r="F458" s="97">
        <f t="shared" si="31"/>
        <v>0</v>
      </c>
      <c r="G458" s="161"/>
      <c r="H458" s="142"/>
      <c r="I458" s="130" t="e">
        <f>VLOOKUP(H458,Presupuesto!$B$11:$C$565,2,0)</f>
        <v>#N/A</v>
      </c>
      <c r="J458" s="98" t="str">
        <f t="shared" si="32"/>
        <v>Desarrollo del Sistema de Educación Superior</v>
      </c>
      <c r="K458" s="98" t="s">
        <v>412</v>
      </c>
    </row>
    <row r="459" spans="3:11">
      <c r="C459" s="141"/>
      <c r="D459" s="158"/>
      <c r="E459" s="123"/>
      <c r="F459" s="97">
        <f t="shared" si="31"/>
        <v>0</v>
      </c>
      <c r="G459" s="161"/>
      <c r="H459" s="142"/>
      <c r="I459" s="130" t="e">
        <f>VLOOKUP(H459,Presupuesto!$B$11:$C$565,2,0)</f>
        <v>#N/A</v>
      </c>
      <c r="J459" s="98" t="str">
        <f t="shared" si="32"/>
        <v>Desarrollo del Sistema de Educación Superior</v>
      </c>
      <c r="K459" s="98" t="s">
        <v>412</v>
      </c>
    </row>
    <row r="460" spans="3:11">
      <c r="C460" s="141"/>
      <c r="D460" s="158"/>
      <c r="E460" s="123"/>
      <c r="F460" s="97">
        <f t="shared" si="31"/>
        <v>0</v>
      </c>
      <c r="G460" s="161"/>
      <c r="H460" s="142"/>
      <c r="I460" s="130" t="e">
        <f>VLOOKUP(H460,Presupuesto!$B$11:$C$565,2,0)</f>
        <v>#N/A</v>
      </c>
      <c r="J460" s="98" t="str">
        <f t="shared" si="32"/>
        <v>Desarrollo del Sistema de Educación Superior</v>
      </c>
      <c r="K460" s="98" t="s">
        <v>412</v>
      </c>
    </row>
    <row r="461" spans="3:11">
      <c r="C461" s="141"/>
      <c r="D461" s="158"/>
      <c r="E461" s="123"/>
      <c r="F461" s="97">
        <f t="shared" si="31"/>
        <v>0</v>
      </c>
      <c r="G461" s="161"/>
      <c r="H461" s="142"/>
      <c r="I461" s="130" t="e">
        <f>VLOOKUP(H461,Presupuesto!$B$11:$C$565,2,0)</f>
        <v>#N/A</v>
      </c>
      <c r="J461" s="98" t="str">
        <f t="shared" si="32"/>
        <v>Desarrollo del Sistema de Educación Superior</v>
      </c>
      <c r="K461" s="98" t="s">
        <v>412</v>
      </c>
    </row>
    <row r="462" spans="3:11">
      <c r="C462" s="141"/>
      <c r="D462" s="158"/>
      <c r="E462" s="123"/>
      <c r="F462" s="97">
        <f t="shared" si="31"/>
        <v>0</v>
      </c>
      <c r="G462" s="161"/>
      <c r="H462" s="142"/>
      <c r="I462" s="130" t="e">
        <f>VLOOKUP(H462,Presupuesto!$B$11:$C$565,2,0)</f>
        <v>#N/A</v>
      </c>
      <c r="J462" s="98" t="str">
        <f t="shared" si="32"/>
        <v>Desarrollo del Sistema de Educación Superior</v>
      </c>
      <c r="K462" s="98" t="s">
        <v>412</v>
      </c>
    </row>
    <row r="463" spans="3:11">
      <c r="C463" s="141"/>
      <c r="D463" s="158"/>
      <c r="E463" s="123"/>
      <c r="F463" s="97">
        <f t="shared" si="31"/>
        <v>0</v>
      </c>
      <c r="G463" s="161"/>
      <c r="H463" s="142"/>
      <c r="I463" s="130" t="e">
        <f>VLOOKUP(H463,Presupuesto!$B$11:$C$565,2,0)</f>
        <v>#N/A</v>
      </c>
      <c r="J463" s="98" t="str">
        <f t="shared" si="32"/>
        <v>Desarrollo del Sistema de Educación Superior</v>
      </c>
      <c r="K463" s="98" t="s">
        <v>412</v>
      </c>
    </row>
    <row r="464" spans="3:11">
      <c r="C464" s="141"/>
      <c r="D464" s="158"/>
      <c r="E464" s="123"/>
      <c r="F464" s="97">
        <f t="shared" si="31"/>
        <v>0</v>
      </c>
      <c r="G464" s="161"/>
      <c r="H464" s="142"/>
      <c r="I464" s="130" t="e">
        <f>VLOOKUP(H464,Presupuesto!$B$11:$C$565,2,0)</f>
        <v>#N/A</v>
      </c>
      <c r="J464" s="98" t="str">
        <f t="shared" si="32"/>
        <v>Desarrollo del Sistema de Educación Superior</v>
      </c>
      <c r="K464" s="98" t="s">
        <v>412</v>
      </c>
    </row>
    <row r="465" spans="3:11">
      <c r="C465" s="141"/>
      <c r="D465" s="158"/>
      <c r="E465" s="123"/>
      <c r="F465" s="97">
        <f t="shared" si="31"/>
        <v>0</v>
      </c>
      <c r="G465" s="161"/>
      <c r="H465" s="142"/>
      <c r="I465" s="130" t="e">
        <f>VLOOKUP(H465,Presupuesto!$B$11:$C$565,2,0)</f>
        <v>#N/A</v>
      </c>
      <c r="J465" s="98" t="str">
        <f t="shared" si="32"/>
        <v>Desarrollo del Sistema de Educación Superior</v>
      </c>
      <c r="K465" s="98" t="s">
        <v>412</v>
      </c>
    </row>
    <row r="466" spans="3:11">
      <c r="C466" s="141"/>
      <c r="D466" s="158"/>
      <c r="E466" s="123"/>
      <c r="F466" s="97">
        <f t="shared" si="31"/>
        <v>0</v>
      </c>
      <c r="G466" s="161"/>
      <c r="H466" s="142"/>
      <c r="I466" s="130" t="e">
        <f>VLOOKUP(H466,Presupuesto!$B$11:$C$565,2,0)</f>
        <v>#N/A</v>
      </c>
      <c r="J466" s="98" t="str">
        <f t="shared" si="32"/>
        <v>Desarrollo del Sistema de Educación Superior</v>
      </c>
      <c r="K466" s="98" t="s">
        <v>412</v>
      </c>
    </row>
    <row r="467" spans="3:11">
      <c r="C467" s="143"/>
      <c r="D467" s="151"/>
      <c r="E467" s="118"/>
      <c r="F467" s="97">
        <f t="shared" si="31"/>
        <v>0</v>
      </c>
      <c r="G467" s="161"/>
      <c r="H467" s="144"/>
      <c r="I467" s="130" t="e">
        <f>VLOOKUP(H467,Presupuesto!$B$11:$C$565,2,0)</f>
        <v>#N/A</v>
      </c>
      <c r="J467" s="98" t="str">
        <f t="shared" si="32"/>
        <v>Desarrollo del Sistema de Educación Superior</v>
      </c>
      <c r="K467" s="98" t="s">
        <v>412</v>
      </c>
    </row>
    <row r="468" spans="3:11">
      <c r="C468" s="143"/>
      <c r="D468" s="151"/>
      <c r="E468" s="118"/>
      <c r="F468" s="97">
        <f t="shared" si="31"/>
        <v>0</v>
      </c>
      <c r="G468" s="161"/>
      <c r="H468" s="144"/>
      <c r="I468" s="130" t="e">
        <f>VLOOKUP(H468,Presupuesto!$B$11:$C$565,2,0)</f>
        <v>#N/A</v>
      </c>
      <c r="J468" s="98" t="str">
        <f t="shared" si="32"/>
        <v>Desarrollo del Sistema de Educación Superior</v>
      </c>
      <c r="K468" s="98" t="s">
        <v>412</v>
      </c>
    </row>
    <row r="469" spans="3:11">
      <c r="C469" s="143"/>
      <c r="D469" s="151"/>
      <c r="E469" s="118"/>
      <c r="F469" s="97">
        <f t="shared" si="31"/>
        <v>0</v>
      </c>
      <c r="G469" s="161"/>
      <c r="H469" s="144"/>
      <c r="I469" s="130" t="e">
        <f>VLOOKUP(H469,Presupuesto!$B$11:$C$565,2,0)</f>
        <v>#N/A</v>
      </c>
      <c r="J469" s="98" t="str">
        <f t="shared" si="32"/>
        <v>Desarrollo del Sistema de Educación Superior</v>
      </c>
      <c r="K469" s="98" t="s">
        <v>412</v>
      </c>
    </row>
    <row r="470" spans="3:11">
      <c r="C470" s="143"/>
      <c r="D470" s="151"/>
      <c r="E470" s="118"/>
      <c r="F470" s="97">
        <f t="shared" si="31"/>
        <v>0</v>
      </c>
      <c r="G470" s="161"/>
      <c r="H470" s="144"/>
      <c r="I470" s="130" t="e">
        <f>VLOOKUP(H470,Presupuesto!$B$11:$C$565,2,0)</f>
        <v>#N/A</v>
      </c>
      <c r="J470" s="98" t="str">
        <f t="shared" si="32"/>
        <v>Desarrollo del Sistema de Educación Superior</v>
      </c>
      <c r="K470" s="98" t="s">
        <v>412</v>
      </c>
    </row>
    <row r="471" spans="3:11">
      <c r="C471" s="143"/>
      <c r="D471" s="151"/>
      <c r="E471" s="118"/>
      <c r="F471" s="97">
        <f t="shared" si="31"/>
        <v>0</v>
      </c>
      <c r="G471" s="161"/>
      <c r="H471" s="144"/>
      <c r="I471" s="130" t="e">
        <f>VLOOKUP(H471,Presupuesto!$B$11:$C$565,2,0)</f>
        <v>#N/A</v>
      </c>
      <c r="J471" s="98" t="str">
        <f t="shared" si="32"/>
        <v>Desarrollo del Sistema de Educación Superior</v>
      </c>
      <c r="K471" s="98" t="s">
        <v>412</v>
      </c>
    </row>
    <row r="472" spans="3:11">
      <c r="C472" s="143"/>
      <c r="D472" s="151"/>
      <c r="E472" s="118"/>
      <c r="F472" s="97">
        <f t="shared" si="31"/>
        <v>0</v>
      </c>
      <c r="G472" s="161"/>
      <c r="H472" s="144"/>
      <c r="I472" s="130" t="e">
        <f>VLOOKUP(H472,Presupuesto!$B$11:$C$565,2,0)</f>
        <v>#N/A</v>
      </c>
      <c r="J472" s="98" t="str">
        <f t="shared" si="32"/>
        <v>Desarrollo del Sistema de Educación Superior</v>
      </c>
      <c r="K472" s="98" t="s">
        <v>412</v>
      </c>
    </row>
    <row r="473" spans="3:11">
      <c r="C473" s="143"/>
      <c r="D473" s="151"/>
      <c r="E473" s="118"/>
      <c r="F473" s="97">
        <f t="shared" si="31"/>
        <v>0</v>
      </c>
      <c r="G473" s="161"/>
      <c r="H473" s="144"/>
      <c r="I473" s="130" t="e">
        <f>VLOOKUP(H473,Presupuesto!$B$11:$C$565,2,0)</f>
        <v>#N/A</v>
      </c>
      <c r="J473" s="98" t="str">
        <f t="shared" si="32"/>
        <v>Desarrollo del Sistema de Educación Superior</v>
      </c>
      <c r="K473" s="98" t="s">
        <v>412</v>
      </c>
    </row>
    <row r="474" spans="3:11">
      <c r="C474" s="143"/>
      <c r="D474" s="151"/>
      <c r="E474" s="118"/>
      <c r="F474" s="97">
        <f t="shared" si="31"/>
        <v>0</v>
      </c>
      <c r="G474" s="161"/>
      <c r="H474" s="144"/>
      <c r="I474" s="130" t="e">
        <f>VLOOKUP(H474,Presupuesto!$B$11:$C$565,2,0)</f>
        <v>#N/A</v>
      </c>
      <c r="J474" s="98" t="str">
        <f t="shared" si="32"/>
        <v>Desarrollo del Sistema de Educación Superior</v>
      </c>
      <c r="K474" s="98" t="s">
        <v>412</v>
      </c>
    </row>
    <row r="475" spans="3:11">
      <c r="C475" s="145"/>
      <c r="D475" s="151"/>
      <c r="E475" s="118"/>
      <c r="F475" s="97">
        <f t="shared" si="31"/>
        <v>0</v>
      </c>
      <c r="G475" s="161"/>
      <c r="H475" s="146"/>
      <c r="I475" s="130" t="e">
        <f>VLOOKUP(H475,Presupuesto!$B$11:$C$565,2,0)</f>
        <v>#N/A</v>
      </c>
      <c r="J475" s="98" t="str">
        <f t="shared" si="32"/>
        <v>Desarrollo del Sistema de Educación Superior</v>
      </c>
      <c r="K475" s="98" t="s">
        <v>403</v>
      </c>
    </row>
    <row r="476" spans="3:11">
      <c r="C476" s="145"/>
      <c r="D476" s="151"/>
      <c r="E476" s="118"/>
      <c r="F476" s="97">
        <f t="shared" si="31"/>
        <v>0</v>
      </c>
      <c r="G476" s="161"/>
      <c r="H476" s="146"/>
      <c r="I476" s="130" t="e">
        <f>VLOOKUP(H476,Presupuesto!$B$11:$C$565,2,0)</f>
        <v>#N/A</v>
      </c>
      <c r="J476" s="98" t="str">
        <f t="shared" si="32"/>
        <v>Desarrollo del Sistema de Educación Superior</v>
      </c>
      <c r="K476" s="98" t="s">
        <v>412</v>
      </c>
    </row>
    <row r="477" spans="3:11">
      <c r="C477" s="145"/>
      <c r="D477" s="151"/>
      <c r="E477" s="118"/>
      <c r="F477" s="97">
        <f t="shared" si="31"/>
        <v>0</v>
      </c>
      <c r="G477" s="161"/>
      <c r="H477" s="146"/>
      <c r="I477" s="130" t="e">
        <f>VLOOKUP(H477,Presupuesto!$B$11:$C$565,2,0)</f>
        <v>#N/A</v>
      </c>
      <c r="J477" s="98" t="str">
        <f t="shared" si="32"/>
        <v>Desarrollo del Sistema de Educación Superior</v>
      </c>
      <c r="K477" s="98" t="s">
        <v>412</v>
      </c>
    </row>
    <row r="478" spans="3:11">
      <c r="C478" s="145"/>
      <c r="D478" s="151"/>
      <c r="E478" s="118"/>
      <c r="F478" s="97">
        <f t="shared" si="31"/>
        <v>0</v>
      </c>
      <c r="G478" s="161"/>
      <c r="H478" s="146"/>
      <c r="I478" s="130" t="e">
        <f>VLOOKUP(H478,Presupuesto!$B$11:$C$565,2,0)</f>
        <v>#N/A</v>
      </c>
      <c r="J478" s="98" t="str">
        <f t="shared" si="32"/>
        <v>Desarrollo del Sistema de Educación Superior</v>
      </c>
      <c r="K478" s="98" t="s">
        <v>412</v>
      </c>
    </row>
    <row r="479" spans="3:11" ht="15.75" thickBot="1">
      <c r="C479" s="147"/>
      <c r="D479" s="159"/>
      <c r="E479" s="103"/>
      <c r="F479" s="105">
        <f t="shared" si="31"/>
        <v>0</v>
      </c>
      <c r="G479" s="162"/>
      <c r="H479" s="148"/>
      <c r="I479" s="132" t="e">
        <f>VLOOKUP(H479,Presupuesto!$B$11:$C$565,2,0)</f>
        <v>#N/A</v>
      </c>
      <c r="J479" s="106" t="str">
        <f t="shared" si="32"/>
        <v>Desarrollo del Sistema de Educación Superior</v>
      </c>
      <c r="K479" s="124" t="s">
        <v>394</v>
      </c>
    </row>
    <row r="481" spans="3:11" ht="15.75" thickBot="1"/>
    <row r="482" spans="3:11" ht="15.75" thickBot="1">
      <c r="C482" s="157" t="s">
        <v>53</v>
      </c>
      <c r="D482" s="365">
        <f>SUM(F489:F523)</f>
        <v>0</v>
      </c>
      <c r="F482" s="70"/>
      <c r="G482" s="79"/>
      <c r="H482" s="70"/>
      <c r="I482" s="70"/>
    </row>
    <row r="483" spans="3:11">
      <c r="C483" s="70"/>
      <c r="D483" s="31"/>
      <c r="E483" s="93"/>
      <c r="F483" s="93"/>
      <c r="G483" s="93"/>
      <c r="H483" s="76"/>
      <c r="I483" s="76"/>
      <c r="J483" s="76"/>
      <c r="K483" s="112"/>
    </row>
    <row r="484" spans="3:11">
      <c r="C484" s="70"/>
      <c r="D484" s="31"/>
      <c r="E484" s="93"/>
      <c r="F484" s="93"/>
      <c r="G484" s="93"/>
      <c r="H484" s="76"/>
      <c r="I484" s="76"/>
      <c r="J484" s="76"/>
      <c r="K484" s="112"/>
    </row>
    <row r="485" spans="3:11" ht="15.75">
      <c r="C485" s="202" t="s">
        <v>392</v>
      </c>
      <c r="D485" s="361"/>
      <c r="E485" s="93"/>
      <c r="F485" s="93"/>
      <c r="G485" s="93"/>
      <c r="H485" s="76"/>
      <c r="I485" s="76"/>
      <c r="J485" s="76"/>
      <c r="K485" s="112"/>
    </row>
    <row r="486" spans="3:11" ht="18.75">
      <c r="C486" s="206" t="e">
        <f>IFERROR(VLOOKUP(D485,'1. Desarrollo e Innov. Curricu.'!$E:$F,2,FALSE),IFERROR(VLOOKUP(D485,'2. Investigación Científica'!$E:$F,2,FALSE),IFERROR(VLOOKUP(D485,'3. Vinculación Univ. Sociedad'!$E:$F,2,FALSE),IFERROR(VLOOKUP(D485,'4. Docencia y Profesorado Univ.'!$E:$F,2,FALSE),IFERROR(VLOOKUP(D485,'5. Estudiantes y Graduados'!$E:$F,2,FALSE),IFERROR(VLOOKUP(D485,'11. Gestion Administrativa'!$E:$F,2,FALSE),IFERROR(VLOOKUP(D485,'13. Gestión Académica'!$E:$F,2,FALSE),IFERROR(VLOOKUP(D485,'8. Asegura. de la Calid. y M'!$E:$F,2,FALSE),IFERROR(VLOOKUP(D485,'6. Gestión del Conocimiento'!$E:$F,2,FALSE),IFERROR(VLOOKUP(D485,'15. Gobernabilidad y Proceso...'!$E:$F,2,FALSE),IFERROR(VLOOKUP(D485,'12. Gestión del Talento Humano'!$E:$F,2,FALSE),IFERROR(VLOOKUP(D485,'14. Internacional... de la E.S.'!$E:$F,2,FALSE),IFERROR(VLOOKUP(D485,'10. Posgrado'!$E:$F,2,FALSE),IFERROR(VLOOKUP(D485,'17. Gestión TIC'!$E:$F,2,FALSE),IFERROR(VLOOKUP(D485,'16. Desa. del Sistema Educ.Sup.'!$E:$F,2,FALSE),IFERROR(VLOOKUP(D485,'9. Cultura de Inno. Insti...'!$E:$F,2,FALSE),VLOOKUP(D485,'7. Lo Esencial de la Reforma U.'!$E:$F,2,0)))))))))))))))))</f>
        <v>#N/A</v>
      </c>
      <c r="D486" s="31"/>
      <c r="E486" s="93"/>
      <c r="F486" s="93"/>
      <c r="G486" s="93"/>
      <c r="H486" s="76"/>
      <c r="I486" s="76"/>
      <c r="J486" s="76"/>
      <c r="K486" s="112"/>
    </row>
    <row r="487" spans="3:11" ht="15.75" thickBot="1">
      <c r="F487" s="93"/>
      <c r="G487" s="76"/>
      <c r="H487" s="76"/>
      <c r="I487" s="76"/>
    </row>
    <row r="488" spans="3:11" ht="30.75" thickBot="1">
      <c r="C488" s="129" t="s">
        <v>44</v>
      </c>
      <c r="D488" s="129" t="s">
        <v>55</v>
      </c>
      <c r="E488" s="136" t="s">
        <v>57</v>
      </c>
      <c r="F488" s="135" t="s">
        <v>27</v>
      </c>
      <c r="G488" s="133" t="s">
        <v>131</v>
      </c>
      <c r="H488" s="136" t="s">
        <v>46</v>
      </c>
      <c r="I488" s="133" t="s">
        <v>132</v>
      </c>
      <c r="J488" s="133" t="s">
        <v>410</v>
      </c>
      <c r="K488" s="133" t="s">
        <v>411</v>
      </c>
    </row>
    <row r="489" spans="3:11">
      <c r="C489" s="216" t="s">
        <v>439</v>
      </c>
      <c r="D489" s="217"/>
      <c r="E489" s="215">
        <f>HLOOKUP(C489,$AH$2:$BU$3,2,0)</f>
        <v>620</v>
      </c>
      <c r="F489" s="97">
        <f t="shared" ref="F489:F523" si="33">D489*E489</f>
        <v>0</v>
      </c>
      <c r="G489" s="161"/>
      <c r="H489" s="142"/>
      <c r="I489" s="130" t="e">
        <f>VLOOKUP(H489,Presupuesto!$B$11:$C$565,2,0)</f>
        <v>#N/A</v>
      </c>
      <c r="J489" s="214" t="s">
        <v>1479</v>
      </c>
      <c r="K489" s="98" t="s">
        <v>394</v>
      </c>
    </row>
    <row r="490" spans="3:11">
      <c r="C490" s="141"/>
      <c r="D490" s="158"/>
      <c r="E490" s="123"/>
      <c r="F490" s="97">
        <f t="shared" si="33"/>
        <v>0</v>
      </c>
      <c r="G490" s="161"/>
      <c r="H490" s="142"/>
      <c r="I490" s="130" t="e">
        <f>VLOOKUP(H490,Presupuesto!$B$11:$C$565,2,0)</f>
        <v>#N/A</v>
      </c>
      <c r="J490" s="98" t="str">
        <f>$J$489</f>
        <v>Desarrollo del Sistema de Educación Superior</v>
      </c>
      <c r="K490" s="98" t="s">
        <v>412</v>
      </c>
    </row>
    <row r="491" spans="3:11">
      <c r="C491" s="141"/>
      <c r="D491" s="158"/>
      <c r="E491" s="123"/>
      <c r="F491" s="97">
        <f t="shared" si="33"/>
        <v>0</v>
      </c>
      <c r="G491" s="161"/>
      <c r="H491" s="142"/>
      <c r="I491" s="130" t="e">
        <f>VLOOKUP(H491,Presupuesto!$B$11:$C$565,2,0)</f>
        <v>#N/A</v>
      </c>
      <c r="J491" s="98" t="str">
        <f t="shared" ref="J491:J523" si="34">$J$489</f>
        <v>Desarrollo del Sistema de Educación Superior</v>
      </c>
      <c r="K491" s="98" t="s">
        <v>412</v>
      </c>
    </row>
    <row r="492" spans="3:11">
      <c r="C492" s="141"/>
      <c r="D492" s="158"/>
      <c r="E492" s="123"/>
      <c r="F492" s="97">
        <f t="shared" si="33"/>
        <v>0</v>
      </c>
      <c r="G492" s="161"/>
      <c r="H492" s="142"/>
      <c r="I492" s="130" t="e">
        <f>VLOOKUP(H492,Presupuesto!$B$11:$C$565,2,0)</f>
        <v>#N/A</v>
      </c>
      <c r="J492" s="98" t="str">
        <f t="shared" si="34"/>
        <v>Desarrollo del Sistema de Educación Superior</v>
      </c>
      <c r="K492" s="98" t="s">
        <v>412</v>
      </c>
    </row>
    <row r="493" spans="3:11">
      <c r="C493" s="141"/>
      <c r="D493" s="158"/>
      <c r="E493" s="123"/>
      <c r="F493" s="97">
        <f t="shared" si="33"/>
        <v>0</v>
      </c>
      <c r="G493" s="161"/>
      <c r="H493" s="142"/>
      <c r="I493" s="130" t="e">
        <f>VLOOKUP(H493,Presupuesto!$B$11:$C$565,2,0)</f>
        <v>#N/A</v>
      </c>
      <c r="J493" s="98" t="str">
        <f t="shared" si="34"/>
        <v>Desarrollo del Sistema de Educación Superior</v>
      </c>
      <c r="K493" s="98" t="s">
        <v>412</v>
      </c>
    </row>
    <row r="494" spans="3:11">
      <c r="C494" s="141"/>
      <c r="D494" s="158"/>
      <c r="E494" s="123"/>
      <c r="F494" s="97">
        <f t="shared" si="33"/>
        <v>0</v>
      </c>
      <c r="G494" s="161"/>
      <c r="H494" s="142"/>
      <c r="I494" s="130" t="e">
        <f>VLOOKUP(H494,Presupuesto!$B$11:$C$565,2,0)</f>
        <v>#N/A</v>
      </c>
      <c r="J494" s="98" t="str">
        <f t="shared" si="34"/>
        <v>Desarrollo del Sistema de Educación Superior</v>
      </c>
      <c r="K494" s="98" t="s">
        <v>401</v>
      </c>
    </row>
    <row r="495" spans="3:11">
      <c r="C495" s="141"/>
      <c r="D495" s="158"/>
      <c r="E495" s="123"/>
      <c r="F495" s="97">
        <f t="shared" si="33"/>
        <v>0</v>
      </c>
      <c r="G495" s="161"/>
      <c r="H495" s="142"/>
      <c r="I495" s="130" t="e">
        <f>VLOOKUP(H495,Presupuesto!$B$11:$C$565,2,0)</f>
        <v>#N/A</v>
      </c>
      <c r="J495" s="98" t="str">
        <f t="shared" si="34"/>
        <v>Desarrollo del Sistema de Educación Superior</v>
      </c>
      <c r="K495" s="98" t="s">
        <v>412</v>
      </c>
    </row>
    <row r="496" spans="3:11">
      <c r="C496" s="141"/>
      <c r="D496" s="158"/>
      <c r="E496" s="123"/>
      <c r="F496" s="97">
        <f t="shared" si="33"/>
        <v>0</v>
      </c>
      <c r="G496" s="161"/>
      <c r="H496" s="142"/>
      <c r="I496" s="130" t="e">
        <f>VLOOKUP(H496,Presupuesto!$B$11:$C$565,2,0)</f>
        <v>#N/A</v>
      </c>
      <c r="J496" s="98" t="str">
        <f t="shared" si="34"/>
        <v>Desarrollo del Sistema de Educación Superior</v>
      </c>
      <c r="K496" s="98" t="s">
        <v>412</v>
      </c>
    </row>
    <row r="497" spans="3:11">
      <c r="C497" s="141"/>
      <c r="D497" s="158"/>
      <c r="E497" s="123"/>
      <c r="F497" s="97">
        <f t="shared" si="33"/>
        <v>0</v>
      </c>
      <c r="G497" s="161"/>
      <c r="H497" s="142"/>
      <c r="I497" s="130" t="e">
        <f>VLOOKUP(H497,Presupuesto!$B$11:$C$565,2,0)</f>
        <v>#N/A</v>
      </c>
      <c r="J497" s="98" t="str">
        <f t="shared" si="34"/>
        <v>Desarrollo del Sistema de Educación Superior</v>
      </c>
      <c r="K497" s="98" t="s">
        <v>412</v>
      </c>
    </row>
    <row r="498" spans="3:11">
      <c r="C498" s="141"/>
      <c r="D498" s="158"/>
      <c r="E498" s="123"/>
      <c r="F498" s="97">
        <f t="shared" si="33"/>
        <v>0</v>
      </c>
      <c r="G498" s="161"/>
      <c r="H498" s="142"/>
      <c r="I498" s="130" t="e">
        <f>VLOOKUP(H498,Presupuesto!$B$11:$C$565,2,0)</f>
        <v>#N/A</v>
      </c>
      <c r="J498" s="98" t="str">
        <f t="shared" si="34"/>
        <v>Desarrollo del Sistema de Educación Superior</v>
      </c>
      <c r="K498" s="98" t="s">
        <v>412</v>
      </c>
    </row>
    <row r="499" spans="3:11">
      <c r="C499" s="141"/>
      <c r="D499" s="158"/>
      <c r="E499" s="123"/>
      <c r="F499" s="97">
        <f t="shared" si="33"/>
        <v>0</v>
      </c>
      <c r="G499" s="161"/>
      <c r="H499" s="142"/>
      <c r="I499" s="130" t="e">
        <f>VLOOKUP(H499,Presupuesto!$B$11:$C$565,2,0)</f>
        <v>#N/A</v>
      </c>
      <c r="J499" s="98" t="str">
        <f t="shared" si="34"/>
        <v>Desarrollo del Sistema de Educación Superior</v>
      </c>
      <c r="K499" s="98" t="s">
        <v>412</v>
      </c>
    </row>
    <row r="500" spans="3:11">
      <c r="C500" s="141"/>
      <c r="D500" s="158"/>
      <c r="E500" s="123"/>
      <c r="F500" s="97">
        <f t="shared" si="33"/>
        <v>0</v>
      </c>
      <c r="G500" s="161"/>
      <c r="H500" s="142"/>
      <c r="I500" s="130" t="e">
        <f>VLOOKUP(H500,Presupuesto!$B$11:$C$565,2,0)</f>
        <v>#N/A</v>
      </c>
      <c r="J500" s="98" t="str">
        <f t="shared" si="34"/>
        <v>Desarrollo del Sistema de Educación Superior</v>
      </c>
      <c r="K500" s="98" t="s">
        <v>412</v>
      </c>
    </row>
    <row r="501" spans="3:11">
      <c r="C501" s="141"/>
      <c r="D501" s="158"/>
      <c r="E501" s="123"/>
      <c r="F501" s="97">
        <f t="shared" si="33"/>
        <v>0</v>
      </c>
      <c r="G501" s="161"/>
      <c r="H501" s="142"/>
      <c r="I501" s="130" t="e">
        <f>VLOOKUP(H501,Presupuesto!$B$11:$C$565,2,0)</f>
        <v>#N/A</v>
      </c>
      <c r="J501" s="98" t="str">
        <f t="shared" si="34"/>
        <v>Desarrollo del Sistema de Educación Superior</v>
      </c>
      <c r="K501" s="98" t="s">
        <v>412</v>
      </c>
    </row>
    <row r="502" spans="3:11">
      <c r="C502" s="141"/>
      <c r="D502" s="158"/>
      <c r="E502" s="123"/>
      <c r="F502" s="97">
        <f t="shared" si="33"/>
        <v>0</v>
      </c>
      <c r="G502" s="161"/>
      <c r="H502" s="142"/>
      <c r="I502" s="130" t="e">
        <f>VLOOKUP(H502,Presupuesto!$B$11:$C$565,2,0)</f>
        <v>#N/A</v>
      </c>
      <c r="J502" s="98" t="str">
        <f t="shared" si="34"/>
        <v>Desarrollo del Sistema de Educación Superior</v>
      </c>
      <c r="K502" s="98" t="s">
        <v>412</v>
      </c>
    </row>
    <row r="503" spans="3:11">
      <c r="C503" s="141"/>
      <c r="D503" s="158"/>
      <c r="E503" s="123"/>
      <c r="F503" s="97">
        <f t="shared" si="33"/>
        <v>0</v>
      </c>
      <c r="G503" s="161"/>
      <c r="H503" s="142"/>
      <c r="I503" s="130" t="e">
        <f>VLOOKUP(H503,Presupuesto!$B$11:$C$565,2,0)</f>
        <v>#N/A</v>
      </c>
      <c r="J503" s="98" t="str">
        <f t="shared" si="34"/>
        <v>Desarrollo del Sistema de Educación Superior</v>
      </c>
      <c r="K503" s="98" t="s">
        <v>412</v>
      </c>
    </row>
    <row r="504" spans="3:11">
      <c r="C504" s="141"/>
      <c r="D504" s="158"/>
      <c r="E504" s="123"/>
      <c r="F504" s="97">
        <f t="shared" si="33"/>
        <v>0</v>
      </c>
      <c r="G504" s="161"/>
      <c r="H504" s="142"/>
      <c r="I504" s="130" t="e">
        <f>VLOOKUP(H504,Presupuesto!$B$11:$C$565,2,0)</f>
        <v>#N/A</v>
      </c>
      <c r="J504" s="98" t="str">
        <f t="shared" si="34"/>
        <v>Desarrollo del Sistema de Educación Superior</v>
      </c>
      <c r="K504" s="98" t="s">
        <v>412</v>
      </c>
    </row>
    <row r="505" spans="3:11">
      <c r="C505" s="141"/>
      <c r="D505" s="158"/>
      <c r="E505" s="123"/>
      <c r="F505" s="97">
        <f t="shared" si="33"/>
        <v>0</v>
      </c>
      <c r="G505" s="161"/>
      <c r="H505" s="142"/>
      <c r="I505" s="130" t="e">
        <f>VLOOKUP(H505,Presupuesto!$B$11:$C$565,2,0)</f>
        <v>#N/A</v>
      </c>
      <c r="J505" s="98" t="str">
        <f t="shared" si="34"/>
        <v>Desarrollo del Sistema de Educación Superior</v>
      </c>
      <c r="K505" s="98" t="s">
        <v>412</v>
      </c>
    </row>
    <row r="506" spans="3:11">
      <c r="C506" s="141"/>
      <c r="D506" s="158"/>
      <c r="E506" s="123"/>
      <c r="F506" s="97">
        <f t="shared" si="33"/>
        <v>0</v>
      </c>
      <c r="G506" s="161"/>
      <c r="H506" s="142"/>
      <c r="I506" s="130" t="e">
        <f>VLOOKUP(H506,Presupuesto!$B$11:$C$565,2,0)</f>
        <v>#N/A</v>
      </c>
      <c r="J506" s="98" t="str">
        <f t="shared" si="34"/>
        <v>Desarrollo del Sistema de Educación Superior</v>
      </c>
      <c r="K506" s="98" t="s">
        <v>412</v>
      </c>
    </row>
    <row r="507" spans="3:11">
      <c r="C507" s="141"/>
      <c r="D507" s="158"/>
      <c r="E507" s="123"/>
      <c r="F507" s="97">
        <f t="shared" si="33"/>
        <v>0</v>
      </c>
      <c r="G507" s="161"/>
      <c r="H507" s="142"/>
      <c r="I507" s="130" t="e">
        <f>VLOOKUP(H507,Presupuesto!$B$11:$C$565,2,0)</f>
        <v>#N/A</v>
      </c>
      <c r="J507" s="98" t="str">
        <f t="shared" si="34"/>
        <v>Desarrollo del Sistema de Educación Superior</v>
      </c>
      <c r="K507" s="98" t="s">
        <v>412</v>
      </c>
    </row>
    <row r="508" spans="3:11">
      <c r="C508" s="141"/>
      <c r="D508" s="158"/>
      <c r="E508" s="123"/>
      <c r="F508" s="97">
        <f t="shared" si="33"/>
        <v>0</v>
      </c>
      <c r="G508" s="161"/>
      <c r="H508" s="142"/>
      <c r="I508" s="130" t="e">
        <f>VLOOKUP(H508,Presupuesto!$B$11:$C$565,2,0)</f>
        <v>#N/A</v>
      </c>
      <c r="J508" s="98" t="str">
        <f t="shared" si="34"/>
        <v>Desarrollo del Sistema de Educación Superior</v>
      </c>
      <c r="K508" s="98" t="s">
        <v>412</v>
      </c>
    </row>
    <row r="509" spans="3:11">
      <c r="C509" s="141"/>
      <c r="D509" s="158"/>
      <c r="E509" s="123"/>
      <c r="F509" s="97">
        <f t="shared" si="33"/>
        <v>0</v>
      </c>
      <c r="G509" s="161"/>
      <c r="H509" s="142"/>
      <c r="I509" s="130" t="e">
        <f>VLOOKUP(H509,Presupuesto!$B$11:$C$565,2,0)</f>
        <v>#N/A</v>
      </c>
      <c r="J509" s="98" t="str">
        <f t="shared" si="34"/>
        <v>Desarrollo del Sistema de Educación Superior</v>
      </c>
      <c r="K509" s="98" t="s">
        <v>412</v>
      </c>
    </row>
    <row r="510" spans="3:11">
      <c r="C510" s="141"/>
      <c r="D510" s="158"/>
      <c r="E510" s="123"/>
      <c r="F510" s="97">
        <f t="shared" si="33"/>
        <v>0</v>
      </c>
      <c r="G510" s="161"/>
      <c r="H510" s="142"/>
      <c r="I510" s="130" t="e">
        <f>VLOOKUP(H510,Presupuesto!$B$11:$C$565,2,0)</f>
        <v>#N/A</v>
      </c>
      <c r="J510" s="98" t="str">
        <f t="shared" si="34"/>
        <v>Desarrollo del Sistema de Educación Superior</v>
      </c>
      <c r="K510" s="98" t="s">
        <v>412</v>
      </c>
    </row>
    <row r="511" spans="3:11">
      <c r="C511" s="143"/>
      <c r="D511" s="151"/>
      <c r="E511" s="118"/>
      <c r="F511" s="97">
        <f t="shared" si="33"/>
        <v>0</v>
      </c>
      <c r="G511" s="161"/>
      <c r="H511" s="144"/>
      <c r="I511" s="130" t="e">
        <f>VLOOKUP(H511,Presupuesto!$B$11:$C$565,2,0)</f>
        <v>#N/A</v>
      </c>
      <c r="J511" s="98" t="str">
        <f t="shared" si="34"/>
        <v>Desarrollo del Sistema de Educación Superior</v>
      </c>
      <c r="K511" s="98" t="s">
        <v>412</v>
      </c>
    </row>
    <row r="512" spans="3:11">
      <c r="C512" s="143"/>
      <c r="D512" s="151"/>
      <c r="E512" s="118"/>
      <c r="F512" s="97">
        <f t="shared" si="33"/>
        <v>0</v>
      </c>
      <c r="G512" s="161"/>
      <c r="H512" s="144"/>
      <c r="I512" s="130" t="e">
        <f>VLOOKUP(H512,Presupuesto!$B$11:$C$565,2,0)</f>
        <v>#N/A</v>
      </c>
      <c r="J512" s="98" t="str">
        <f t="shared" si="34"/>
        <v>Desarrollo del Sistema de Educación Superior</v>
      </c>
      <c r="K512" s="98" t="s">
        <v>412</v>
      </c>
    </row>
    <row r="513" spans="3:11">
      <c r="C513" s="143"/>
      <c r="D513" s="151"/>
      <c r="E513" s="118"/>
      <c r="F513" s="97">
        <f t="shared" si="33"/>
        <v>0</v>
      </c>
      <c r="G513" s="161"/>
      <c r="H513" s="144"/>
      <c r="I513" s="130" t="e">
        <f>VLOOKUP(H513,Presupuesto!$B$11:$C$565,2,0)</f>
        <v>#N/A</v>
      </c>
      <c r="J513" s="98" t="str">
        <f t="shared" si="34"/>
        <v>Desarrollo del Sistema de Educación Superior</v>
      </c>
      <c r="K513" s="98" t="s">
        <v>412</v>
      </c>
    </row>
    <row r="514" spans="3:11">
      <c r="C514" s="143"/>
      <c r="D514" s="151"/>
      <c r="E514" s="118"/>
      <c r="F514" s="97">
        <f t="shared" si="33"/>
        <v>0</v>
      </c>
      <c r="G514" s="161"/>
      <c r="H514" s="144"/>
      <c r="I514" s="130" t="e">
        <f>VLOOKUP(H514,Presupuesto!$B$11:$C$565,2,0)</f>
        <v>#N/A</v>
      </c>
      <c r="J514" s="98" t="str">
        <f t="shared" si="34"/>
        <v>Desarrollo del Sistema de Educación Superior</v>
      </c>
      <c r="K514" s="98" t="s">
        <v>412</v>
      </c>
    </row>
    <row r="515" spans="3:11">
      <c r="C515" s="143"/>
      <c r="D515" s="151"/>
      <c r="E515" s="118"/>
      <c r="F515" s="97">
        <f t="shared" si="33"/>
        <v>0</v>
      </c>
      <c r="G515" s="161"/>
      <c r="H515" s="144"/>
      <c r="I515" s="130" t="e">
        <f>VLOOKUP(H515,Presupuesto!$B$11:$C$565,2,0)</f>
        <v>#N/A</v>
      </c>
      <c r="J515" s="98" t="str">
        <f t="shared" si="34"/>
        <v>Desarrollo del Sistema de Educación Superior</v>
      </c>
      <c r="K515" s="98" t="s">
        <v>412</v>
      </c>
    </row>
    <row r="516" spans="3:11">
      <c r="C516" s="143"/>
      <c r="D516" s="151"/>
      <c r="E516" s="118"/>
      <c r="F516" s="97">
        <f t="shared" si="33"/>
        <v>0</v>
      </c>
      <c r="G516" s="161"/>
      <c r="H516" s="144"/>
      <c r="I516" s="130" t="e">
        <f>VLOOKUP(H516,Presupuesto!$B$11:$C$565,2,0)</f>
        <v>#N/A</v>
      </c>
      <c r="J516" s="98" t="str">
        <f t="shared" si="34"/>
        <v>Desarrollo del Sistema de Educación Superior</v>
      </c>
      <c r="K516" s="98" t="s">
        <v>412</v>
      </c>
    </row>
    <row r="517" spans="3:11">
      <c r="C517" s="143"/>
      <c r="D517" s="151"/>
      <c r="E517" s="118"/>
      <c r="F517" s="97">
        <f t="shared" si="33"/>
        <v>0</v>
      </c>
      <c r="G517" s="161"/>
      <c r="H517" s="144"/>
      <c r="I517" s="130" t="e">
        <f>VLOOKUP(H517,Presupuesto!$B$11:$C$565,2,0)</f>
        <v>#N/A</v>
      </c>
      <c r="J517" s="98" t="str">
        <f t="shared" si="34"/>
        <v>Desarrollo del Sistema de Educación Superior</v>
      </c>
      <c r="K517" s="98" t="s">
        <v>412</v>
      </c>
    </row>
    <row r="518" spans="3:11">
      <c r="C518" s="143"/>
      <c r="D518" s="151"/>
      <c r="E518" s="118"/>
      <c r="F518" s="97">
        <f t="shared" si="33"/>
        <v>0</v>
      </c>
      <c r="G518" s="161"/>
      <c r="H518" s="144"/>
      <c r="I518" s="130" t="e">
        <f>VLOOKUP(H518,Presupuesto!$B$11:$C$565,2,0)</f>
        <v>#N/A</v>
      </c>
      <c r="J518" s="98" t="str">
        <f t="shared" si="34"/>
        <v>Desarrollo del Sistema de Educación Superior</v>
      </c>
      <c r="K518" s="98" t="s">
        <v>412</v>
      </c>
    </row>
    <row r="519" spans="3:11">
      <c r="C519" s="145"/>
      <c r="D519" s="151"/>
      <c r="E519" s="118"/>
      <c r="F519" s="97">
        <f t="shared" si="33"/>
        <v>0</v>
      </c>
      <c r="G519" s="161"/>
      <c r="H519" s="146"/>
      <c r="I519" s="130" t="e">
        <f>VLOOKUP(H519,Presupuesto!$B$11:$C$565,2,0)</f>
        <v>#N/A</v>
      </c>
      <c r="J519" s="98" t="str">
        <f t="shared" si="34"/>
        <v>Desarrollo del Sistema de Educación Superior</v>
      </c>
      <c r="K519" s="98" t="s">
        <v>403</v>
      </c>
    </row>
    <row r="520" spans="3:11">
      <c r="C520" s="145"/>
      <c r="D520" s="151"/>
      <c r="E520" s="118"/>
      <c r="F520" s="97">
        <f t="shared" si="33"/>
        <v>0</v>
      </c>
      <c r="G520" s="161"/>
      <c r="H520" s="146"/>
      <c r="I520" s="130" t="e">
        <f>VLOOKUP(H520,Presupuesto!$B$11:$C$565,2,0)</f>
        <v>#N/A</v>
      </c>
      <c r="J520" s="98" t="str">
        <f t="shared" si="34"/>
        <v>Desarrollo del Sistema de Educación Superior</v>
      </c>
      <c r="K520" s="98" t="s">
        <v>412</v>
      </c>
    </row>
    <row r="521" spans="3:11">
      <c r="C521" s="145"/>
      <c r="D521" s="151"/>
      <c r="E521" s="118"/>
      <c r="F521" s="97">
        <f t="shared" si="33"/>
        <v>0</v>
      </c>
      <c r="G521" s="161"/>
      <c r="H521" s="146"/>
      <c r="I521" s="130" t="e">
        <f>VLOOKUP(H521,Presupuesto!$B$11:$C$565,2,0)</f>
        <v>#N/A</v>
      </c>
      <c r="J521" s="98" t="str">
        <f t="shared" si="34"/>
        <v>Desarrollo del Sistema de Educación Superior</v>
      </c>
      <c r="K521" s="98" t="s">
        <v>412</v>
      </c>
    </row>
    <row r="522" spans="3:11">
      <c r="C522" s="145"/>
      <c r="D522" s="151"/>
      <c r="E522" s="118"/>
      <c r="F522" s="97">
        <f t="shared" si="33"/>
        <v>0</v>
      </c>
      <c r="G522" s="161"/>
      <c r="H522" s="146"/>
      <c r="I522" s="130" t="e">
        <f>VLOOKUP(H522,Presupuesto!$B$11:$C$565,2,0)</f>
        <v>#N/A</v>
      </c>
      <c r="J522" s="98" t="str">
        <f t="shared" si="34"/>
        <v>Desarrollo del Sistema de Educación Superior</v>
      </c>
      <c r="K522" s="98" t="s">
        <v>412</v>
      </c>
    </row>
    <row r="523" spans="3:11" ht="15.75" thickBot="1">
      <c r="C523" s="147"/>
      <c r="D523" s="159"/>
      <c r="E523" s="103"/>
      <c r="F523" s="105">
        <f t="shared" si="33"/>
        <v>0</v>
      </c>
      <c r="G523" s="162"/>
      <c r="H523" s="148"/>
      <c r="I523" s="132" t="e">
        <f>VLOOKUP(H523,Presupuesto!$B$11:$C$565,2,0)</f>
        <v>#N/A</v>
      </c>
      <c r="J523" s="106" t="str">
        <f t="shared" si="34"/>
        <v>Desarrollo del Sistema de Educación Superior</v>
      </c>
      <c r="K523" s="124" t="s">
        <v>394</v>
      </c>
    </row>
    <row r="525" spans="3:11" ht="15.75" thickBot="1">
      <c r="F525" s="90"/>
      <c r="G525" s="89"/>
      <c r="H525" s="90"/>
      <c r="I525" s="90"/>
    </row>
    <row r="526" spans="3:11" ht="15.75" thickBot="1">
      <c r="C526" s="157" t="s">
        <v>53</v>
      </c>
      <c r="D526" s="365">
        <f>SUM(F533:F567)</f>
        <v>0</v>
      </c>
      <c r="F526" s="70"/>
      <c r="G526" s="79"/>
      <c r="H526" s="70"/>
      <c r="I526" s="70"/>
    </row>
    <row r="527" spans="3:11">
      <c r="C527" s="70"/>
      <c r="D527" s="31"/>
      <c r="E527" s="93"/>
      <c r="F527" s="93"/>
      <c r="G527" s="93"/>
      <c r="H527" s="76"/>
      <c r="I527" s="76"/>
      <c r="J527" s="76"/>
      <c r="K527" s="112"/>
    </row>
    <row r="528" spans="3:11">
      <c r="C528" s="70"/>
      <c r="D528" s="31"/>
      <c r="E528" s="93"/>
      <c r="F528" s="93"/>
      <c r="G528" s="93"/>
      <c r="H528" s="76"/>
      <c r="I528" s="76"/>
      <c r="J528" s="76"/>
      <c r="K528" s="112"/>
    </row>
    <row r="529" spans="3:11" ht="15.75">
      <c r="C529" s="202" t="s">
        <v>392</v>
      </c>
      <c r="D529" s="361"/>
      <c r="E529" s="93"/>
      <c r="F529" s="93"/>
      <c r="G529" s="93"/>
      <c r="H529" s="76"/>
      <c r="I529" s="76"/>
      <c r="J529" s="76"/>
      <c r="K529" s="112"/>
    </row>
    <row r="530" spans="3:11" ht="18.75">
      <c r="C530" s="206" t="e">
        <f>IFERROR(VLOOKUP(D529,'1. Desarrollo e Innov. Curricu.'!$E:$F,2,FALSE),IFERROR(VLOOKUP(D529,'2. Investigación Científica'!$E:$F,2,FALSE),IFERROR(VLOOKUP(D529,'3. Vinculación Univ. Sociedad'!$E:$F,2,FALSE),IFERROR(VLOOKUP(D529,'4. Docencia y Profesorado Univ.'!$E:$F,2,FALSE),IFERROR(VLOOKUP(D529,'5. Estudiantes y Graduados'!$E:$F,2,FALSE),IFERROR(VLOOKUP(D529,'11. Gestion Administrativa'!$E:$F,2,FALSE),IFERROR(VLOOKUP(D529,'13. Gestión Académica'!$E:$F,2,FALSE),IFERROR(VLOOKUP(D529,'8. Asegura. de la Calid. y M'!$E:$F,2,FALSE),IFERROR(VLOOKUP(D529,'6. Gestión del Conocimiento'!$E:$F,2,FALSE),IFERROR(VLOOKUP(D529,'15. Gobernabilidad y Proceso...'!$E:$F,2,FALSE),IFERROR(VLOOKUP(D529,'12. Gestión del Talento Humano'!$E:$F,2,FALSE),IFERROR(VLOOKUP(D529,'14. Internacional... de la E.S.'!$E:$F,2,FALSE),IFERROR(VLOOKUP(D529,'10. Posgrado'!$E:$F,2,FALSE),IFERROR(VLOOKUP(D529,'17. Gestión TIC'!$E:$F,2,FALSE),IFERROR(VLOOKUP(D529,'16. Desa. del Sistema Educ.Sup.'!$E:$F,2,FALSE),IFERROR(VLOOKUP(D529,'9. Cultura de Inno. Insti...'!$E:$F,2,FALSE),VLOOKUP(D529,'7. Lo Esencial de la Reforma U.'!$E:$F,2,0)))))))))))))))))</f>
        <v>#N/A</v>
      </c>
      <c r="D530" s="31"/>
      <c r="E530" s="93"/>
      <c r="F530" s="93"/>
      <c r="G530" s="93"/>
      <c r="H530" s="76"/>
      <c r="I530" s="76"/>
      <c r="J530" s="76"/>
      <c r="K530" s="112"/>
    </row>
    <row r="531" spans="3:11" ht="15.75" thickBot="1">
      <c r="F531" s="93"/>
      <c r="G531" s="76"/>
      <c r="H531" s="76"/>
      <c r="I531" s="76"/>
    </row>
    <row r="532" spans="3:11" ht="30.75" thickBot="1">
      <c r="C532" s="129" t="s">
        <v>44</v>
      </c>
      <c r="D532" s="129" t="s">
        <v>55</v>
      </c>
      <c r="E532" s="136" t="s">
        <v>57</v>
      </c>
      <c r="F532" s="135" t="s">
        <v>27</v>
      </c>
      <c r="G532" s="133" t="s">
        <v>131</v>
      </c>
      <c r="H532" s="136" t="s">
        <v>46</v>
      </c>
      <c r="I532" s="133" t="s">
        <v>132</v>
      </c>
      <c r="J532" s="133" t="s">
        <v>410</v>
      </c>
      <c r="K532" s="133" t="s">
        <v>411</v>
      </c>
    </row>
    <row r="533" spans="3:11">
      <c r="C533" s="216" t="s">
        <v>439</v>
      </c>
      <c r="D533" s="217"/>
      <c r="E533" s="215">
        <f>HLOOKUP(C533,$AH$2:$BU$3,2,0)</f>
        <v>620</v>
      </c>
      <c r="F533" s="97">
        <f t="shared" ref="F533:F567" si="35">D533*E533</f>
        <v>0</v>
      </c>
      <c r="G533" s="161"/>
      <c r="H533" s="142"/>
      <c r="I533" s="130" t="e">
        <f>VLOOKUP(H533,Presupuesto!$B$11:$C$565,2,0)</f>
        <v>#N/A</v>
      </c>
      <c r="J533" s="214" t="s">
        <v>1479</v>
      </c>
      <c r="K533" s="98" t="s">
        <v>394</v>
      </c>
    </row>
    <row r="534" spans="3:11">
      <c r="C534" s="141"/>
      <c r="D534" s="158"/>
      <c r="E534" s="123"/>
      <c r="F534" s="97">
        <f t="shared" si="35"/>
        <v>0</v>
      </c>
      <c r="G534" s="161"/>
      <c r="H534" s="142"/>
      <c r="I534" s="130" t="e">
        <f>VLOOKUP(H534,Presupuesto!$B$11:$C$565,2,0)</f>
        <v>#N/A</v>
      </c>
      <c r="J534" s="98" t="str">
        <f>$J$533</f>
        <v>Desarrollo del Sistema de Educación Superior</v>
      </c>
      <c r="K534" s="98" t="s">
        <v>412</v>
      </c>
    </row>
    <row r="535" spans="3:11">
      <c r="C535" s="141"/>
      <c r="D535" s="158"/>
      <c r="E535" s="123"/>
      <c r="F535" s="97">
        <f t="shared" si="35"/>
        <v>0</v>
      </c>
      <c r="G535" s="161"/>
      <c r="H535" s="142"/>
      <c r="I535" s="130" t="e">
        <f>VLOOKUP(H535,Presupuesto!$B$11:$C$565,2,0)</f>
        <v>#N/A</v>
      </c>
      <c r="J535" s="98" t="str">
        <f t="shared" ref="J535:J567" si="36">$J$533</f>
        <v>Desarrollo del Sistema de Educación Superior</v>
      </c>
      <c r="K535" s="98" t="s">
        <v>412</v>
      </c>
    </row>
    <row r="536" spans="3:11">
      <c r="C536" s="141"/>
      <c r="D536" s="158"/>
      <c r="E536" s="123"/>
      <c r="F536" s="97">
        <f t="shared" si="35"/>
        <v>0</v>
      </c>
      <c r="G536" s="161"/>
      <c r="H536" s="142"/>
      <c r="I536" s="130" t="e">
        <f>VLOOKUP(H536,Presupuesto!$B$11:$C$565,2,0)</f>
        <v>#N/A</v>
      </c>
      <c r="J536" s="98" t="str">
        <f t="shared" si="36"/>
        <v>Desarrollo del Sistema de Educación Superior</v>
      </c>
      <c r="K536" s="98" t="s">
        <v>412</v>
      </c>
    </row>
    <row r="537" spans="3:11">
      <c r="C537" s="141"/>
      <c r="D537" s="158"/>
      <c r="E537" s="123"/>
      <c r="F537" s="97">
        <f t="shared" si="35"/>
        <v>0</v>
      </c>
      <c r="G537" s="161"/>
      <c r="H537" s="142"/>
      <c r="I537" s="130" t="e">
        <f>VLOOKUP(H537,Presupuesto!$B$11:$C$565,2,0)</f>
        <v>#N/A</v>
      </c>
      <c r="J537" s="98" t="str">
        <f t="shared" si="36"/>
        <v>Desarrollo del Sistema de Educación Superior</v>
      </c>
      <c r="K537" s="98" t="s">
        <v>412</v>
      </c>
    </row>
    <row r="538" spans="3:11">
      <c r="C538" s="141"/>
      <c r="D538" s="158"/>
      <c r="E538" s="123"/>
      <c r="F538" s="97">
        <f t="shared" si="35"/>
        <v>0</v>
      </c>
      <c r="G538" s="161"/>
      <c r="H538" s="142"/>
      <c r="I538" s="130" t="e">
        <f>VLOOKUP(H538,Presupuesto!$B$11:$C$565,2,0)</f>
        <v>#N/A</v>
      </c>
      <c r="J538" s="98" t="str">
        <f t="shared" si="36"/>
        <v>Desarrollo del Sistema de Educación Superior</v>
      </c>
      <c r="K538" s="98" t="s">
        <v>401</v>
      </c>
    </row>
    <row r="539" spans="3:11">
      <c r="C539" s="141"/>
      <c r="D539" s="158"/>
      <c r="E539" s="123"/>
      <c r="F539" s="97">
        <f t="shared" si="35"/>
        <v>0</v>
      </c>
      <c r="G539" s="161"/>
      <c r="H539" s="142"/>
      <c r="I539" s="130" t="e">
        <f>VLOOKUP(H539,Presupuesto!$B$11:$C$565,2,0)</f>
        <v>#N/A</v>
      </c>
      <c r="J539" s="98" t="str">
        <f t="shared" si="36"/>
        <v>Desarrollo del Sistema de Educación Superior</v>
      </c>
      <c r="K539" s="98" t="s">
        <v>412</v>
      </c>
    </row>
    <row r="540" spans="3:11">
      <c r="C540" s="141"/>
      <c r="D540" s="158"/>
      <c r="E540" s="123"/>
      <c r="F540" s="97">
        <f t="shared" si="35"/>
        <v>0</v>
      </c>
      <c r="G540" s="161"/>
      <c r="H540" s="142"/>
      <c r="I540" s="130" t="e">
        <f>VLOOKUP(H540,Presupuesto!$B$11:$C$565,2,0)</f>
        <v>#N/A</v>
      </c>
      <c r="J540" s="98" t="str">
        <f t="shared" si="36"/>
        <v>Desarrollo del Sistema de Educación Superior</v>
      </c>
      <c r="K540" s="98" t="s">
        <v>412</v>
      </c>
    </row>
    <row r="541" spans="3:11">
      <c r="C541" s="141"/>
      <c r="D541" s="158"/>
      <c r="E541" s="123"/>
      <c r="F541" s="97">
        <f t="shared" si="35"/>
        <v>0</v>
      </c>
      <c r="G541" s="161"/>
      <c r="H541" s="142"/>
      <c r="I541" s="130" t="e">
        <f>VLOOKUP(H541,Presupuesto!$B$11:$C$565,2,0)</f>
        <v>#N/A</v>
      </c>
      <c r="J541" s="98" t="str">
        <f t="shared" si="36"/>
        <v>Desarrollo del Sistema de Educación Superior</v>
      </c>
      <c r="K541" s="98" t="s">
        <v>412</v>
      </c>
    </row>
    <row r="542" spans="3:11">
      <c r="C542" s="141"/>
      <c r="D542" s="158"/>
      <c r="E542" s="123"/>
      <c r="F542" s="97">
        <f t="shared" si="35"/>
        <v>0</v>
      </c>
      <c r="G542" s="161"/>
      <c r="H542" s="142"/>
      <c r="I542" s="130" t="e">
        <f>VLOOKUP(H542,Presupuesto!$B$11:$C$565,2,0)</f>
        <v>#N/A</v>
      </c>
      <c r="J542" s="98" t="str">
        <f t="shared" si="36"/>
        <v>Desarrollo del Sistema de Educación Superior</v>
      </c>
      <c r="K542" s="98" t="s">
        <v>412</v>
      </c>
    </row>
    <row r="543" spans="3:11">
      <c r="C543" s="141"/>
      <c r="D543" s="158"/>
      <c r="E543" s="123"/>
      <c r="F543" s="97">
        <f t="shared" si="35"/>
        <v>0</v>
      </c>
      <c r="G543" s="161"/>
      <c r="H543" s="142"/>
      <c r="I543" s="130" t="e">
        <f>VLOOKUP(H543,Presupuesto!$B$11:$C$565,2,0)</f>
        <v>#N/A</v>
      </c>
      <c r="J543" s="98" t="str">
        <f t="shared" si="36"/>
        <v>Desarrollo del Sistema de Educación Superior</v>
      </c>
      <c r="K543" s="98" t="s">
        <v>412</v>
      </c>
    </row>
    <row r="544" spans="3:11">
      <c r="C544" s="141"/>
      <c r="D544" s="158"/>
      <c r="E544" s="123"/>
      <c r="F544" s="97">
        <f t="shared" si="35"/>
        <v>0</v>
      </c>
      <c r="G544" s="161"/>
      <c r="H544" s="142"/>
      <c r="I544" s="130" t="e">
        <f>VLOOKUP(H544,Presupuesto!$B$11:$C$565,2,0)</f>
        <v>#N/A</v>
      </c>
      <c r="J544" s="98" t="str">
        <f t="shared" si="36"/>
        <v>Desarrollo del Sistema de Educación Superior</v>
      </c>
      <c r="K544" s="98" t="s">
        <v>412</v>
      </c>
    </row>
    <row r="545" spans="3:11">
      <c r="C545" s="141"/>
      <c r="D545" s="158"/>
      <c r="E545" s="123"/>
      <c r="F545" s="97">
        <f t="shared" si="35"/>
        <v>0</v>
      </c>
      <c r="G545" s="161"/>
      <c r="H545" s="142"/>
      <c r="I545" s="130" t="e">
        <f>VLOOKUP(H545,Presupuesto!$B$11:$C$565,2,0)</f>
        <v>#N/A</v>
      </c>
      <c r="J545" s="98" t="str">
        <f t="shared" si="36"/>
        <v>Desarrollo del Sistema de Educación Superior</v>
      </c>
      <c r="K545" s="98" t="s">
        <v>412</v>
      </c>
    </row>
    <row r="546" spans="3:11">
      <c r="C546" s="141"/>
      <c r="D546" s="158"/>
      <c r="E546" s="123"/>
      <c r="F546" s="97">
        <f t="shared" si="35"/>
        <v>0</v>
      </c>
      <c r="G546" s="161"/>
      <c r="H546" s="142"/>
      <c r="I546" s="130" t="e">
        <f>VLOOKUP(H546,Presupuesto!$B$11:$C$565,2,0)</f>
        <v>#N/A</v>
      </c>
      <c r="J546" s="98" t="str">
        <f t="shared" si="36"/>
        <v>Desarrollo del Sistema de Educación Superior</v>
      </c>
      <c r="K546" s="98" t="s">
        <v>412</v>
      </c>
    </row>
    <row r="547" spans="3:11">
      <c r="C547" s="141"/>
      <c r="D547" s="158"/>
      <c r="E547" s="123"/>
      <c r="F547" s="97">
        <f t="shared" si="35"/>
        <v>0</v>
      </c>
      <c r="G547" s="161"/>
      <c r="H547" s="142"/>
      <c r="I547" s="130" t="e">
        <f>VLOOKUP(H547,Presupuesto!$B$11:$C$565,2,0)</f>
        <v>#N/A</v>
      </c>
      <c r="J547" s="98" t="str">
        <f t="shared" si="36"/>
        <v>Desarrollo del Sistema de Educación Superior</v>
      </c>
      <c r="K547" s="98" t="s">
        <v>412</v>
      </c>
    </row>
    <row r="548" spans="3:11">
      <c r="C548" s="141"/>
      <c r="D548" s="158"/>
      <c r="E548" s="123"/>
      <c r="F548" s="97">
        <f t="shared" si="35"/>
        <v>0</v>
      </c>
      <c r="G548" s="161"/>
      <c r="H548" s="142"/>
      <c r="I548" s="130" t="e">
        <f>VLOOKUP(H548,Presupuesto!$B$11:$C$565,2,0)</f>
        <v>#N/A</v>
      </c>
      <c r="J548" s="98" t="str">
        <f t="shared" si="36"/>
        <v>Desarrollo del Sistema de Educación Superior</v>
      </c>
      <c r="K548" s="98" t="s">
        <v>412</v>
      </c>
    </row>
    <row r="549" spans="3:11">
      <c r="C549" s="141"/>
      <c r="D549" s="158"/>
      <c r="E549" s="123"/>
      <c r="F549" s="97">
        <f t="shared" si="35"/>
        <v>0</v>
      </c>
      <c r="G549" s="161"/>
      <c r="H549" s="142"/>
      <c r="I549" s="130" t="e">
        <f>VLOOKUP(H549,Presupuesto!$B$11:$C$565,2,0)</f>
        <v>#N/A</v>
      </c>
      <c r="J549" s="98" t="str">
        <f t="shared" si="36"/>
        <v>Desarrollo del Sistema de Educación Superior</v>
      </c>
      <c r="K549" s="98" t="s">
        <v>412</v>
      </c>
    </row>
    <row r="550" spans="3:11">
      <c r="C550" s="141"/>
      <c r="D550" s="158"/>
      <c r="E550" s="123"/>
      <c r="F550" s="97">
        <f t="shared" si="35"/>
        <v>0</v>
      </c>
      <c r="G550" s="161"/>
      <c r="H550" s="142"/>
      <c r="I550" s="130" t="e">
        <f>VLOOKUP(H550,Presupuesto!$B$11:$C$565,2,0)</f>
        <v>#N/A</v>
      </c>
      <c r="J550" s="98" t="str">
        <f t="shared" si="36"/>
        <v>Desarrollo del Sistema de Educación Superior</v>
      </c>
      <c r="K550" s="98" t="s">
        <v>412</v>
      </c>
    </row>
    <row r="551" spans="3:11">
      <c r="C551" s="141"/>
      <c r="D551" s="158"/>
      <c r="E551" s="123"/>
      <c r="F551" s="97">
        <f t="shared" si="35"/>
        <v>0</v>
      </c>
      <c r="G551" s="161"/>
      <c r="H551" s="142"/>
      <c r="I551" s="130" t="e">
        <f>VLOOKUP(H551,Presupuesto!$B$11:$C$565,2,0)</f>
        <v>#N/A</v>
      </c>
      <c r="J551" s="98" t="str">
        <f t="shared" si="36"/>
        <v>Desarrollo del Sistema de Educación Superior</v>
      </c>
      <c r="K551" s="98" t="s">
        <v>412</v>
      </c>
    </row>
    <row r="552" spans="3:11">
      <c r="C552" s="141"/>
      <c r="D552" s="158"/>
      <c r="E552" s="123"/>
      <c r="F552" s="97">
        <f t="shared" si="35"/>
        <v>0</v>
      </c>
      <c r="G552" s="161"/>
      <c r="H552" s="142"/>
      <c r="I552" s="130" t="e">
        <f>VLOOKUP(H552,Presupuesto!$B$11:$C$565,2,0)</f>
        <v>#N/A</v>
      </c>
      <c r="J552" s="98" t="str">
        <f t="shared" si="36"/>
        <v>Desarrollo del Sistema de Educación Superior</v>
      </c>
      <c r="K552" s="98" t="s">
        <v>412</v>
      </c>
    </row>
    <row r="553" spans="3:11">
      <c r="C553" s="141"/>
      <c r="D553" s="158"/>
      <c r="E553" s="123"/>
      <c r="F553" s="97">
        <f t="shared" si="35"/>
        <v>0</v>
      </c>
      <c r="G553" s="161"/>
      <c r="H553" s="142"/>
      <c r="I553" s="130" t="e">
        <f>VLOOKUP(H553,Presupuesto!$B$11:$C$565,2,0)</f>
        <v>#N/A</v>
      </c>
      <c r="J553" s="98" t="str">
        <f t="shared" si="36"/>
        <v>Desarrollo del Sistema de Educación Superior</v>
      </c>
      <c r="K553" s="98" t="s">
        <v>412</v>
      </c>
    </row>
    <row r="554" spans="3:11">
      <c r="C554" s="141"/>
      <c r="D554" s="158"/>
      <c r="E554" s="123"/>
      <c r="F554" s="97">
        <f t="shared" si="35"/>
        <v>0</v>
      </c>
      <c r="G554" s="161"/>
      <c r="H554" s="142"/>
      <c r="I554" s="130" t="e">
        <f>VLOOKUP(H554,Presupuesto!$B$11:$C$565,2,0)</f>
        <v>#N/A</v>
      </c>
      <c r="J554" s="98" t="str">
        <f t="shared" si="36"/>
        <v>Desarrollo del Sistema de Educación Superior</v>
      </c>
      <c r="K554" s="98" t="s">
        <v>412</v>
      </c>
    </row>
    <row r="555" spans="3:11">
      <c r="C555" s="143"/>
      <c r="D555" s="151"/>
      <c r="E555" s="118"/>
      <c r="F555" s="97">
        <f t="shared" si="35"/>
        <v>0</v>
      </c>
      <c r="G555" s="161"/>
      <c r="H555" s="144"/>
      <c r="I555" s="130" t="e">
        <f>VLOOKUP(H555,Presupuesto!$B$11:$C$565,2,0)</f>
        <v>#N/A</v>
      </c>
      <c r="J555" s="98" t="str">
        <f t="shared" si="36"/>
        <v>Desarrollo del Sistema de Educación Superior</v>
      </c>
      <c r="K555" s="98" t="s">
        <v>412</v>
      </c>
    </row>
    <row r="556" spans="3:11">
      <c r="C556" s="143"/>
      <c r="D556" s="151"/>
      <c r="E556" s="118"/>
      <c r="F556" s="97">
        <f t="shared" si="35"/>
        <v>0</v>
      </c>
      <c r="G556" s="161"/>
      <c r="H556" s="144"/>
      <c r="I556" s="130" t="e">
        <f>VLOOKUP(H556,Presupuesto!$B$11:$C$565,2,0)</f>
        <v>#N/A</v>
      </c>
      <c r="J556" s="98" t="str">
        <f t="shared" si="36"/>
        <v>Desarrollo del Sistema de Educación Superior</v>
      </c>
      <c r="K556" s="98" t="s">
        <v>412</v>
      </c>
    </row>
    <row r="557" spans="3:11">
      <c r="C557" s="143"/>
      <c r="D557" s="151"/>
      <c r="E557" s="118"/>
      <c r="F557" s="97">
        <f t="shared" si="35"/>
        <v>0</v>
      </c>
      <c r="G557" s="161"/>
      <c r="H557" s="144"/>
      <c r="I557" s="130" t="e">
        <f>VLOOKUP(H557,Presupuesto!$B$11:$C$565,2,0)</f>
        <v>#N/A</v>
      </c>
      <c r="J557" s="98" t="str">
        <f t="shared" si="36"/>
        <v>Desarrollo del Sistema de Educación Superior</v>
      </c>
      <c r="K557" s="98" t="s">
        <v>412</v>
      </c>
    </row>
    <row r="558" spans="3:11">
      <c r="C558" s="143"/>
      <c r="D558" s="151"/>
      <c r="E558" s="118"/>
      <c r="F558" s="97">
        <f t="shared" si="35"/>
        <v>0</v>
      </c>
      <c r="G558" s="161"/>
      <c r="H558" s="144"/>
      <c r="I558" s="130" t="e">
        <f>VLOOKUP(H558,Presupuesto!$B$11:$C$565,2,0)</f>
        <v>#N/A</v>
      </c>
      <c r="J558" s="98" t="str">
        <f t="shared" si="36"/>
        <v>Desarrollo del Sistema de Educación Superior</v>
      </c>
      <c r="K558" s="98" t="s">
        <v>412</v>
      </c>
    </row>
    <row r="559" spans="3:11">
      <c r="C559" s="143"/>
      <c r="D559" s="151"/>
      <c r="E559" s="118"/>
      <c r="F559" s="97">
        <f t="shared" si="35"/>
        <v>0</v>
      </c>
      <c r="G559" s="161"/>
      <c r="H559" s="144"/>
      <c r="I559" s="130" t="e">
        <f>VLOOKUP(H559,Presupuesto!$B$11:$C$565,2,0)</f>
        <v>#N/A</v>
      </c>
      <c r="J559" s="98" t="str">
        <f t="shared" si="36"/>
        <v>Desarrollo del Sistema de Educación Superior</v>
      </c>
      <c r="K559" s="98" t="s">
        <v>412</v>
      </c>
    </row>
    <row r="560" spans="3:11">
      <c r="C560" s="143"/>
      <c r="D560" s="151"/>
      <c r="E560" s="118"/>
      <c r="F560" s="97">
        <f t="shared" si="35"/>
        <v>0</v>
      </c>
      <c r="G560" s="161"/>
      <c r="H560" s="144"/>
      <c r="I560" s="130" t="e">
        <f>VLOOKUP(H560,Presupuesto!$B$11:$C$565,2,0)</f>
        <v>#N/A</v>
      </c>
      <c r="J560" s="98" t="str">
        <f t="shared" si="36"/>
        <v>Desarrollo del Sistema de Educación Superior</v>
      </c>
      <c r="K560" s="98" t="s">
        <v>412</v>
      </c>
    </row>
    <row r="561" spans="3:11">
      <c r="C561" s="143"/>
      <c r="D561" s="151"/>
      <c r="E561" s="118"/>
      <c r="F561" s="97">
        <f t="shared" si="35"/>
        <v>0</v>
      </c>
      <c r="G561" s="161"/>
      <c r="H561" s="144"/>
      <c r="I561" s="130" t="e">
        <f>VLOOKUP(H561,Presupuesto!$B$11:$C$565,2,0)</f>
        <v>#N/A</v>
      </c>
      <c r="J561" s="98" t="str">
        <f t="shared" si="36"/>
        <v>Desarrollo del Sistema de Educación Superior</v>
      </c>
      <c r="K561" s="98" t="s">
        <v>412</v>
      </c>
    </row>
    <row r="562" spans="3:11">
      <c r="C562" s="143"/>
      <c r="D562" s="151"/>
      <c r="E562" s="118"/>
      <c r="F562" s="97">
        <f t="shared" si="35"/>
        <v>0</v>
      </c>
      <c r="G562" s="161"/>
      <c r="H562" s="144"/>
      <c r="I562" s="130" t="e">
        <f>VLOOKUP(H562,Presupuesto!$B$11:$C$565,2,0)</f>
        <v>#N/A</v>
      </c>
      <c r="J562" s="98" t="str">
        <f t="shared" si="36"/>
        <v>Desarrollo del Sistema de Educación Superior</v>
      </c>
      <c r="K562" s="98" t="s">
        <v>412</v>
      </c>
    </row>
    <row r="563" spans="3:11">
      <c r="C563" s="145"/>
      <c r="D563" s="151"/>
      <c r="E563" s="118"/>
      <c r="F563" s="97">
        <f t="shared" si="35"/>
        <v>0</v>
      </c>
      <c r="G563" s="161"/>
      <c r="H563" s="146"/>
      <c r="I563" s="130" t="e">
        <f>VLOOKUP(H563,Presupuesto!$B$11:$C$565,2,0)</f>
        <v>#N/A</v>
      </c>
      <c r="J563" s="98" t="str">
        <f t="shared" si="36"/>
        <v>Desarrollo del Sistema de Educación Superior</v>
      </c>
      <c r="K563" s="98" t="s">
        <v>403</v>
      </c>
    </row>
    <row r="564" spans="3:11">
      <c r="C564" s="145"/>
      <c r="D564" s="151"/>
      <c r="E564" s="118"/>
      <c r="F564" s="97">
        <f t="shared" si="35"/>
        <v>0</v>
      </c>
      <c r="G564" s="161"/>
      <c r="H564" s="146"/>
      <c r="I564" s="130" t="e">
        <f>VLOOKUP(H564,Presupuesto!$B$11:$C$565,2,0)</f>
        <v>#N/A</v>
      </c>
      <c r="J564" s="98" t="str">
        <f t="shared" si="36"/>
        <v>Desarrollo del Sistema de Educación Superior</v>
      </c>
      <c r="K564" s="98" t="s">
        <v>412</v>
      </c>
    </row>
    <row r="565" spans="3:11">
      <c r="C565" s="145"/>
      <c r="D565" s="151"/>
      <c r="E565" s="118"/>
      <c r="F565" s="97">
        <f t="shared" si="35"/>
        <v>0</v>
      </c>
      <c r="G565" s="161"/>
      <c r="H565" s="146"/>
      <c r="I565" s="130" t="e">
        <f>VLOOKUP(H565,Presupuesto!$B$11:$C$565,2,0)</f>
        <v>#N/A</v>
      </c>
      <c r="J565" s="98" t="str">
        <f t="shared" si="36"/>
        <v>Desarrollo del Sistema de Educación Superior</v>
      </c>
      <c r="K565" s="98" t="s">
        <v>412</v>
      </c>
    </row>
    <row r="566" spans="3:11">
      <c r="C566" s="145"/>
      <c r="D566" s="151"/>
      <c r="E566" s="118"/>
      <c r="F566" s="97">
        <f t="shared" si="35"/>
        <v>0</v>
      </c>
      <c r="G566" s="161"/>
      <c r="H566" s="146"/>
      <c r="I566" s="130" t="e">
        <f>VLOOKUP(H566,Presupuesto!$B$11:$C$565,2,0)</f>
        <v>#N/A</v>
      </c>
      <c r="J566" s="98" t="str">
        <f t="shared" si="36"/>
        <v>Desarrollo del Sistema de Educación Superior</v>
      </c>
      <c r="K566" s="98" t="s">
        <v>412</v>
      </c>
    </row>
    <row r="567" spans="3:11" ht="15.75" thickBot="1">
      <c r="C567" s="147"/>
      <c r="D567" s="159"/>
      <c r="E567" s="103"/>
      <c r="F567" s="105">
        <f t="shared" si="35"/>
        <v>0</v>
      </c>
      <c r="G567" s="162"/>
      <c r="H567" s="148"/>
      <c r="I567" s="132" t="e">
        <f>VLOOKUP(H567,Presupuesto!$B$11:$C$565,2,0)</f>
        <v>#N/A</v>
      </c>
      <c r="J567" s="106" t="str">
        <f t="shared" si="36"/>
        <v>Desarrollo del Sistema de Educación Superior</v>
      </c>
      <c r="K567" s="124" t="s">
        <v>394</v>
      </c>
    </row>
  </sheetData>
  <dataConsolidate/>
  <dataValidations xWindow="925" yWindow="332" count="7">
    <dataValidation type="list" allowBlank="1" showInputMessage="1" showErrorMessage="1" errorTitle="¡Ingreso Inválido!" error="Seleccione una opción de la lista." promptTitle="Tipo de Presupuesto" prompt="Seleccione una opción de la lista." sqref="G533:G567 G17:G35 G69:G80 G115:G135 G145:G164 G174:G192 G313:G347 G357:G391 G401:G435 G445:G479 G489:G523 G45:G60 G90:G105 G202:G219 G229:G231 G241:G243 G253:G257 G267:G272 G282:G290 G300:G303">
      <formula1>$R$2:$S$2</formula1>
    </dataValidation>
    <dataValidation type="list" allowBlank="1" showInputMessage="1" showErrorMessage="1" errorTitle="¡Ingreso Inválido!" error="Seleccione una opción de la lista" promptTitle="Mes Requerido" prompt="Seleccione el mes en el que requiere el recurso." sqref="K17:K35 K45:K60 K69:K80 K115:K135 K145:K164 K174:K192 K313:K347 K357:K391 K401:K435 K445:K479 K489:K523 K533:K567 K90:K105 K202:K219 K229:K231 K241:K243 K253:K257 K267:K272 K282:K290 K300:K303">
      <formula1>$U$2:$AF$2</formula1>
    </dataValidation>
    <dataValidation type="list" allowBlank="1" showInputMessage="1" showErrorMessage="1" errorTitle="¡Ingreso Invalido!" error="Seleccione una opción de la lista." promptTitle="Categoria/Zona de Viáticos" prompt="Seleccione una opción de la lista" sqref="C17 C533 C489 C445 C401 C357 C313">
      <formula1>$AH$2:$BU$2</formula1>
    </dataValidation>
    <dataValidation type="list" allowBlank="1" showInputMessage="1" showErrorMessage="1" errorTitle="¡Ingreso Inválido!" error="Verifique el valor ingresado." promptTitle="Ingrese el Objeto de Gasto" prompt="Ingrese el Objeto de Gasto" sqref="H17:H35 H45:H60 H69:H80 H115:H135 H145:H164 H174:H192 H313:H347 H357:H391 H401:H435 H445:H479 H489:H523 H533:H567 H90:H105 H202:H219 H229:H231 H241:H243 H253:H257 H267:H272 H282:H290 H300:H303">
      <formula1>$A$1:$UI$1</formula1>
    </dataValidation>
    <dataValidation type="list" allowBlank="1" showInputMessage="1" showErrorMessage="1" errorTitle="¡Ingreso Inválido!" error="Seleccione una opción de la lista." promptTitle="Dimensión Estratégica" prompt="Seleccione una opción de la lista." sqref="J46:J60 J70:J80 J116:J135 J146:J164 J175:J192 J241:J243 J267:J272 J314:J347 J358:J391 J402:J435 J446:J479 J490:J523 J534:J567 J18:J35 J91:J105 J203:J219 J229:J231 J253:J257 J282:J290 J300:J303">
      <formula1>$A$2:$P$2</formula1>
    </dataValidation>
    <dataValidation type="list" allowBlank="1" showInputMessage="1" showErrorMessage="1" errorTitle="¡Ingreso Inválido!" error="Seleccione una opción de la lista." promptTitle="Dimensión Estratégica" prompt="Seleccione una opción de la lista." sqref="J17 J45 J69 J90 J115 J145 J174 J202 J313 J357 J401 J445 J489 J533">
      <formula1>$A$2:$Q$2</formula1>
    </dataValidation>
    <dataValidation type="list" allowBlank="1" showInputMessage="1" showErrorMessage="1" errorTitle="¡Ingreso Invalido!" error="Seleccione una opción de la lista." promptTitle="Categoria/Zona de Viáticos" prompt="Seleccione una opción de la lista" sqref="C30:C31 C24 C18:C19 C28 C21:C22 C33:C34 C26 C51:C52 C54:C55 C48:C49 C45:C46 C79:C80 C77 C74:C75 C72 C69:C70 C57:C59 C101:C102 C90:C91 C99 C93:C94 C104 C96:C97 C133 C130:C131 C128 C125:C126 C123 C120:C121 C118 C115:C116 C162 C159:C160 C157 C154:C155 C152 C149:C150 C147 C145 C191 C188:C189 C186 C183:C184 C181 C178:C179 C176 C174 C218 C215:C216 C213 C210:C211 C206:C208 C204 C202">
      <formula1>$AG$2:$BT$2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3" t="str">
        <f>+Presupuesto!D11</f>
        <v>Recurrente</v>
      </c>
      <c r="S2" s="45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8" t="s">
        <v>420</v>
      </c>
      <c r="AI2" s="448" t="s">
        <v>421</v>
      </c>
      <c r="AJ2" s="448" t="s">
        <v>422</v>
      </c>
      <c r="AK2" s="448" t="s">
        <v>423</v>
      </c>
      <c r="AL2" s="448" t="s">
        <v>424</v>
      </c>
      <c r="AM2" s="448" t="s">
        <v>427</v>
      </c>
      <c r="AN2" s="448" t="s">
        <v>425</v>
      </c>
      <c r="AO2" s="448" t="s">
        <v>426</v>
      </c>
      <c r="AP2" s="448" t="s">
        <v>428</v>
      </c>
      <c r="AQ2" s="448" t="s">
        <v>429</v>
      </c>
      <c r="AR2" s="448" t="s">
        <v>430</v>
      </c>
      <c r="AS2" s="448" t="s">
        <v>431</v>
      </c>
      <c r="AT2" s="448" t="s">
        <v>432</v>
      </c>
      <c r="AU2" s="448" t="s">
        <v>433</v>
      </c>
      <c r="AV2" s="448" t="s">
        <v>434</v>
      </c>
      <c r="AW2" s="448" t="s">
        <v>435</v>
      </c>
      <c r="AX2" s="448" t="s">
        <v>436</v>
      </c>
      <c r="AY2" s="448" t="s">
        <v>437</v>
      </c>
      <c r="AZ2" s="448" t="s">
        <v>438</v>
      </c>
      <c r="BA2" s="448" t="s">
        <v>439</v>
      </c>
      <c r="BB2" s="448" t="s">
        <v>440</v>
      </c>
      <c r="BC2" s="448" t="s">
        <v>441</v>
      </c>
      <c r="BD2" s="448" t="s">
        <v>442</v>
      </c>
      <c r="BE2" s="448" t="s">
        <v>443</v>
      </c>
      <c r="BF2" s="448" t="s">
        <v>444</v>
      </c>
      <c r="BG2" s="448" t="s">
        <v>445</v>
      </c>
      <c r="BH2" s="448" t="s">
        <v>446</v>
      </c>
      <c r="BI2" s="448" t="s">
        <v>447</v>
      </c>
      <c r="BJ2" s="448" t="s">
        <v>448</v>
      </c>
      <c r="BK2" s="448" t="s">
        <v>449</v>
      </c>
      <c r="BL2" s="448" t="s">
        <v>450</v>
      </c>
      <c r="BM2" s="448" t="s">
        <v>451</v>
      </c>
      <c r="BN2" s="448" t="s">
        <v>452</v>
      </c>
      <c r="BO2" s="448" t="s">
        <v>453</v>
      </c>
      <c r="BP2" s="448" t="s">
        <v>454</v>
      </c>
      <c r="BQ2" s="448" t="s">
        <v>455</v>
      </c>
      <c r="BR2" s="448" t="s">
        <v>456</v>
      </c>
      <c r="BS2" s="448" t="s">
        <v>457</v>
      </c>
      <c r="BT2" s="448" t="s">
        <v>458</v>
      </c>
      <c r="BU2" s="448" t="s">
        <v>459</v>
      </c>
    </row>
    <row r="3" spans="1:555" hidden="1">
      <c r="AH3" s="449">
        <v>2500</v>
      </c>
      <c r="AI3" s="449">
        <v>1900</v>
      </c>
      <c r="AJ3" s="449">
        <v>1650</v>
      </c>
      <c r="AK3" s="449">
        <v>1580</v>
      </c>
      <c r="AL3" s="449">
        <v>2250</v>
      </c>
      <c r="AM3" s="449">
        <v>1650</v>
      </c>
      <c r="AN3" s="449">
        <v>1400</v>
      </c>
      <c r="AO3" s="450">
        <v>1340</v>
      </c>
      <c r="AP3" s="450">
        <v>2000</v>
      </c>
      <c r="AQ3" s="450">
        <v>1400</v>
      </c>
      <c r="AR3" s="450">
        <v>1150</v>
      </c>
      <c r="AS3" s="450">
        <v>1100</v>
      </c>
      <c r="AT3" s="450">
        <v>1750</v>
      </c>
      <c r="AU3" s="450">
        <v>1150</v>
      </c>
      <c r="AV3" s="450">
        <v>900</v>
      </c>
      <c r="AW3" s="450">
        <v>860</v>
      </c>
      <c r="AX3" s="450">
        <v>1200</v>
      </c>
      <c r="AY3" s="451">
        <v>900</v>
      </c>
      <c r="AZ3" s="451">
        <v>650</v>
      </c>
      <c r="BA3" s="451">
        <v>620</v>
      </c>
      <c r="BB3" s="449">
        <f>+'Cuadro Resumen'!C213</f>
        <v>5605.2314999999999</v>
      </c>
      <c r="BC3" s="449">
        <f>+'Cuadro Resumen'!D213</f>
        <v>5165.6055000000006</v>
      </c>
      <c r="BD3" s="449">
        <f>+'Cuadro Resumen'!E213</f>
        <v>6594.39</v>
      </c>
      <c r="BE3" s="449">
        <f>+'Cuadro Resumen'!F213</f>
        <v>6154.7640000000001</v>
      </c>
      <c r="BF3" s="449">
        <f>+'Cuadro Resumen'!C214</f>
        <v>4945.7925000000005</v>
      </c>
      <c r="BG3" s="449">
        <f>+'Cuadro Resumen'!D214</f>
        <v>4506.1665000000003</v>
      </c>
      <c r="BH3" s="449">
        <f>+'Cuadro Resumen'!E214</f>
        <v>5934.951</v>
      </c>
      <c r="BI3" s="449">
        <f>+'Cuadro Resumen'!F214</f>
        <v>5495.3249999999998</v>
      </c>
      <c r="BJ3" s="450">
        <f>+'Cuadro Resumen'!C215</f>
        <v>4286.3535000000002</v>
      </c>
      <c r="BK3" s="450">
        <f>+'Cuadro Resumen'!D215</f>
        <v>3956.634</v>
      </c>
      <c r="BL3" s="450">
        <f>+'Cuadro Resumen'!E215</f>
        <v>5275.5120000000006</v>
      </c>
      <c r="BM3" s="450">
        <f>+'Cuadro Resumen'!F215</f>
        <v>4835.8860000000004</v>
      </c>
      <c r="BN3" s="450">
        <f>+'Cuadro Resumen'!C216</f>
        <v>3626.9145000000003</v>
      </c>
      <c r="BO3" s="450">
        <f>+'Cuadro Resumen'!D216</f>
        <v>3297.1950000000002</v>
      </c>
      <c r="BP3" s="450">
        <f>+'Cuadro Resumen'!E216</f>
        <v>4616.0730000000003</v>
      </c>
      <c r="BQ3" s="450">
        <f>+'Cuadro Resumen'!F216</f>
        <v>4286.3535000000002</v>
      </c>
      <c r="BR3" s="450">
        <f>+'Cuadro Resumen'!C217</f>
        <v>3187.2885000000001</v>
      </c>
      <c r="BS3" s="450">
        <f>+'Cuadro Resumen'!D217</f>
        <v>2967.4755</v>
      </c>
      <c r="BT3" s="450">
        <f>+'Cuadro Resumen'!E217</f>
        <v>4066.5405000000001</v>
      </c>
      <c r="BU3" s="450">
        <f>+'Cuadro Resumen'!F217</f>
        <v>3736.8210000000004</v>
      </c>
    </row>
    <row r="4" spans="1:555" ht="15.75" thickBot="1"/>
    <row r="5" spans="1:555" ht="27" thickBot="1">
      <c r="C5" s="87" t="s">
        <v>388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65">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1"/>
      <c r="E13" s="93"/>
      <c r="F13" s="93"/>
      <c r="G13" s="93"/>
      <c r="H13" s="76"/>
      <c r="I13" s="76"/>
      <c r="J13" s="76"/>
      <c r="K13" s="112"/>
    </row>
    <row r="14" spans="1:555" ht="18.75">
      <c r="B14" s="93"/>
      <c r="C14" s="206"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465</v>
      </c>
    </row>
    <row r="17" spans="3:12">
      <c r="C17" s="141"/>
      <c r="D17" s="158"/>
      <c r="E17" s="115"/>
      <c r="F17" s="97">
        <f t="shared" ref="F17:F38" si="0">D17*E17</f>
        <v>0</v>
      </c>
      <c r="G17" s="161"/>
      <c r="H17" s="142" t="s">
        <v>1066</v>
      </c>
      <c r="I17" s="130" t="str">
        <f>VLOOKUP(H17,Presupuesto!$B$11:$C$565,2,0)</f>
        <v>BECAS</v>
      </c>
      <c r="J17" s="214" t="s">
        <v>1454</v>
      </c>
      <c r="K17" s="98" t="s">
        <v>394</v>
      </c>
      <c r="L17" s="98"/>
    </row>
    <row r="18" spans="3:12">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c r="C26" s="141"/>
      <c r="D26" s="158"/>
      <c r="E26" s="123"/>
      <c r="F26" s="97">
        <f t="shared" si="0"/>
        <v>0</v>
      </c>
      <c r="G26" s="161"/>
      <c r="H26" s="142" t="s">
        <v>1084</v>
      </c>
      <c r="I26" s="130" t="str">
        <f>VLOOKUP(H26,Presupuesto!$B$11:$C$565,2,0)</f>
        <v>PRESTAMOS A ESTUDIANTES</v>
      </c>
      <c r="J26" s="98" t="str">
        <f t="shared" si="1"/>
        <v>Posgrado</v>
      </c>
      <c r="K26" s="98" t="s">
        <v>412</v>
      </c>
      <c r="L26" s="98"/>
    </row>
    <row r="27" spans="3:12">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c r="C34" s="141"/>
      <c r="D34" s="158"/>
      <c r="E34" s="123"/>
      <c r="F34" s="97">
        <f t="shared" si="0"/>
        <v>0</v>
      </c>
      <c r="G34" s="161"/>
      <c r="H34" s="142" t="s">
        <v>1100</v>
      </c>
      <c r="I34" s="130" t="str">
        <f>VLOOKUP(H34,Presupuesto!$B$11:$C$565,2,0)</f>
        <v>BECAS DE EQUIDAD</v>
      </c>
      <c r="J34" s="98" t="str">
        <f t="shared" si="1"/>
        <v>Posgrado</v>
      </c>
      <c r="K34" s="98" t="s">
        <v>412</v>
      </c>
      <c r="L34" s="98"/>
    </row>
    <row r="35" spans="3:12">
      <c r="C35" s="141"/>
      <c r="D35" s="158"/>
      <c r="E35" s="123"/>
      <c r="F35" s="97">
        <f t="shared" si="0"/>
        <v>0</v>
      </c>
      <c r="G35" s="161"/>
      <c r="H35" s="142" t="s">
        <v>1102</v>
      </c>
      <c r="I35" s="130" t="str">
        <f>VLOOKUP(H35,Presupuesto!$B$11:$C$565,2,0)</f>
        <v>PREMIOS AL INVESTIGADOR</v>
      </c>
      <c r="J35" s="98" t="str">
        <f t="shared" si="1"/>
        <v>Posgrado</v>
      </c>
      <c r="K35" s="98" t="s">
        <v>412</v>
      </c>
      <c r="L35" s="98"/>
    </row>
    <row r="36" spans="3:12">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c r="C38" s="147"/>
      <c r="D38" s="218"/>
      <c r="E38" s="103"/>
      <c r="F38" s="105">
        <f t="shared" si="0"/>
        <v>0</v>
      </c>
      <c r="G38" s="162"/>
      <c r="H38" s="148"/>
      <c r="I38" s="132" t="e">
        <f>VLOOKUP(H38,Presupuesto!$B$11:$C$565,2,0)</f>
        <v>#N/A</v>
      </c>
      <c r="J38" s="106" t="str">
        <f>$J$17</f>
        <v>Posgrado</v>
      </c>
      <c r="K38" s="124" t="s">
        <v>394</v>
      </c>
      <c r="L38" s="124"/>
    </row>
    <row r="39" spans="3:12">
      <c r="F39" s="90"/>
      <c r="G39" s="89"/>
      <c r="H39" s="90"/>
      <c r="I39" s="90"/>
    </row>
    <row r="40" spans="3:12" ht="15.75" thickBot="1"/>
    <row r="41" spans="3:12" ht="15.75" thickBot="1">
      <c r="C41" s="157" t="s">
        <v>53</v>
      </c>
      <c r="D41" s="365">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392</v>
      </c>
      <c r="D44" s="361"/>
      <c r="E44" s="93"/>
      <c r="F44" s="93"/>
      <c r="G44" s="93"/>
      <c r="H44" s="76"/>
      <c r="I44" s="76"/>
      <c r="J44" s="76"/>
      <c r="K44" s="112"/>
    </row>
    <row r="45" spans="3:12" ht="18.75">
      <c r="C45" s="206"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131</v>
      </c>
      <c r="H47" s="136" t="s">
        <v>46</v>
      </c>
      <c r="I47" s="133" t="s">
        <v>132</v>
      </c>
      <c r="J47" s="133" t="s">
        <v>410</v>
      </c>
      <c r="K47" s="133" t="s">
        <v>411</v>
      </c>
      <c r="L47" s="133" t="s">
        <v>465</v>
      </c>
    </row>
    <row r="48" spans="3:12">
      <c r="C48" s="141"/>
      <c r="D48" s="158"/>
      <c r="E48" s="115"/>
      <c r="F48" s="97">
        <f t="shared" ref="F48:F69" si="2">D48*E48</f>
        <v>0</v>
      </c>
      <c r="G48" s="161"/>
      <c r="H48" s="142" t="s">
        <v>1066</v>
      </c>
      <c r="I48" s="130" t="str">
        <f>VLOOKUP(H48,Presupuesto!$B$11:$C$565,2,0)</f>
        <v>BECAS</v>
      </c>
      <c r="J48" s="214" t="s">
        <v>1454</v>
      </c>
      <c r="K48" s="98" t="s">
        <v>394</v>
      </c>
      <c r="L48" s="98"/>
    </row>
    <row r="49" spans="3:12">
      <c r="C49" s="141"/>
      <c r="D49" s="158"/>
      <c r="E49" s="123"/>
      <c r="F49" s="97">
        <f t="shared" si="2"/>
        <v>0</v>
      </c>
      <c r="G49" s="161"/>
      <c r="H49" s="142" t="s">
        <v>1068</v>
      </c>
      <c r="I49" s="130" t="str">
        <f>VLOOKUP(H49,Presupuesto!$B$11:$C$565,2,0)</f>
        <v>BECAS ESTUDIANTES DE PREGRADO (PLAN REFORMA)</v>
      </c>
      <c r="J49" s="98" t="str">
        <f>$J$48</f>
        <v>Posgrado</v>
      </c>
      <c r="K49" s="98" t="s">
        <v>412</v>
      </c>
      <c r="L49" s="98"/>
    </row>
    <row r="50" spans="3:12">
      <c r="C50" s="141"/>
      <c r="D50" s="158"/>
      <c r="E50" s="123"/>
      <c r="F50" s="97">
        <f t="shared" si="2"/>
        <v>0</v>
      </c>
      <c r="G50" s="161"/>
      <c r="H50" s="142" t="s">
        <v>1070</v>
      </c>
      <c r="I50" s="130" t="str">
        <f>VLOOKUP(H50,Presupuesto!$B$11:$C$565,2,0)</f>
        <v>BECAS CONVENIO MINISTERIO SALUD -IHSS-UNAH</v>
      </c>
      <c r="J50" s="98" t="str">
        <f t="shared" ref="J50:J69" si="3">$J$48</f>
        <v>Posgrado</v>
      </c>
      <c r="K50" s="98" t="s">
        <v>412</v>
      </c>
      <c r="L50" s="98"/>
    </row>
    <row r="51" spans="3:12">
      <c r="C51" s="141"/>
      <c r="D51" s="158"/>
      <c r="E51" s="123"/>
      <c r="F51" s="97">
        <f t="shared" si="2"/>
        <v>0</v>
      </c>
      <c r="G51" s="161"/>
      <c r="H51" s="142" t="s">
        <v>1072</v>
      </c>
      <c r="I51" s="130" t="str">
        <f>VLOOKUP(H51,Presupuesto!$B$11:$C$565,2,0)</f>
        <v>BECAS DE ACTUALIZACION Y CAPACITACION DOCENTE</v>
      </c>
      <c r="J51" s="98" t="str">
        <f t="shared" si="3"/>
        <v>Posgrado</v>
      </c>
      <c r="K51" s="98" t="s">
        <v>412</v>
      </c>
      <c r="L51" s="98"/>
    </row>
    <row r="52" spans="3:12">
      <c r="C52" s="141"/>
      <c r="D52" s="158"/>
      <c r="E52" s="123"/>
      <c r="F52" s="97">
        <f t="shared" si="2"/>
        <v>0</v>
      </c>
      <c r="G52" s="161"/>
      <c r="H52" s="142" t="s">
        <v>1074</v>
      </c>
      <c r="I52" s="130" t="str">
        <f>VLOOKUP(H52,Presupuesto!$B$11:$C$565,2,0)</f>
        <v>BECAS EXCELENCIA ACADEMICA</v>
      </c>
      <c r="J52" s="98" t="str">
        <f t="shared" si="3"/>
        <v>Posgrado</v>
      </c>
      <c r="K52" s="98" t="s">
        <v>412</v>
      </c>
      <c r="L52" s="98"/>
    </row>
    <row r="53" spans="3:12">
      <c r="C53" s="141"/>
      <c r="D53" s="158"/>
      <c r="E53" s="123"/>
      <c r="F53" s="97">
        <f t="shared" si="2"/>
        <v>0</v>
      </c>
      <c r="G53" s="161"/>
      <c r="H53" s="142" t="s">
        <v>1076</v>
      </c>
      <c r="I53" s="130" t="str">
        <f>VLOOKUP(H53,Presupuesto!$B$11:$C$565,2,0)</f>
        <v>BECAS PARA HIJOS DE LOS TRABAJADORES</v>
      </c>
      <c r="J53" s="98" t="str">
        <f t="shared" si="3"/>
        <v>Posgrado</v>
      </c>
      <c r="K53" s="98" t="s">
        <v>401</v>
      </c>
      <c r="L53" s="98"/>
    </row>
    <row r="54" spans="3:12">
      <c r="C54" s="141"/>
      <c r="D54" s="158"/>
      <c r="E54" s="123"/>
      <c r="F54" s="97">
        <f t="shared" si="2"/>
        <v>0</v>
      </c>
      <c r="G54" s="161"/>
      <c r="H54" s="142" t="s">
        <v>1078</v>
      </c>
      <c r="I54" s="130" t="str">
        <f>VLOOKUP(H54,Presupuesto!$B$11:$C$565,2,0)</f>
        <v>BECAS POST GRADO ECONOMIA</v>
      </c>
      <c r="J54" s="98" t="str">
        <f t="shared" si="3"/>
        <v>Posgrado</v>
      </c>
      <c r="K54" s="98" t="s">
        <v>412</v>
      </c>
      <c r="L54" s="98"/>
    </row>
    <row r="55" spans="3:12">
      <c r="C55" s="141"/>
      <c r="D55" s="158"/>
      <c r="E55" s="123"/>
      <c r="F55" s="97">
        <f t="shared" si="2"/>
        <v>0</v>
      </c>
      <c r="G55" s="161"/>
      <c r="H55" s="142" t="s">
        <v>1080</v>
      </c>
      <c r="I55" s="130" t="str">
        <f>VLOOKUP(H55,Presupuesto!$B$11:$C$565,2,0)</f>
        <v>BECAS POST-GRADO DE TRABAJO SOCIAL</v>
      </c>
      <c r="J55" s="98" t="str">
        <f t="shared" si="3"/>
        <v>Posgrado</v>
      </c>
      <c r="K55" s="98" t="s">
        <v>412</v>
      </c>
      <c r="L55" s="98"/>
    </row>
    <row r="56" spans="3:12">
      <c r="C56" s="141"/>
      <c r="D56" s="158"/>
      <c r="E56" s="123"/>
      <c r="F56" s="97">
        <f t="shared" si="2"/>
        <v>0</v>
      </c>
      <c r="G56" s="161"/>
      <c r="H56" s="142" t="s">
        <v>1082</v>
      </c>
      <c r="I56" s="130" t="str">
        <f>VLOOKUP(H56,Presupuesto!$B$11:$C$565,2,0)</f>
        <v>BECAS PROFESIONALIZANTES DOCENTE (PLAN DE REFORMA)</v>
      </c>
      <c r="J56" s="98" t="str">
        <f t="shared" si="3"/>
        <v>Posgrado</v>
      </c>
      <c r="K56" s="98" t="s">
        <v>412</v>
      </c>
      <c r="L56" s="98"/>
    </row>
    <row r="57" spans="3:12">
      <c r="C57" s="141"/>
      <c r="D57" s="158"/>
      <c r="E57" s="123"/>
      <c r="F57" s="97">
        <f t="shared" si="2"/>
        <v>0</v>
      </c>
      <c r="G57" s="161"/>
      <c r="H57" s="142" t="s">
        <v>1084</v>
      </c>
      <c r="I57" s="130" t="str">
        <f>VLOOKUP(H57,Presupuesto!$B$11:$C$565,2,0)</f>
        <v>PRESTAMOS A ESTUDIANTES</v>
      </c>
      <c r="J57" s="98" t="str">
        <f t="shared" si="3"/>
        <v>Posgrado</v>
      </c>
      <c r="K57" s="98" t="s">
        <v>412</v>
      </c>
      <c r="L57" s="98"/>
    </row>
    <row r="58" spans="3:12">
      <c r="C58" s="141"/>
      <c r="D58" s="158"/>
      <c r="E58" s="123"/>
      <c r="F58" s="97">
        <f t="shared" si="2"/>
        <v>0</v>
      </c>
      <c r="G58" s="161"/>
      <c r="H58" s="142" t="s">
        <v>1086</v>
      </c>
      <c r="I58" s="130" t="str">
        <f>VLOOKUP(H58,Presupuesto!$B$11:$C$565,2,0)</f>
        <v>BECAS TALLERES EMPLEADOS A ESTUDIANTES</v>
      </c>
      <c r="J58" s="98" t="str">
        <f t="shared" si="3"/>
        <v>Posgrado</v>
      </c>
      <c r="K58" s="98" t="s">
        <v>412</v>
      </c>
      <c r="L58" s="98"/>
    </row>
    <row r="59" spans="3:12">
      <c r="C59" s="141"/>
      <c r="D59" s="158"/>
      <c r="E59" s="123"/>
      <c r="F59" s="97">
        <f t="shared" si="2"/>
        <v>0</v>
      </c>
      <c r="G59" s="161"/>
      <c r="H59" s="142" t="s">
        <v>1088</v>
      </c>
      <c r="I59" s="130" t="str">
        <f>VLOOKUP(H59,Presupuesto!$B$11:$C$565,2,0)</f>
        <v>BECAS EXTERNAS DE INVESTIGACION</v>
      </c>
      <c r="J59" s="98" t="str">
        <f t="shared" si="3"/>
        <v>Posgrado</v>
      </c>
      <c r="K59" s="98" t="s">
        <v>412</v>
      </c>
      <c r="L59" s="98"/>
    </row>
    <row r="60" spans="3:12">
      <c r="C60" s="141"/>
      <c r="D60" s="158"/>
      <c r="E60" s="123"/>
      <c r="F60" s="97">
        <f t="shared" si="2"/>
        <v>0</v>
      </c>
      <c r="G60" s="161"/>
      <c r="H60" s="142" t="s">
        <v>1090</v>
      </c>
      <c r="I60" s="130" t="str">
        <f>VLOOKUP(H60,Presupuesto!$B$11:$C$565,2,0)</f>
        <v>BECAS SUSTANTIVAS DE INVESTIGACIÓN</v>
      </c>
      <c r="J60" s="98" t="str">
        <f t="shared" si="3"/>
        <v>Posgrado</v>
      </c>
      <c r="K60" s="98" t="s">
        <v>412</v>
      </c>
      <c r="L60" s="98"/>
    </row>
    <row r="61" spans="3:12">
      <c r="C61" s="141"/>
      <c r="D61" s="158"/>
      <c r="E61" s="123"/>
      <c r="F61" s="97">
        <f t="shared" si="2"/>
        <v>0</v>
      </c>
      <c r="G61" s="161"/>
      <c r="H61" s="142" t="s">
        <v>1092</v>
      </c>
      <c r="I61" s="130" t="str">
        <f>VLOOKUP(H61,Presupuesto!$B$11:$C$565,2,0)</f>
        <v>BECAS DE INVEST, PARA ESTUD. DE PREGRADO</v>
      </c>
      <c r="J61" s="98" t="str">
        <f t="shared" si="3"/>
        <v>Posgrado</v>
      </c>
      <c r="K61" s="98" t="s">
        <v>412</v>
      </c>
      <c r="L61" s="98"/>
    </row>
    <row r="62" spans="3:12">
      <c r="C62" s="141"/>
      <c r="D62" s="158"/>
      <c r="E62" s="123"/>
      <c r="F62" s="97">
        <f t="shared" si="2"/>
        <v>0</v>
      </c>
      <c r="G62" s="161"/>
      <c r="H62" s="142" t="s">
        <v>1094</v>
      </c>
      <c r="I62" s="130" t="str">
        <f>VLOOKUP(H62,Presupuesto!$B$11:$C$565,2,0)</f>
        <v>BECAS DE INVEST. PARA DOC.DE POST-GRADO</v>
      </c>
      <c r="J62" s="98" t="str">
        <f t="shared" si="3"/>
        <v>Posgrado</v>
      </c>
      <c r="K62" s="98" t="s">
        <v>412</v>
      </c>
      <c r="L62" s="98"/>
    </row>
    <row r="63" spans="3:12">
      <c r="C63" s="141"/>
      <c r="D63" s="158"/>
      <c r="E63" s="123"/>
      <c r="F63" s="97">
        <f t="shared" si="2"/>
        <v>0</v>
      </c>
      <c r="G63" s="161"/>
      <c r="H63" s="142" t="s">
        <v>1096</v>
      </c>
      <c r="I63" s="130" t="str">
        <f>VLOOKUP(H63,Presupuesto!$B$11:$C$565,2,0)</f>
        <v>BECAS BÁSICAS DE INVESTIGACIÓN</v>
      </c>
      <c r="J63" s="98" t="str">
        <f t="shared" si="3"/>
        <v>Posgrado</v>
      </c>
      <c r="K63" s="98" t="s">
        <v>412</v>
      </c>
      <c r="L63" s="98"/>
    </row>
    <row r="64" spans="3:12">
      <c r="C64" s="141"/>
      <c r="D64" s="158"/>
      <c r="E64" s="123"/>
      <c r="F64" s="97">
        <f t="shared" si="2"/>
        <v>0</v>
      </c>
      <c r="G64" s="161"/>
      <c r="H64" s="142" t="s">
        <v>1098</v>
      </c>
      <c r="I64" s="130" t="str">
        <f>VLOOKUP(H64,Presupuesto!$B$11:$C$565,2,0)</f>
        <v>BECAS RELEVO GENERACIONAL</v>
      </c>
      <c r="J64" s="98" t="str">
        <f t="shared" si="3"/>
        <v>Posgrado</v>
      </c>
      <c r="K64" s="98" t="s">
        <v>412</v>
      </c>
      <c r="L64" s="98"/>
    </row>
    <row r="65" spans="3:12">
      <c r="C65" s="141"/>
      <c r="D65" s="158"/>
      <c r="E65" s="123"/>
      <c r="F65" s="97">
        <f t="shared" si="2"/>
        <v>0</v>
      </c>
      <c r="G65" s="161"/>
      <c r="H65" s="142" t="s">
        <v>1100</v>
      </c>
      <c r="I65" s="130" t="str">
        <f>VLOOKUP(H65,Presupuesto!$B$11:$C$565,2,0)</f>
        <v>BECAS DE EQUIDAD</v>
      </c>
      <c r="J65" s="98" t="str">
        <f t="shared" si="3"/>
        <v>Posgrado</v>
      </c>
      <c r="K65" s="98" t="s">
        <v>412</v>
      </c>
      <c r="L65" s="98"/>
    </row>
    <row r="66" spans="3:12">
      <c r="C66" s="141"/>
      <c r="D66" s="158"/>
      <c r="E66" s="123"/>
      <c r="F66" s="97">
        <f t="shared" si="2"/>
        <v>0</v>
      </c>
      <c r="G66" s="161"/>
      <c r="H66" s="142" t="s">
        <v>1102</v>
      </c>
      <c r="I66" s="130" t="str">
        <f>VLOOKUP(H66,Presupuesto!$B$11:$C$565,2,0)</f>
        <v>PREMIOS AL INVESTIGADOR</v>
      </c>
      <c r="J66" s="98" t="str">
        <f t="shared" si="3"/>
        <v>Posgrado</v>
      </c>
      <c r="K66" s="98" t="s">
        <v>412</v>
      </c>
      <c r="L66" s="98"/>
    </row>
    <row r="67" spans="3:12">
      <c r="C67" s="141"/>
      <c r="D67" s="158"/>
      <c r="E67" s="123"/>
      <c r="F67" s="97">
        <f t="shared" si="2"/>
        <v>0</v>
      </c>
      <c r="G67" s="161"/>
      <c r="H67" s="142" t="s">
        <v>1104</v>
      </c>
      <c r="I67" s="130" t="str">
        <f>VLOOKUP(H67,Presupuesto!$B$11:$C$565,2,0)</f>
        <v>BECAS DE INV. PARA ESTUDIANTES DE POSTGRADO</v>
      </c>
      <c r="J67" s="98" t="str">
        <f t="shared" si="3"/>
        <v>Posgrado</v>
      </c>
      <c r="K67" s="98" t="s">
        <v>412</v>
      </c>
      <c r="L67" s="98"/>
    </row>
    <row r="68" spans="3:12">
      <c r="C68" s="141"/>
      <c r="D68" s="158"/>
      <c r="E68" s="123"/>
      <c r="F68" s="97">
        <f t="shared" si="2"/>
        <v>0</v>
      </c>
      <c r="G68" s="161"/>
      <c r="H68" s="142" t="s">
        <v>1106</v>
      </c>
      <c r="I68" s="130" t="str">
        <f>VLOOKUP(H68,Presupuesto!$B$11:$C$565,2,0)</f>
        <v>Becas Especiales de Investigación</v>
      </c>
      <c r="J68" s="98" t="str">
        <f t="shared" si="3"/>
        <v>Posgrado</v>
      </c>
      <c r="K68" s="98" t="s">
        <v>412</v>
      </c>
      <c r="L68" s="98"/>
    </row>
    <row r="69" spans="3:12" ht="15.75" thickBot="1">
      <c r="C69" s="147"/>
      <c r="D69" s="218"/>
      <c r="E69" s="103"/>
      <c r="F69" s="105">
        <f t="shared" si="2"/>
        <v>0</v>
      </c>
      <c r="G69" s="162"/>
      <c r="H69" s="148"/>
      <c r="I69" s="132" t="e">
        <f>VLOOKUP(H69,Presupuesto!$B$11:$C$565,2,0)</f>
        <v>#N/A</v>
      </c>
      <c r="J69" s="106" t="str">
        <f t="shared" si="3"/>
        <v>Posgrado</v>
      </c>
      <c r="K69" s="124" t="s">
        <v>394</v>
      </c>
      <c r="L69" s="124"/>
    </row>
    <row r="71" spans="3:12" ht="15.75" thickBot="1"/>
    <row r="72" spans="3:12" ht="15.75" thickBot="1">
      <c r="C72" s="157" t="s">
        <v>53</v>
      </c>
      <c r="D72" s="365">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392</v>
      </c>
      <c r="D75" s="361"/>
      <c r="E75" s="93"/>
      <c r="F75" s="93"/>
      <c r="G75" s="93"/>
      <c r="H75" s="76"/>
      <c r="I75" s="76"/>
      <c r="J75" s="76"/>
      <c r="K75" s="112"/>
    </row>
    <row r="76" spans="3:12" ht="18.75">
      <c r="C76" s="206"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131</v>
      </c>
      <c r="H78" s="136" t="s">
        <v>46</v>
      </c>
      <c r="I78" s="133" t="s">
        <v>132</v>
      </c>
      <c r="J78" s="133" t="s">
        <v>410</v>
      </c>
      <c r="K78" s="133" t="s">
        <v>411</v>
      </c>
      <c r="L78" s="133" t="s">
        <v>465</v>
      </c>
    </row>
    <row r="79" spans="3:12">
      <c r="C79" s="141"/>
      <c r="D79" s="158"/>
      <c r="E79" s="115"/>
      <c r="F79" s="97">
        <f t="shared" ref="F79:F100" si="4">D79*E79</f>
        <v>0</v>
      </c>
      <c r="G79" s="161"/>
      <c r="H79" s="142" t="s">
        <v>1066</v>
      </c>
      <c r="I79" s="130" t="str">
        <f>VLOOKUP(H79,Presupuesto!$B$11:$C$565,2,0)</f>
        <v>BECAS</v>
      </c>
      <c r="J79" s="214" t="s">
        <v>1454</v>
      </c>
      <c r="K79" s="98" t="s">
        <v>394</v>
      </c>
      <c r="L79" s="98"/>
    </row>
    <row r="80" spans="3:12">
      <c r="C80" s="141"/>
      <c r="D80" s="158"/>
      <c r="E80" s="123"/>
      <c r="F80" s="97">
        <f t="shared" si="4"/>
        <v>0</v>
      </c>
      <c r="G80" s="161"/>
      <c r="H80" s="142" t="s">
        <v>1068</v>
      </c>
      <c r="I80" s="130" t="str">
        <f>VLOOKUP(H80,Presupuesto!$B$11:$C$565,2,0)</f>
        <v>BECAS ESTUDIANTES DE PREGRADO (PLAN REFORMA)</v>
      </c>
      <c r="J80" s="98" t="str">
        <f>$J$79</f>
        <v>Posgrado</v>
      </c>
      <c r="K80" s="98" t="s">
        <v>412</v>
      </c>
      <c r="L80" s="98"/>
    </row>
    <row r="81" spans="3:12">
      <c r="C81" s="141"/>
      <c r="D81" s="158"/>
      <c r="E81" s="123"/>
      <c r="F81" s="97">
        <f t="shared" si="4"/>
        <v>0</v>
      </c>
      <c r="G81" s="161"/>
      <c r="H81" s="142" t="s">
        <v>1070</v>
      </c>
      <c r="I81" s="130" t="str">
        <f>VLOOKUP(H81,Presupuesto!$B$11:$C$565,2,0)</f>
        <v>BECAS CONVENIO MINISTERIO SALUD -IHSS-UNAH</v>
      </c>
      <c r="J81" s="98" t="str">
        <f t="shared" ref="J81:J100" si="5">$J$79</f>
        <v>Posgrado</v>
      </c>
      <c r="K81" s="98" t="s">
        <v>412</v>
      </c>
      <c r="L81" s="98"/>
    </row>
    <row r="82" spans="3:12">
      <c r="C82" s="141"/>
      <c r="D82" s="158"/>
      <c r="E82" s="123"/>
      <c r="F82" s="97">
        <f t="shared" si="4"/>
        <v>0</v>
      </c>
      <c r="G82" s="161"/>
      <c r="H82" s="142" t="s">
        <v>1072</v>
      </c>
      <c r="I82" s="130" t="str">
        <f>VLOOKUP(H82,Presupuesto!$B$11:$C$565,2,0)</f>
        <v>BECAS DE ACTUALIZACION Y CAPACITACION DOCENTE</v>
      </c>
      <c r="J82" s="98" t="str">
        <f t="shared" si="5"/>
        <v>Posgrado</v>
      </c>
      <c r="K82" s="98" t="s">
        <v>412</v>
      </c>
      <c r="L82" s="98"/>
    </row>
    <row r="83" spans="3:12">
      <c r="C83" s="141"/>
      <c r="D83" s="158"/>
      <c r="E83" s="123"/>
      <c r="F83" s="97">
        <f t="shared" si="4"/>
        <v>0</v>
      </c>
      <c r="G83" s="161"/>
      <c r="H83" s="142" t="s">
        <v>1074</v>
      </c>
      <c r="I83" s="130" t="str">
        <f>VLOOKUP(H83,Presupuesto!$B$11:$C$565,2,0)</f>
        <v>BECAS EXCELENCIA ACADEMICA</v>
      </c>
      <c r="J83" s="98" t="str">
        <f t="shared" si="5"/>
        <v>Posgrado</v>
      </c>
      <c r="K83" s="98" t="s">
        <v>412</v>
      </c>
      <c r="L83" s="98"/>
    </row>
    <row r="84" spans="3:12">
      <c r="C84" s="141"/>
      <c r="D84" s="158"/>
      <c r="E84" s="123"/>
      <c r="F84" s="97">
        <f t="shared" si="4"/>
        <v>0</v>
      </c>
      <c r="G84" s="161"/>
      <c r="H84" s="142" t="s">
        <v>1076</v>
      </c>
      <c r="I84" s="130" t="str">
        <f>VLOOKUP(H84,Presupuesto!$B$11:$C$565,2,0)</f>
        <v>BECAS PARA HIJOS DE LOS TRABAJADORES</v>
      </c>
      <c r="J84" s="98" t="str">
        <f t="shared" si="5"/>
        <v>Posgrado</v>
      </c>
      <c r="K84" s="98" t="s">
        <v>401</v>
      </c>
      <c r="L84" s="98"/>
    </row>
    <row r="85" spans="3:12">
      <c r="C85" s="141"/>
      <c r="D85" s="158"/>
      <c r="E85" s="123"/>
      <c r="F85" s="97">
        <f t="shared" si="4"/>
        <v>0</v>
      </c>
      <c r="G85" s="161"/>
      <c r="H85" s="142" t="s">
        <v>1078</v>
      </c>
      <c r="I85" s="130" t="str">
        <f>VLOOKUP(H85,Presupuesto!$B$11:$C$565,2,0)</f>
        <v>BECAS POST GRADO ECONOMIA</v>
      </c>
      <c r="J85" s="98" t="str">
        <f t="shared" si="5"/>
        <v>Posgrado</v>
      </c>
      <c r="K85" s="98" t="s">
        <v>412</v>
      </c>
      <c r="L85" s="98"/>
    </row>
    <row r="86" spans="3:12">
      <c r="C86" s="141"/>
      <c r="D86" s="158"/>
      <c r="E86" s="123"/>
      <c r="F86" s="97">
        <f t="shared" si="4"/>
        <v>0</v>
      </c>
      <c r="G86" s="161"/>
      <c r="H86" s="142" t="s">
        <v>1080</v>
      </c>
      <c r="I86" s="130" t="str">
        <f>VLOOKUP(H86,Presupuesto!$B$11:$C$565,2,0)</f>
        <v>BECAS POST-GRADO DE TRABAJO SOCIAL</v>
      </c>
      <c r="J86" s="98" t="str">
        <f t="shared" si="5"/>
        <v>Posgrado</v>
      </c>
      <c r="K86" s="98" t="s">
        <v>412</v>
      </c>
      <c r="L86" s="98"/>
    </row>
    <row r="87" spans="3:12">
      <c r="C87" s="141"/>
      <c r="D87" s="158"/>
      <c r="E87" s="123"/>
      <c r="F87" s="97">
        <f t="shared" si="4"/>
        <v>0</v>
      </c>
      <c r="G87" s="161"/>
      <c r="H87" s="142" t="s">
        <v>1082</v>
      </c>
      <c r="I87" s="130" t="str">
        <f>VLOOKUP(H87,Presupuesto!$B$11:$C$565,2,0)</f>
        <v>BECAS PROFESIONALIZANTES DOCENTE (PLAN DE REFORMA)</v>
      </c>
      <c r="J87" s="98" t="str">
        <f t="shared" si="5"/>
        <v>Posgrado</v>
      </c>
      <c r="K87" s="98" t="s">
        <v>412</v>
      </c>
      <c r="L87" s="98"/>
    </row>
    <row r="88" spans="3:12">
      <c r="C88" s="141"/>
      <c r="D88" s="158"/>
      <c r="E88" s="123"/>
      <c r="F88" s="97">
        <f t="shared" si="4"/>
        <v>0</v>
      </c>
      <c r="G88" s="161"/>
      <c r="H88" s="142" t="s">
        <v>1084</v>
      </c>
      <c r="I88" s="130" t="str">
        <f>VLOOKUP(H88,Presupuesto!$B$11:$C$565,2,0)</f>
        <v>PRESTAMOS A ESTUDIANTES</v>
      </c>
      <c r="J88" s="98" t="str">
        <f t="shared" si="5"/>
        <v>Posgrado</v>
      </c>
      <c r="K88" s="98" t="s">
        <v>412</v>
      </c>
      <c r="L88" s="98"/>
    </row>
    <row r="89" spans="3:12">
      <c r="C89" s="141"/>
      <c r="D89" s="158"/>
      <c r="E89" s="123"/>
      <c r="F89" s="97">
        <f t="shared" si="4"/>
        <v>0</v>
      </c>
      <c r="G89" s="161"/>
      <c r="H89" s="142" t="s">
        <v>1086</v>
      </c>
      <c r="I89" s="130" t="str">
        <f>VLOOKUP(H89,Presupuesto!$B$11:$C$565,2,0)</f>
        <v>BECAS TALLERES EMPLEADOS A ESTUDIANTES</v>
      </c>
      <c r="J89" s="98" t="str">
        <f t="shared" si="5"/>
        <v>Posgrado</v>
      </c>
      <c r="K89" s="98" t="s">
        <v>412</v>
      </c>
      <c r="L89" s="98"/>
    </row>
    <row r="90" spans="3:12">
      <c r="C90" s="141"/>
      <c r="D90" s="158"/>
      <c r="E90" s="123"/>
      <c r="F90" s="97">
        <f t="shared" si="4"/>
        <v>0</v>
      </c>
      <c r="G90" s="161"/>
      <c r="H90" s="142" t="s">
        <v>1088</v>
      </c>
      <c r="I90" s="130" t="str">
        <f>VLOOKUP(H90,Presupuesto!$B$11:$C$565,2,0)</f>
        <v>BECAS EXTERNAS DE INVESTIGACION</v>
      </c>
      <c r="J90" s="98" t="str">
        <f t="shared" si="5"/>
        <v>Posgrado</v>
      </c>
      <c r="K90" s="98" t="s">
        <v>412</v>
      </c>
      <c r="L90" s="98"/>
    </row>
    <row r="91" spans="3:12">
      <c r="C91" s="141"/>
      <c r="D91" s="158"/>
      <c r="E91" s="123"/>
      <c r="F91" s="97">
        <f t="shared" si="4"/>
        <v>0</v>
      </c>
      <c r="G91" s="161"/>
      <c r="H91" s="142" t="s">
        <v>1090</v>
      </c>
      <c r="I91" s="130" t="str">
        <f>VLOOKUP(H91,Presupuesto!$B$11:$C$565,2,0)</f>
        <v>BECAS SUSTANTIVAS DE INVESTIGACIÓN</v>
      </c>
      <c r="J91" s="98" t="str">
        <f t="shared" si="5"/>
        <v>Posgrado</v>
      </c>
      <c r="K91" s="98" t="s">
        <v>412</v>
      </c>
      <c r="L91" s="98"/>
    </row>
    <row r="92" spans="3:12">
      <c r="C92" s="141"/>
      <c r="D92" s="158"/>
      <c r="E92" s="123"/>
      <c r="F92" s="97">
        <f t="shared" si="4"/>
        <v>0</v>
      </c>
      <c r="G92" s="161"/>
      <c r="H92" s="142" t="s">
        <v>1092</v>
      </c>
      <c r="I92" s="130" t="str">
        <f>VLOOKUP(H92,Presupuesto!$B$11:$C$565,2,0)</f>
        <v>BECAS DE INVEST, PARA ESTUD. DE PREGRADO</v>
      </c>
      <c r="J92" s="98" t="str">
        <f t="shared" si="5"/>
        <v>Posgrado</v>
      </c>
      <c r="K92" s="98" t="s">
        <v>412</v>
      </c>
      <c r="L92" s="98"/>
    </row>
    <row r="93" spans="3:12">
      <c r="C93" s="141"/>
      <c r="D93" s="158"/>
      <c r="E93" s="123"/>
      <c r="F93" s="97">
        <f t="shared" si="4"/>
        <v>0</v>
      </c>
      <c r="G93" s="161"/>
      <c r="H93" s="142" t="s">
        <v>1094</v>
      </c>
      <c r="I93" s="130" t="str">
        <f>VLOOKUP(H93,Presupuesto!$B$11:$C$565,2,0)</f>
        <v>BECAS DE INVEST. PARA DOC.DE POST-GRADO</v>
      </c>
      <c r="J93" s="98" t="str">
        <f t="shared" si="5"/>
        <v>Posgrado</v>
      </c>
      <c r="K93" s="98" t="s">
        <v>412</v>
      </c>
      <c r="L93" s="98"/>
    </row>
    <row r="94" spans="3:12">
      <c r="C94" s="141"/>
      <c r="D94" s="158"/>
      <c r="E94" s="123"/>
      <c r="F94" s="97">
        <f t="shared" si="4"/>
        <v>0</v>
      </c>
      <c r="G94" s="161"/>
      <c r="H94" s="142" t="s">
        <v>1096</v>
      </c>
      <c r="I94" s="130" t="str">
        <f>VLOOKUP(H94,Presupuesto!$B$11:$C$565,2,0)</f>
        <v>BECAS BÁSICAS DE INVESTIGACIÓN</v>
      </c>
      <c r="J94" s="98" t="str">
        <f t="shared" si="5"/>
        <v>Posgrado</v>
      </c>
      <c r="K94" s="98" t="s">
        <v>412</v>
      </c>
      <c r="L94" s="98"/>
    </row>
    <row r="95" spans="3:12">
      <c r="C95" s="141"/>
      <c r="D95" s="158"/>
      <c r="E95" s="123"/>
      <c r="F95" s="97">
        <f t="shared" si="4"/>
        <v>0</v>
      </c>
      <c r="G95" s="161"/>
      <c r="H95" s="142" t="s">
        <v>1098</v>
      </c>
      <c r="I95" s="130" t="str">
        <f>VLOOKUP(H95,Presupuesto!$B$11:$C$565,2,0)</f>
        <v>BECAS RELEVO GENERACIONAL</v>
      </c>
      <c r="J95" s="98" t="str">
        <f t="shared" si="5"/>
        <v>Posgrado</v>
      </c>
      <c r="K95" s="98" t="s">
        <v>412</v>
      </c>
      <c r="L95" s="98"/>
    </row>
    <row r="96" spans="3:12">
      <c r="C96" s="141"/>
      <c r="D96" s="158"/>
      <c r="E96" s="123"/>
      <c r="F96" s="97">
        <f t="shared" si="4"/>
        <v>0</v>
      </c>
      <c r="G96" s="161"/>
      <c r="H96" s="142" t="s">
        <v>1100</v>
      </c>
      <c r="I96" s="130" t="str">
        <f>VLOOKUP(H96,Presupuesto!$B$11:$C$565,2,0)</f>
        <v>BECAS DE EQUIDAD</v>
      </c>
      <c r="J96" s="98" t="str">
        <f t="shared" si="5"/>
        <v>Posgrado</v>
      </c>
      <c r="K96" s="98" t="s">
        <v>412</v>
      </c>
      <c r="L96" s="98"/>
    </row>
    <row r="97" spans="3:12">
      <c r="C97" s="141"/>
      <c r="D97" s="158"/>
      <c r="E97" s="123"/>
      <c r="F97" s="97">
        <f t="shared" si="4"/>
        <v>0</v>
      </c>
      <c r="G97" s="161"/>
      <c r="H97" s="142" t="s">
        <v>1102</v>
      </c>
      <c r="I97" s="130" t="str">
        <f>VLOOKUP(H97,Presupuesto!$B$11:$C$565,2,0)</f>
        <v>PREMIOS AL INVESTIGADOR</v>
      </c>
      <c r="J97" s="98" t="str">
        <f t="shared" si="5"/>
        <v>Posgrado</v>
      </c>
      <c r="K97" s="98" t="s">
        <v>412</v>
      </c>
      <c r="L97" s="98"/>
    </row>
    <row r="98" spans="3:12">
      <c r="C98" s="141"/>
      <c r="D98" s="158"/>
      <c r="E98" s="123"/>
      <c r="F98" s="97">
        <f t="shared" si="4"/>
        <v>0</v>
      </c>
      <c r="G98" s="161"/>
      <c r="H98" s="142" t="s">
        <v>1104</v>
      </c>
      <c r="I98" s="130" t="str">
        <f>VLOOKUP(H98,Presupuesto!$B$11:$C$565,2,0)</f>
        <v>BECAS DE INV. PARA ESTUDIANTES DE POSTGRADO</v>
      </c>
      <c r="J98" s="98" t="str">
        <f t="shared" si="5"/>
        <v>Posgrado</v>
      </c>
      <c r="K98" s="98" t="s">
        <v>412</v>
      </c>
      <c r="L98" s="98"/>
    </row>
    <row r="99" spans="3:12">
      <c r="C99" s="141"/>
      <c r="D99" s="158"/>
      <c r="E99" s="123"/>
      <c r="F99" s="97">
        <f t="shared" si="4"/>
        <v>0</v>
      </c>
      <c r="G99" s="161"/>
      <c r="H99" s="142" t="s">
        <v>1106</v>
      </c>
      <c r="I99" s="130" t="str">
        <f>VLOOKUP(H99,Presupuesto!$B$11:$C$565,2,0)</f>
        <v>Becas Especiales de Investigación</v>
      </c>
      <c r="J99" s="98" t="str">
        <f t="shared" si="5"/>
        <v>Posgrado</v>
      </c>
      <c r="K99" s="98" t="s">
        <v>412</v>
      </c>
      <c r="L99" s="98"/>
    </row>
    <row r="100" spans="3:12" ht="15.75" thickBot="1">
      <c r="C100" s="147"/>
      <c r="D100" s="218"/>
      <c r="E100" s="103"/>
      <c r="F100" s="105">
        <f t="shared" si="4"/>
        <v>0</v>
      </c>
      <c r="G100" s="162"/>
      <c r="H100" s="148"/>
      <c r="I100" s="132" t="e">
        <f>VLOOKUP(H100,Presupuesto!$B$11:$C$565,2,0)</f>
        <v>#N/A</v>
      </c>
      <c r="J100" s="106" t="str">
        <f t="shared" si="5"/>
        <v>Posgrado</v>
      </c>
      <c r="K100" s="124" t="s">
        <v>394</v>
      </c>
      <c r="L100" s="124"/>
    </row>
    <row r="102" spans="3:12" ht="15.75" thickBot="1"/>
    <row r="103" spans="3:12" ht="15.75" thickBot="1">
      <c r="C103" s="157" t="s">
        <v>53</v>
      </c>
      <c r="D103" s="365">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392</v>
      </c>
      <c r="D106" s="361"/>
      <c r="E106" s="93"/>
      <c r="F106" s="93"/>
      <c r="G106" s="93"/>
      <c r="H106" s="76"/>
      <c r="I106" s="76"/>
      <c r="J106" s="76"/>
      <c r="K106" s="112"/>
    </row>
    <row r="107" spans="3:12" ht="18.75">
      <c r="C107" s="206"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131</v>
      </c>
      <c r="H109" s="136" t="s">
        <v>46</v>
      </c>
      <c r="I109" s="133" t="s">
        <v>132</v>
      </c>
      <c r="J109" s="133" t="s">
        <v>410</v>
      </c>
      <c r="K109" s="133" t="s">
        <v>411</v>
      </c>
      <c r="L109" s="133" t="s">
        <v>465</v>
      </c>
    </row>
    <row r="110" spans="3:12">
      <c r="C110" s="141"/>
      <c r="D110" s="158"/>
      <c r="E110" s="115"/>
      <c r="F110" s="97">
        <f t="shared" ref="F110:F131" si="6">D110*E110</f>
        <v>0</v>
      </c>
      <c r="G110" s="161"/>
      <c r="H110" s="142" t="s">
        <v>1066</v>
      </c>
      <c r="I110" s="130" t="str">
        <f>VLOOKUP(H110,Presupuesto!$B$11:$C$565,2,0)</f>
        <v>BECAS</v>
      </c>
      <c r="J110" s="214" t="s">
        <v>1454</v>
      </c>
      <c r="K110" s="98" t="s">
        <v>394</v>
      </c>
      <c r="L110" s="98"/>
    </row>
    <row r="111" spans="3:12">
      <c r="C111" s="141"/>
      <c r="D111" s="158"/>
      <c r="E111" s="123"/>
      <c r="F111" s="97">
        <f t="shared" si="6"/>
        <v>0</v>
      </c>
      <c r="G111" s="161"/>
      <c r="H111" s="142" t="s">
        <v>1068</v>
      </c>
      <c r="I111" s="130" t="str">
        <f>VLOOKUP(H111,Presupuesto!$B$11:$C$565,2,0)</f>
        <v>BECAS ESTUDIANTES DE PREGRADO (PLAN REFORMA)</v>
      </c>
      <c r="J111" s="98" t="str">
        <f>$J$110</f>
        <v>Posgrado</v>
      </c>
      <c r="K111" s="98" t="s">
        <v>412</v>
      </c>
      <c r="L111" s="98"/>
    </row>
    <row r="112" spans="3:12">
      <c r="C112" s="141"/>
      <c r="D112" s="158"/>
      <c r="E112" s="123"/>
      <c r="F112" s="97">
        <f t="shared" si="6"/>
        <v>0</v>
      </c>
      <c r="G112" s="161"/>
      <c r="H112" s="142" t="s">
        <v>1070</v>
      </c>
      <c r="I112" s="130" t="str">
        <f>VLOOKUP(H112,Presupuesto!$B$11:$C$565,2,0)</f>
        <v>BECAS CONVENIO MINISTERIO SALUD -IHSS-UNAH</v>
      </c>
      <c r="J112" s="98" t="str">
        <f t="shared" ref="J112:J131" si="7">$J$110</f>
        <v>Posgrado</v>
      </c>
      <c r="K112" s="98" t="s">
        <v>412</v>
      </c>
      <c r="L112" s="98"/>
    </row>
    <row r="113" spans="3:12">
      <c r="C113" s="141"/>
      <c r="D113" s="158"/>
      <c r="E113" s="123"/>
      <c r="F113" s="97">
        <f t="shared" si="6"/>
        <v>0</v>
      </c>
      <c r="G113" s="161"/>
      <c r="H113" s="142" t="s">
        <v>1072</v>
      </c>
      <c r="I113" s="130" t="str">
        <f>VLOOKUP(H113,Presupuesto!$B$11:$C$565,2,0)</f>
        <v>BECAS DE ACTUALIZACION Y CAPACITACION DOCENTE</v>
      </c>
      <c r="J113" s="98" t="str">
        <f t="shared" si="7"/>
        <v>Posgrado</v>
      </c>
      <c r="K113" s="98" t="s">
        <v>412</v>
      </c>
      <c r="L113" s="98"/>
    </row>
    <row r="114" spans="3:12">
      <c r="C114" s="141"/>
      <c r="D114" s="158"/>
      <c r="E114" s="123"/>
      <c r="F114" s="97">
        <f t="shared" si="6"/>
        <v>0</v>
      </c>
      <c r="G114" s="161"/>
      <c r="H114" s="142" t="s">
        <v>1074</v>
      </c>
      <c r="I114" s="130" t="str">
        <f>VLOOKUP(H114,Presupuesto!$B$11:$C$565,2,0)</f>
        <v>BECAS EXCELENCIA ACADEMICA</v>
      </c>
      <c r="J114" s="98" t="str">
        <f t="shared" si="7"/>
        <v>Posgrado</v>
      </c>
      <c r="K114" s="98" t="s">
        <v>412</v>
      </c>
      <c r="L114" s="98"/>
    </row>
    <row r="115" spans="3:12">
      <c r="C115" s="141"/>
      <c r="D115" s="158"/>
      <c r="E115" s="123"/>
      <c r="F115" s="97">
        <f t="shared" si="6"/>
        <v>0</v>
      </c>
      <c r="G115" s="161"/>
      <c r="H115" s="142" t="s">
        <v>1076</v>
      </c>
      <c r="I115" s="130" t="str">
        <f>VLOOKUP(H115,Presupuesto!$B$11:$C$565,2,0)</f>
        <v>BECAS PARA HIJOS DE LOS TRABAJADORES</v>
      </c>
      <c r="J115" s="98" t="str">
        <f t="shared" si="7"/>
        <v>Posgrado</v>
      </c>
      <c r="K115" s="98" t="s">
        <v>401</v>
      </c>
      <c r="L115" s="98"/>
    </row>
    <row r="116" spans="3:12">
      <c r="C116" s="141"/>
      <c r="D116" s="158"/>
      <c r="E116" s="123"/>
      <c r="F116" s="97">
        <f t="shared" si="6"/>
        <v>0</v>
      </c>
      <c r="G116" s="161"/>
      <c r="H116" s="142" t="s">
        <v>1078</v>
      </c>
      <c r="I116" s="130" t="str">
        <f>VLOOKUP(H116,Presupuesto!$B$11:$C$565,2,0)</f>
        <v>BECAS POST GRADO ECONOMIA</v>
      </c>
      <c r="J116" s="98" t="str">
        <f t="shared" si="7"/>
        <v>Posgrado</v>
      </c>
      <c r="K116" s="98" t="s">
        <v>412</v>
      </c>
      <c r="L116" s="98"/>
    </row>
    <row r="117" spans="3:12">
      <c r="C117" s="141"/>
      <c r="D117" s="158"/>
      <c r="E117" s="123"/>
      <c r="F117" s="97">
        <f t="shared" si="6"/>
        <v>0</v>
      </c>
      <c r="G117" s="161"/>
      <c r="H117" s="142" t="s">
        <v>1080</v>
      </c>
      <c r="I117" s="130" t="str">
        <f>VLOOKUP(H117,Presupuesto!$B$11:$C$565,2,0)</f>
        <v>BECAS POST-GRADO DE TRABAJO SOCIAL</v>
      </c>
      <c r="J117" s="98" t="str">
        <f t="shared" si="7"/>
        <v>Posgrado</v>
      </c>
      <c r="K117" s="98" t="s">
        <v>412</v>
      </c>
      <c r="L117" s="98"/>
    </row>
    <row r="118" spans="3:12">
      <c r="C118" s="141"/>
      <c r="D118" s="158"/>
      <c r="E118" s="123"/>
      <c r="F118" s="97">
        <f t="shared" si="6"/>
        <v>0</v>
      </c>
      <c r="G118" s="161"/>
      <c r="H118" s="142" t="s">
        <v>1082</v>
      </c>
      <c r="I118" s="130" t="str">
        <f>VLOOKUP(H118,Presupuesto!$B$11:$C$565,2,0)</f>
        <v>BECAS PROFESIONALIZANTES DOCENTE (PLAN DE REFORMA)</v>
      </c>
      <c r="J118" s="98" t="str">
        <f t="shared" si="7"/>
        <v>Posgrado</v>
      </c>
      <c r="K118" s="98" t="s">
        <v>412</v>
      </c>
      <c r="L118" s="98"/>
    </row>
    <row r="119" spans="3:12">
      <c r="C119" s="141"/>
      <c r="D119" s="158"/>
      <c r="E119" s="123"/>
      <c r="F119" s="97">
        <f t="shared" si="6"/>
        <v>0</v>
      </c>
      <c r="G119" s="161"/>
      <c r="H119" s="142" t="s">
        <v>1084</v>
      </c>
      <c r="I119" s="130" t="str">
        <f>VLOOKUP(H119,Presupuesto!$B$11:$C$565,2,0)</f>
        <v>PRESTAMOS A ESTUDIANTES</v>
      </c>
      <c r="J119" s="98" t="str">
        <f t="shared" si="7"/>
        <v>Posgrado</v>
      </c>
      <c r="K119" s="98" t="s">
        <v>412</v>
      </c>
      <c r="L119" s="98"/>
    </row>
    <row r="120" spans="3:12">
      <c r="C120" s="141"/>
      <c r="D120" s="158"/>
      <c r="E120" s="123"/>
      <c r="F120" s="97">
        <f t="shared" si="6"/>
        <v>0</v>
      </c>
      <c r="G120" s="161"/>
      <c r="H120" s="142" t="s">
        <v>1086</v>
      </c>
      <c r="I120" s="130" t="str">
        <f>VLOOKUP(H120,Presupuesto!$B$11:$C$565,2,0)</f>
        <v>BECAS TALLERES EMPLEADOS A ESTUDIANTES</v>
      </c>
      <c r="J120" s="98" t="str">
        <f t="shared" si="7"/>
        <v>Posgrado</v>
      </c>
      <c r="K120" s="98" t="s">
        <v>412</v>
      </c>
      <c r="L120" s="98"/>
    </row>
    <row r="121" spans="3:12">
      <c r="C121" s="141"/>
      <c r="D121" s="158"/>
      <c r="E121" s="123"/>
      <c r="F121" s="97">
        <f t="shared" si="6"/>
        <v>0</v>
      </c>
      <c r="G121" s="161"/>
      <c r="H121" s="142" t="s">
        <v>1088</v>
      </c>
      <c r="I121" s="130" t="str">
        <f>VLOOKUP(H121,Presupuesto!$B$11:$C$565,2,0)</f>
        <v>BECAS EXTERNAS DE INVESTIGACION</v>
      </c>
      <c r="J121" s="98" t="str">
        <f t="shared" si="7"/>
        <v>Posgrado</v>
      </c>
      <c r="K121" s="98" t="s">
        <v>412</v>
      </c>
      <c r="L121" s="98"/>
    </row>
    <row r="122" spans="3:12">
      <c r="C122" s="141"/>
      <c r="D122" s="158"/>
      <c r="E122" s="123"/>
      <c r="F122" s="97">
        <f t="shared" si="6"/>
        <v>0</v>
      </c>
      <c r="G122" s="161"/>
      <c r="H122" s="142" t="s">
        <v>1090</v>
      </c>
      <c r="I122" s="130" t="str">
        <f>VLOOKUP(H122,Presupuesto!$B$11:$C$565,2,0)</f>
        <v>BECAS SUSTANTIVAS DE INVESTIGACIÓN</v>
      </c>
      <c r="J122" s="98" t="str">
        <f t="shared" si="7"/>
        <v>Posgrado</v>
      </c>
      <c r="K122" s="98" t="s">
        <v>412</v>
      </c>
      <c r="L122" s="98"/>
    </row>
    <row r="123" spans="3:12">
      <c r="C123" s="141"/>
      <c r="D123" s="158"/>
      <c r="E123" s="123"/>
      <c r="F123" s="97">
        <f t="shared" si="6"/>
        <v>0</v>
      </c>
      <c r="G123" s="161"/>
      <c r="H123" s="142" t="s">
        <v>1092</v>
      </c>
      <c r="I123" s="130" t="str">
        <f>VLOOKUP(H123,Presupuesto!$B$11:$C$565,2,0)</f>
        <v>BECAS DE INVEST, PARA ESTUD. DE PREGRADO</v>
      </c>
      <c r="J123" s="98" t="str">
        <f t="shared" si="7"/>
        <v>Posgrado</v>
      </c>
      <c r="K123" s="98" t="s">
        <v>412</v>
      </c>
      <c r="L123" s="98"/>
    </row>
    <row r="124" spans="3:12">
      <c r="C124" s="141"/>
      <c r="D124" s="158"/>
      <c r="E124" s="123"/>
      <c r="F124" s="97">
        <f t="shared" si="6"/>
        <v>0</v>
      </c>
      <c r="G124" s="161"/>
      <c r="H124" s="142" t="s">
        <v>1094</v>
      </c>
      <c r="I124" s="130" t="str">
        <f>VLOOKUP(H124,Presupuesto!$B$11:$C$565,2,0)</f>
        <v>BECAS DE INVEST. PARA DOC.DE POST-GRADO</v>
      </c>
      <c r="J124" s="98" t="str">
        <f t="shared" si="7"/>
        <v>Posgrado</v>
      </c>
      <c r="K124" s="98" t="s">
        <v>412</v>
      </c>
      <c r="L124" s="98"/>
    </row>
    <row r="125" spans="3:12">
      <c r="C125" s="141"/>
      <c r="D125" s="158"/>
      <c r="E125" s="123"/>
      <c r="F125" s="97">
        <f t="shared" si="6"/>
        <v>0</v>
      </c>
      <c r="G125" s="161"/>
      <c r="H125" s="142" t="s">
        <v>1096</v>
      </c>
      <c r="I125" s="130" t="str">
        <f>VLOOKUP(H125,Presupuesto!$B$11:$C$565,2,0)</f>
        <v>BECAS BÁSICAS DE INVESTIGACIÓN</v>
      </c>
      <c r="J125" s="98" t="str">
        <f t="shared" si="7"/>
        <v>Posgrado</v>
      </c>
      <c r="K125" s="98" t="s">
        <v>412</v>
      </c>
      <c r="L125" s="98"/>
    </row>
    <row r="126" spans="3:12">
      <c r="C126" s="141"/>
      <c r="D126" s="158"/>
      <c r="E126" s="123"/>
      <c r="F126" s="97">
        <f t="shared" si="6"/>
        <v>0</v>
      </c>
      <c r="G126" s="161"/>
      <c r="H126" s="142" t="s">
        <v>1098</v>
      </c>
      <c r="I126" s="130" t="str">
        <f>VLOOKUP(H126,Presupuesto!$B$11:$C$565,2,0)</f>
        <v>BECAS RELEVO GENERACIONAL</v>
      </c>
      <c r="J126" s="98" t="str">
        <f t="shared" si="7"/>
        <v>Posgrado</v>
      </c>
      <c r="K126" s="98" t="s">
        <v>412</v>
      </c>
      <c r="L126" s="98"/>
    </row>
    <row r="127" spans="3:12">
      <c r="C127" s="141"/>
      <c r="D127" s="158"/>
      <c r="E127" s="123"/>
      <c r="F127" s="97">
        <f t="shared" si="6"/>
        <v>0</v>
      </c>
      <c r="G127" s="161"/>
      <c r="H127" s="142" t="s">
        <v>1100</v>
      </c>
      <c r="I127" s="130" t="str">
        <f>VLOOKUP(H127,Presupuesto!$B$11:$C$565,2,0)</f>
        <v>BECAS DE EQUIDAD</v>
      </c>
      <c r="J127" s="98" t="str">
        <f t="shared" si="7"/>
        <v>Posgrado</v>
      </c>
      <c r="K127" s="98" t="s">
        <v>412</v>
      </c>
      <c r="L127" s="98"/>
    </row>
    <row r="128" spans="3:12">
      <c r="C128" s="141"/>
      <c r="D128" s="158"/>
      <c r="E128" s="123"/>
      <c r="F128" s="97">
        <f t="shared" si="6"/>
        <v>0</v>
      </c>
      <c r="G128" s="161"/>
      <c r="H128" s="142" t="s">
        <v>1102</v>
      </c>
      <c r="I128" s="130" t="str">
        <f>VLOOKUP(H128,Presupuesto!$B$11:$C$565,2,0)</f>
        <v>PREMIOS AL INVESTIGADOR</v>
      </c>
      <c r="J128" s="98" t="str">
        <f t="shared" si="7"/>
        <v>Posgrado</v>
      </c>
      <c r="K128" s="98" t="s">
        <v>412</v>
      </c>
      <c r="L128" s="98"/>
    </row>
    <row r="129" spans="3:12">
      <c r="C129" s="141"/>
      <c r="D129" s="158"/>
      <c r="E129" s="123"/>
      <c r="F129" s="97">
        <f t="shared" si="6"/>
        <v>0</v>
      </c>
      <c r="G129" s="161"/>
      <c r="H129" s="142" t="s">
        <v>1104</v>
      </c>
      <c r="I129" s="130" t="str">
        <f>VLOOKUP(H129,Presupuesto!$B$11:$C$565,2,0)</f>
        <v>BECAS DE INV. PARA ESTUDIANTES DE POSTGRADO</v>
      </c>
      <c r="J129" s="98" t="str">
        <f t="shared" si="7"/>
        <v>Posgrado</v>
      </c>
      <c r="K129" s="98" t="s">
        <v>412</v>
      </c>
      <c r="L129" s="98"/>
    </row>
    <row r="130" spans="3:12">
      <c r="C130" s="141"/>
      <c r="D130" s="158"/>
      <c r="E130" s="123"/>
      <c r="F130" s="97">
        <f t="shared" si="6"/>
        <v>0</v>
      </c>
      <c r="G130" s="161"/>
      <c r="H130" s="142" t="s">
        <v>1106</v>
      </c>
      <c r="I130" s="130" t="str">
        <f>VLOOKUP(H130,Presupuesto!$B$11:$C$565,2,0)</f>
        <v>Becas Especiales de Investigación</v>
      </c>
      <c r="J130" s="98" t="str">
        <f t="shared" si="7"/>
        <v>Posgrado</v>
      </c>
      <c r="K130" s="98" t="s">
        <v>412</v>
      </c>
      <c r="L130" s="98"/>
    </row>
    <row r="131" spans="3:12" ht="15.75" thickBot="1">
      <c r="C131" s="147"/>
      <c r="D131" s="218"/>
      <c r="E131" s="103"/>
      <c r="F131" s="105">
        <f t="shared" si="6"/>
        <v>0</v>
      </c>
      <c r="G131" s="162"/>
      <c r="H131" s="148"/>
      <c r="I131" s="132" t="e">
        <f>VLOOKUP(H131,Presupuesto!$B$11:$C$565,2,0)</f>
        <v>#N/A</v>
      </c>
      <c r="J131" s="106" t="str">
        <f t="shared" si="7"/>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lastPrinted>2015-10-05T15:39:27Z</cp:lastPrinted>
  <dcterms:created xsi:type="dcterms:W3CDTF">2010-05-02T01:28:32Z</dcterms:created>
  <dcterms:modified xsi:type="dcterms:W3CDTF">2015-10-12T15:22:48Z</dcterms:modified>
</cp:coreProperties>
</file>