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440" windowHeight="7755" tabRatio="767" firstSheet="16" activeTab="20"/>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OFICINA'!$C$12:$C$237</definedName>
    <definedName name="_xlnm._FilterDatabase" localSheetId="6" hidden="1">'4. EQUIPO TECNOLÓGICOS'!$J$11:$J$283</definedName>
    <definedName name="_xlnm._FilterDatabase" localSheetId="7" hidden="1">'5. ACTIVIDADES ESPECIALES'!$J$13:$J$386</definedName>
    <definedName name="_xlnm._FilterDatabase" localSheetId="8" hidden="1">'6. Becas'!$J$13:$J$131</definedName>
    <definedName name="_xlnm._FilterDatabase" localSheetId="9" hidden="1">'7. Infraestructura'!$J$12:$J$158</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D200" i="7" l="1"/>
  <c r="AS566" i="38" l="1"/>
  <c r="J120" i="9" l="1"/>
  <c r="J119" i="9"/>
  <c r="I120" i="9"/>
  <c r="I119" i="9"/>
  <c r="P18" i="24"/>
  <c r="O18" i="24"/>
  <c r="P17" i="24"/>
  <c r="O17" i="24"/>
  <c r="J766" i="12"/>
  <c r="I766" i="12"/>
  <c r="F766" i="12"/>
  <c r="J765" i="12"/>
  <c r="I765" i="12"/>
  <c r="F765" i="12"/>
  <c r="I764" i="12"/>
  <c r="F764" i="12"/>
  <c r="I763" i="12"/>
  <c r="F763" i="12"/>
  <c r="I762" i="12"/>
  <c r="F762" i="12"/>
  <c r="I761" i="12"/>
  <c r="F761" i="12"/>
  <c r="I760" i="12"/>
  <c r="F760" i="12"/>
  <c r="I759" i="12"/>
  <c r="E759" i="12"/>
  <c r="F759" i="12" s="1"/>
  <c r="C756" i="12"/>
  <c r="D752" i="12" l="1"/>
  <c r="J749" i="12"/>
  <c r="I749" i="12"/>
  <c r="F749" i="12"/>
  <c r="J748" i="12"/>
  <c r="I748" i="12"/>
  <c r="F748" i="12"/>
  <c r="I747" i="12"/>
  <c r="F747" i="12"/>
  <c r="I746" i="12"/>
  <c r="F746" i="12"/>
  <c r="I745" i="12"/>
  <c r="F745" i="12"/>
  <c r="I744" i="12"/>
  <c r="F744" i="12"/>
  <c r="I743" i="12"/>
  <c r="F743" i="12"/>
  <c r="I742" i="12"/>
  <c r="E742" i="12"/>
  <c r="F742" i="12" s="1"/>
  <c r="C739" i="12"/>
  <c r="D735" i="12" l="1"/>
  <c r="K402" i="7"/>
  <c r="I731" i="12" l="1"/>
  <c r="I730" i="12"/>
  <c r="I729" i="12"/>
  <c r="I728" i="12"/>
  <c r="I727" i="12"/>
  <c r="I726" i="12"/>
  <c r="I725" i="12"/>
  <c r="I724" i="12"/>
  <c r="I723" i="12"/>
  <c r="I722" i="12"/>
  <c r="I721" i="12"/>
  <c r="I720" i="12"/>
  <c r="I719" i="12"/>
  <c r="I718" i="12"/>
  <c r="F731" i="12"/>
  <c r="F730" i="12"/>
  <c r="F729" i="12"/>
  <c r="F728" i="12"/>
  <c r="F727" i="12"/>
  <c r="F726" i="12"/>
  <c r="F725" i="12"/>
  <c r="F724" i="12"/>
  <c r="F723" i="12"/>
  <c r="F722" i="12"/>
  <c r="F721" i="12"/>
  <c r="F720" i="12"/>
  <c r="F719" i="12"/>
  <c r="F718" i="12"/>
  <c r="I717" i="12"/>
  <c r="F717" i="12"/>
  <c r="I716" i="12"/>
  <c r="F716" i="12"/>
  <c r="I715" i="12"/>
  <c r="F715" i="12"/>
  <c r="I714" i="12"/>
  <c r="F714" i="12"/>
  <c r="I713" i="12"/>
  <c r="F713" i="12"/>
  <c r="I712" i="12"/>
  <c r="F712" i="12"/>
  <c r="I711" i="12"/>
  <c r="F711" i="12"/>
  <c r="I710" i="12"/>
  <c r="F710" i="12"/>
  <c r="I709" i="12"/>
  <c r="F709" i="12"/>
  <c r="I708" i="12"/>
  <c r="F708" i="12"/>
  <c r="I707" i="12"/>
  <c r="F707" i="12"/>
  <c r="I706" i="12"/>
  <c r="F706" i="12"/>
  <c r="I705" i="12"/>
  <c r="F705" i="12"/>
  <c r="P26" i="24"/>
  <c r="O26" i="24"/>
  <c r="F120" i="9"/>
  <c r="F119" i="9"/>
  <c r="J196" i="42"/>
  <c r="I196" i="42"/>
  <c r="F196" i="42"/>
  <c r="J195" i="42"/>
  <c r="I195" i="42"/>
  <c r="F195" i="42"/>
  <c r="I194" i="42"/>
  <c r="F194" i="42"/>
  <c r="C190" i="42"/>
  <c r="J183" i="42"/>
  <c r="I183" i="42"/>
  <c r="F183" i="42"/>
  <c r="J182" i="42"/>
  <c r="I182" i="42"/>
  <c r="F182" i="42"/>
  <c r="I181" i="42"/>
  <c r="F181" i="42"/>
  <c r="D174" i="42" s="1"/>
  <c r="C177" i="42"/>
  <c r="J170" i="42"/>
  <c r="I170" i="42"/>
  <c r="F170" i="42"/>
  <c r="J169" i="42"/>
  <c r="I169" i="42"/>
  <c r="F169" i="42"/>
  <c r="I168" i="42"/>
  <c r="F168" i="42"/>
  <c r="C164" i="42"/>
  <c r="D187" i="42" l="1"/>
  <c r="D161" i="42"/>
  <c r="P22" i="24"/>
  <c r="O22" i="24"/>
  <c r="P21" i="24"/>
  <c r="O21" i="24"/>
  <c r="P20" i="24"/>
  <c r="O20" i="24"/>
  <c r="K491" i="7"/>
  <c r="J491" i="7"/>
  <c r="F491" i="7"/>
  <c r="G491" i="7" s="1"/>
  <c r="K490" i="7"/>
  <c r="J490" i="7"/>
  <c r="G490" i="7"/>
  <c r="K489" i="7"/>
  <c r="J489" i="7"/>
  <c r="G489" i="7"/>
  <c r="K488" i="7"/>
  <c r="J488" i="7"/>
  <c r="G488" i="7"/>
  <c r="K487" i="7"/>
  <c r="J487" i="7"/>
  <c r="G487" i="7"/>
  <c r="K486" i="7"/>
  <c r="J486" i="7"/>
  <c r="G486" i="7"/>
  <c r="K485" i="7"/>
  <c r="J485" i="7"/>
  <c r="G485" i="7"/>
  <c r="K484" i="7"/>
  <c r="J484" i="7"/>
  <c r="G484" i="7"/>
  <c r="K483" i="7"/>
  <c r="J483" i="7"/>
  <c r="G483" i="7"/>
  <c r="J482" i="7"/>
  <c r="G482" i="7"/>
  <c r="C479" i="7"/>
  <c r="J470" i="7"/>
  <c r="F470" i="7"/>
  <c r="G470" i="7" s="1"/>
  <c r="J469" i="7"/>
  <c r="G469" i="7"/>
  <c r="J468" i="7"/>
  <c r="G468" i="7"/>
  <c r="J467" i="7"/>
  <c r="G467" i="7"/>
  <c r="J466" i="7"/>
  <c r="G466" i="7"/>
  <c r="J465" i="7"/>
  <c r="G465" i="7"/>
  <c r="J464" i="7"/>
  <c r="G464" i="7"/>
  <c r="J463" i="7"/>
  <c r="G463" i="7"/>
  <c r="J462" i="7"/>
  <c r="G462" i="7"/>
  <c r="J461" i="7"/>
  <c r="G461" i="7"/>
  <c r="C458" i="7"/>
  <c r="J450" i="7"/>
  <c r="F450" i="7"/>
  <c r="G450" i="7" s="1"/>
  <c r="J449" i="7"/>
  <c r="G449" i="7"/>
  <c r="J448" i="7"/>
  <c r="G448" i="7"/>
  <c r="J447" i="7"/>
  <c r="G447" i="7"/>
  <c r="J446" i="7"/>
  <c r="G446" i="7"/>
  <c r="J445" i="7"/>
  <c r="G445" i="7"/>
  <c r="J444" i="7"/>
  <c r="G444" i="7"/>
  <c r="J443" i="7"/>
  <c r="G443" i="7"/>
  <c r="J442" i="7"/>
  <c r="G442" i="7"/>
  <c r="J441" i="7"/>
  <c r="G441" i="7"/>
  <c r="C438" i="7"/>
  <c r="J431" i="7"/>
  <c r="F431" i="7"/>
  <c r="G431" i="7" s="1"/>
  <c r="J430" i="7"/>
  <c r="G430" i="7"/>
  <c r="J429" i="7"/>
  <c r="G429" i="7"/>
  <c r="J428" i="7"/>
  <c r="G428" i="7"/>
  <c r="J427" i="7"/>
  <c r="G427" i="7"/>
  <c r="J426" i="7"/>
  <c r="G426" i="7"/>
  <c r="J425" i="7"/>
  <c r="G425" i="7"/>
  <c r="J424" i="7"/>
  <c r="G424" i="7"/>
  <c r="J423" i="7"/>
  <c r="G423" i="7"/>
  <c r="J422" i="7"/>
  <c r="G422" i="7"/>
  <c r="C419" i="7"/>
  <c r="P77" i="22"/>
  <c r="O77" i="22"/>
  <c r="P76" i="22"/>
  <c r="O76" i="22"/>
  <c r="P75" i="22"/>
  <c r="O75" i="22"/>
  <c r="I704" i="12"/>
  <c r="F704" i="12"/>
  <c r="I703" i="12"/>
  <c r="F703" i="12"/>
  <c r="I702" i="12"/>
  <c r="F702" i="12"/>
  <c r="I701" i="12"/>
  <c r="F701" i="12"/>
  <c r="I700" i="12"/>
  <c r="F700" i="12"/>
  <c r="I699" i="12"/>
  <c r="F699" i="12"/>
  <c r="I698" i="12"/>
  <c r="F698" i="12"/>
  <c r="I697" i="12"/>
  <c r="E697" i="12"/>
  <c r="F697" i="12" s="1"/>
  <c r="C694" i="12"/>
  <c r="J687" i="12"/>
  <c r="I687" i="12"/>
  <c r="F687" i="12"/>
  <c r="J686" i="12"/>
  <c r="I686" i="12"/>
  <c r="F686" i="12"/>
  <c r="I685" i="12"/>
  <c r="F685" i="12"/>
  <c r="I684" i="12"/>
  <c r="F684" i="12"/>
  <c r="I683" i="12"/>
  <c r="F683" i="12"/>
  <c r="I682" i="12"/>
  <c r="F682" i="12"/>
  <c r="I681" i="12"/>
  <c r="F681" i="12"/>
  <c r="I680" i="12"/>
  <c r="E680" i="12"/>
  <c r="F680" i="12" s="1"/>
  <c r="C677" i="12"/>
  <c r="J669" i="12"/>
  <c r="I669" i="12"/>
  <c r="F669" i="12"/>
  <c r="I668" i="12"/>
  <c r="F668" i="12"/>
  <c r="I667" i="12"/>
  <c r="F667" i="12"/>
  <c r="I666" i="12"/>
  <c r="F666" i="12"/>
  <c r="I665" i="12"/>
  <c r="F665" i="12"/>
  <c r="I664" i="12"/>
  <c r="F664" i="12"/>
  <c r="I663" i="12"/>
  <c r="F663" i="12"/>
  <c r="I662" i="12"/>
  <c r="E662" i="12"/>
  <c r="F662" i="12" s="1"/>
  <c r="C659" i="12"/>
  <c r="O13" i="22"/>
  <c r="P13" i="22"/>
  <c r="P74" i="22"/>
  <c r="O74" i="22"/>
  <c r="D690" i="12" l="1"/>
  <c r="D454" i="7"/>
  <c r="D475" i="7"/>
  <c r="D434" i="7"/>
  <c r="D415" i="7"/>
  <c r="D673" i="12"/>
  <c r="D655" i="12"/>
  <c r="J652" i="12" l="1"/>
  <c r="I652" i="12"/>
  <c r="F652" i="12"/>
  <c r="J651" i="12"/>
  <c r="I651" i="12"/>
  <c r="F651" i="12"/>
  <c r="I650" i="12"/>
  <c r="F650" i="12"/>
  <c r="I649" i="12"/>
  <c r="F649" i="12"/>
  <c r="I648" i="12"/>
  <c r="F648" i="12"/>
  <c r="I647" i="12"/>
  <c r="F647" i="12"/>
  <c r="I646" i="12"/>
  <c r="F646" i="12"/>
  <c r="I645" i="12"/>
  <c r="E645" i="12"/>
  <c r="F645" i="12" s="1"/>
  <c r="C642" i="12"/>
  <c r="J635" i="12"/>
  <c r="I635" i="12"/>
  <c r="F635" i="12"/>
  <c r="J634" i="12"/>
  <c r="I634" i="12"/>
  <c r="F634" i="12"/>
  <c r="J633" i="12"/>
  <c r="I633" i="12"/>
  <c r="F633" i="12"/>
  <c r="I632" i="12"/>
  <c r="F632" i="12"/>
  <c r="I631" i="12"/>
  <c r="F631" i="12"/>
  <c r="I630" i="12"/>
  <c r="F630" i="12"/>
  <c r="I629" i="12"/>
  <c r="F629" i="12"/>
  <c r="I628" i="12"/>
  <c r="E628" i="12"/>
  <c r="F628" i="12" s="1"/>
  <c r="C625" i="12"/>
  <c r="J617" i="12"/>
  <c r="I617" i="12"/>
  <c r="F617" i="12"/>
  <c r="J616" i="12"/>
  <c r="I616" i="12"/>
  <c r="F616" i="12"/>
  <c r="J615" i="12"/>
  <c r="I615" i="12"/>
  <c r="F615" i="12"/>
  <c r="J614" i="12"/>
  <c r="I614" i="12"/>
  <c r="F614" i="12"/>
  <c r="J613" i="12"/>
  <c r="I613" i="12"/>
  <c r="F613" i="12"/>
  <c r="J612" i="12"/>
  <c r="I612" i="12"/>
  <c r="F612" i="12"/>
  <c r="J611" i="12"/>
  <c r="I611" i="12"/>
  <c r="F611" i="12"/>
  <c r="I610" i="12"/>
  <c r="E610" i="12"/>
  <c r="F610" i="12" s="1"/>
  <c r="C607" i="12"/>
  <c r="J599" i="12"/>
  <c r="I599" i="12"/>
  <c r="F599" i="12"/>
  <c r="J598" i="12"/>
  <c r="I598" i="12"/>
  <c r="F598" i="12"/>
  <c r="I597" i="12"/>
  <c r="F597" i="12"/>
  <c r="I596" i="12"/>
  <c r="F596" i="12"/>
  <c r="I595" i="12"/>
  <c r="F595" i="12"/>
  <c r="I594" i="12"/>
  <c r="F594" i="12"/>
  <c r="I593" i="12"/>
  <c r="F593" i="12"/>
  <c r="I592" i="12"/>
  <c r="E592" i="12"/>
  <c r="F592" i="12" s="1"/>
  <c r="C589" i="12"/>
  <c r="J582" i="12"/>
  <c r="I582" i="12"/>
  <c r="F582" i="12"/>
  <c r="J581" i="12"/>
  <c r="I581" i="12"/>
  <c r="F581" i="12"/>
  <c r="J580" i="12"/>
  <c r="I580" i="12"/>
  <c r="F580" i="12"/>
  <c r="J579" i="12"/>
  <c r="I579" i="12"/>
  <c r="F579" i="12"/>
  <c r="J578" i="12"/>
  <c r="I578" i="12"/>
  <c r="F578" i="12"/>
  <c r="J577" i="12"/>
  <c r="I577" i="12"/>
  <c r="F577" i="12"/>
  <c r="J576" i="12"/>
  <c r="I576" i="12"/>
  <c r="F576" i="12"/>
  <c r="I575" i="12"/>
  <c r="E575" i="12"/>
  <c r="F575" i="12" s="1"/>
  <c r="C572" i="12"/>
  <c r="P30" i="21"/>
  <c r="O30" i="21"/>
  <c r="J565" i="12"/>
  <c r="I565" i="12"/>
  <c r="F565" i="12"/>
  <c r="I564" i="12"/>
  <c r="F564" i="12"/>
  <c r="I563" i="12"/>
  <c r="F563" i="12"/>
  <c r="I562" i="12"/>
  <c r="F562" i="12"/>
  <c r="I561" i="12"/>
  <c r="F561" i="12"/>
  <c r="I560" i="12"/>
  <c r="F560" i="12"/>
  <c r="I559" i="12"/>
  <c r="F559" i="12"/>
  <c r="I558" i="12"/>
  <c r="E558" i="12"/>
  <c r="F558" i="12" s="1"/>
  <c r="C555" i="12"/>
  <c r="I548" i="12"/>
  <c r="F548" i="12"/>
  <c r="I547" i="12"/>
  <c r="F547" i="12"/>
  <c r="I546" i="12"/>
  <c r="F546" i="12"/>
  <c r="I545" i="12"/>
  <c r="F545" i="12"/>
  <c r="I544" i="12"/>
  <c r="F544" i="12"/>
  <c r="I543" i="12"/>
  <c r="F543" i="12"/>
  <c r="I542" i="12"/>
  <c r="F542" i="12"/>
  <c r="I541" i="12"/>
  <c r="E541" i="12"/>
  <c r="F541" i="12" s="1"/>
  <c r="C538" i="12"/>
  <c r="D603" i="12" l="1"/>
  <c r="D638" i="12"/>
  <c r="D621" i="12"/>
  <c r="D585" i="12"/>
  <c r="D568" i="12"/>
  <c r="D551" i="12"/>
  <c r="D534" i="12"/>
  <c r="J530" i="12"/>
  <c r="I530" i="12"/>
  <c r="F530" i="12"/>
  <c r="J529" i="12"/>
  <c r="I529" i="12"/>
  <c r="F529" i="12"/>
  <c r="J528" i="12"/>
  <c r="I528" i="12"/>
  <c r="F528" i="12"/>
  <c r="J527" i="12"/>
  <c r="I527" i="12"/>
  <c r="F527" i="12"/>
  <c r="J526" i="12"/>
  <c r="I526" i="12"/>
  <c r="F526" i="12"/>
  <c r="J525" i="12"/>
  <c r="I525" i="12"/>
  <c r="F525" i="12"/>
  <c r="I524" i="12"/>
  <c r="F524" i="12"/>
  <c r="I523" i="12"/>
  <c r="E523" i="12"/>
  <c r="F523" i="12" s="1"/>
  <c r="C520" i="12"/>
  <c r="P13" i="29"/>
  <c r="O13" i="29"/>
  <c r="J512" i="12"/>
  <c r="I512" i="12"/>
  <c r="F512" i="12"/>
  <c r="J511" i="12"/>
  <c r="I511" i="12"/>
  <c r="F511" i="12"/>
  <c r="J510" i="12"/>
  <c r="I510" i="12"/>
  <c r="F510" i="12"/>
  <c r="J509" i="12"/>
  <c r="I509" i="12"/>
  <c r="F509" i="12"/>
  <c r="J508" i="12"/>
  <c r="I508" i="12"/>
  <c r="F508" i="12"/>
  <c r="J507" i="12"/>
  <c r="I507" i="12"/>
  <c r="F507" i="12"/>
  <c r="I506" i="12"/>
  <c r="F506" i="12"/>
  <c r="I505" i="12"/>
  <c r="E505" i="12"/>
  <c r="F505" i="12" s="1"/>
  <c r="C502" i="12"/>
  <c r="J494" i="12"/>
  <c r="I494" i="12"/>
  <c r="F494" i="12"/>
  <c r="I493" i="12"/>
  <c r="F493" i="12"/>
  <c r="I492" i="12"/>
  <c r="F492" i="12"/>
  <c r="I491" i="12"/>
  <c r="F491" i="12"/>
  <c r="I490" i="12"/>
  <c r="F490" i="12"/>
  <c r="I489" i="12"/>
  <c r="F489" i="12"/>
  <c r="I488" i="12"/>
  <c r="F488" i="12"/>
  <c r="I487" i="12"/>
  <c r="E487" i="12"/>
  <c r="F487" i="12" s="1"/>
  <c r="C484" i="12"/>
  <c r="I476" i="12"/>
  <c r="F476" i="12"/>
  <c r="I475" i="12"/>
  <c r="F475" i="12"/>
  <c r="I474" i="12"/>
  <c r="F474" i="12"/>
  <c r="I473" i="12"/>
  <c r="F473" i="12"/>
  <c r="I472" i="12"/>
  <c r="F472" i="12"/>
  <c r="I471" i="12"/>
  <c r="F471" i="12"/>
  <c r="I470" i="12"/>
  <c r="F470" i="12"/>
  <c r="I469" i="12"/>
  <c r="E469" i="12"/>
  <c r="F469" i="12" s="1"/>
  <c r="D462" i="12" s="1"/>
  <c r="C466" i="12"/>
  <c r="I458" i="12"/>
  <c r="F458" i="12"/>
  <c r="I457" i="12"/>
  <c r="F457" i="12"/>
  <c r="I456" i="12"/>
  <c r="F456" i="12"/>
  <c r="I455" i="12"/>
  <c r="F455" i="12"/>
  <c r="I454" i="12"/>
  <c r="F454" i="12"/>
  <c r="I453" i="12"/>
  <c r="F453" i="12"/>
  <c r="I452" i="12"/>
  <c r="F452" i="12"/>
  <c r="I451" i="12"/>
  <c r="E451" i="12"/>
  <c r="F451" i="12" s="1"/>
  <c r="C448" i="12"/>
  <c r="J439" i="12"/>
  <c r="I439" i="12"/>
  <c r="F439" i="12"/>
  <c r="J438" i="12"/>
  <c r="I438" i="12"/>
  <c r="F438" i="12"/>
  <c r="I437" i="12"/>
  <c r="F437" i="12"/>
  <c r="I436" i="12"/>
  <c r="F436" i="12"/>
  <c r="I435" i="12"/>
  <c r="F435" i="12"/>
  <c r="I434" i="12"/>
  <c r="F434" i="12"/>
  <c r="I433" i="12"/>
  <c r="F433" i="12"/>
  <c r="I432" i="12"/>
  <c r="E432" i="12"/>
  <c r="F432" i="12" s="1"/>
  <c r="C429" i="12"/>
  <c r="J421" i="12"/>
  <c r="I421" i="12"/>
  <c r="F421" i="12"/>
  <c r="J420" i="12"/>
  <c r="I420" i="12"/>
  <c r="F420" i="12"/>
  <c r="J419" i="12"/>
  <c r="I419" i="12"/>
  <c r="F419" i="12"/>
  <c r="I418" i="12"/>
  <c r="F418" i="12"/>
  <c r="I417" i="12"/>
  <c r="F417" i="12"/>
  <c r="I416" i="12"/>
  <c r="F416" i="12"/>
  <c r="I415" i="12"/>
  <c r="F415" i="12"/>
  <c r="I414" i="12"/>
  <c r="E414" i="12"/>
  <c r="F414" i="12" s="1"/>
  <c r="C411" i="12"/>
  <c r="J404" i="12"/>
  <c r="I404" i="12"/>
  <c r="F404" i="12"/>
  <c r="J403" i="12"/>
  <c r="I403" i="12"/>
  <c r="F403" i="12"/>
  <c r="J402" i="12"/>
  <c r="I402" i="12"/>
  <c r="F402" i="12"/>
  <c r="I401" i="12"/>
  <c r="F401" i="12"/>
  <c r="I400" i="12"/>
  <c r="F400" i="12"/>
  <c r="I399" i="12"/>
  <c r="F399" i="12"/>
  <c r="I398" i="12"/>
  <c r="F398" i="12"/>
  <c r="I397" i="12"/>
  <c r="E397" i="12"/>
  <c r="F397" i="12" s="1"/>
  <c r="C394" i="12"/>
  <c r="D516" i="12" l="1"/>
  <c r="D425" i="12"/>
  <c r="D498" i="12"/>
  <c r="D480" i="12"/>
  <c r="D444" i="12"/>
  <c r="D407" i="12"/>
  <c r="D390" i="12"/>
  <c r="O16" i="33"/>
  <c r="K411" i="7"/>
  <c r="J411" i="7"/>
  <c r="F411" i="7"/>
  <c r="G411" i="7" s="1"/>
  <c r="K410" i="7"/>
  <c r="J410" i="7"/>
  <c r="G410" i="7"/>
  <c r="K409" i="7"/>
  <c r="J409" i="7"/>
  <c r="G409" i="7"/>
  <c r="K408" i="7"/>
  <c r="J408" i="7"/>
  <c r="G408" i="7"/>
  <c r="K407" i="7"/>
  <c r="J407" i="7"/>
  <c r="G407" i="7"/>
  <c r="K406" i="7"/>
  <c r="J406" i="7"/>
  <c r="G406" i="7"/>
  <c r="K405" i="7"/>
  <c r="J405" i="7"/>
  <c r="G405" i="7"/>
  <c r="K404" i="7"/>
  <c r="J404" i="7"/>
  <c r="G404" i="7"/>
  <c r="K403" i="7"/>
  <c r="J403" i="7"/>
  <c r="G403" i="7"/>
  <c r="J402" i="7"/>
  <c r="G402" i="7"/>
  <c r="C399" i="7"/>
  <c r="J392" i="7"/>
  <c r="G392" i="7"/>
  <c r="F392" i="7"/>
  <c r="J391" i="7"/>
  <c r="G391" i="7"/>
  <c r="J390" i="7"/>
  <c r="G390" i="7"/>
  <c r="J389" i="7"/>
  <c r="G389" i="7"/>
  <c r="J388" i="7"/>
  <c r="G388" i="7"/>
  <c r="J387" i="7"/>
  <c r="G387" i="7"/>
  <c r="J386" i="7"/>
  <c r="G386" i="7"/>
  <c r="J385" i="7"/>
  <c r="E385" i="7"/>
  <c r="G385" i="7" s="1"/>
  <c r="J384" i="7"/>
  <c r="G384" i="7"/>
  <c r="J383" i="7"/>
  <c r="G383" i="7"/>
  <c r="C380" i="7"/>
  <c r="J373" i="7"/>
  <c r="F373" i="7"/>
  <c r="G373" i="7" s="1"/>
  <c r="J372" i="7"/>
  <c r="G372" i="7"/>
  <c r="J371" i="7"/>
  <c r="G371" i="7"/>
  <c r="J370" i="7"/>
  <c r="G370" i="7"/>
  <c r="J369" i="7"/>
  <c r="G369" i="7"/>
  <c r="J368" i="7"/>
  <c r="G368" i="7"/>
  <c r="J367" i="7"/>
  <c r="G367" i="7"/>
  <c r="J366" i="7"/>
  <c r="G366" i="7"/>
  <c r="J365" i="7"/>
  <c r="G365" i="7"/>
  <c r="J364" i="7"/>
  <c r="G364" i="7"/>
  <c r="C361" i="7"/>
  <c r="J354" i="7"/>
  <c r="G354" i="7"/>
  <c r="F354" i="7"/>
  <c r="J353" i="7"/>
  <c r="G353" i="7"/>
  <c r="J352" i="7"/>
  <c r="G352" i="7"/>
  <c r="J351" i="7"/>
  <c r="G351" i="7"/>
  <c r="J350" i="7"/>
  <c r="G350" i="7"/>
  <c r="J349" i="7"/>
  <c r="G349" i="7"/>
  <c r="J348" i="7"/>
  <c r="G348" i="7"/>
  <c r="J347" i="7"/>
  <c r="G347" i="7"/>
  <c r="J346" i="7"/>
  <c r="G346" i="7"/>
  <c r="J345" i="7"/>
  <c r="G345" i="7"/>
  <c r="C342" i="7"/>
  <c r="J334" i="7"/>
  <c r="F334" i="7"/>
  <c r="G334" i="7" s="1"/>
  <c r="J333" i="7"/>
  <c r="G333" i="7"/>
  <c r="J332" i="7"/>
  <c r="G332" i="7"/>
  <c r="J331" i="7"/>
  <c r="G331" i="7"/>
  <c r="J330" i="7"/>
  <c r="G330" i="7"/>
  <c r="J329" i="7"/>
  <c r="G329" i="7"/>
  <c r="J328" i="7"/>
  <c r="G328" i="7"/>
  <c r="J327" i="7"/>
  <c r="E327" i="7"/>
  <c r="G327" i="7" s="1"/>
  <c r="J326" i="7"/>
  <c r="E326" i="7"/>
  <c r="G326" i="7" s="1"/>
  <c r="J325" i="7"/>
  <c r="G325" i="7"/>
  <c r="C322" i="7"/>
  <c r="D338" i="7" l="1"/>
  <c r="D395" i="7"/>
  <c r="D318" i="7"/>
  <c r="D376" i="7"/>
  <c r="D357" i="7"/>
  <c r="J314" i="7" l="1"/>
  <c r="F314" i="7"/>
  <c r="G314" i="7" s="1"/>
  <c r="J313" i="7"/>
  <c r="G313" i="7"/>
  <c r="J312" i="7"/>
  <c r="G312" i="7"/>
  <c r="J311" i="7"/>
  <c r="G311" i="7"/>
  <c r="J310" i="7"/>
  <c r="G310" i="7"/>
  <c r="J309" i="7"/>
  <c r="G309" i="7"/>
  <c r="J308" i="7"/>
  <c r="G308" i="7"/>
  <c r="J307" i="7"/>
  <c r="E307" i="7"/>
  <c r="G307" i="7" s="1"/>
  <c r="J306" i="7"/>
  <c r="E306" i="7"/>
  <c r="G306" i="7" s="1"/>
  <c r="J305" i="7"/>
  <c r="G305" i="7"/>
  <c r="C302" i="7"/>
  <c r="J295" i="7"/>
  <c r="F295" i="7"/>
  <c r="G295" i="7" s="1"/>
  <c r="J294" i="7"/>
  <c r="G294" i="7"/>
  <c r="J293" i="7"/>
  <c r="G293" i="7"/>
  <c r="J292" i="7"/>
  <c r="G292" i="7"/>
  <c r="J291" i="7"/>
  <c r="G291" i="7"/>
  <c r="J290" i="7"/>
  <c r="G290" i="7"/>
  <c r="J289" i="7"/>
  <c r="G289" i="7"/>
  <c r="J288" i="7"/>
  <c r="E288" i="7"/>
  <c r="G288" i="7" s="1"/>
  <c r="J287" i="7"/>
  <c r="E287" i="7"/>
  <c r="G287" i="7" s="1"/>
  <c r="J286" i="7"/>
  <c r="G286" i="7"/>
  <c r="C283" i="7"/>
  <c r="P72" i="22"/>
  <c r="O72" i="22"/>
  <c r="K275" i="7"/>
  <c r="J275" i="7"/>
  <c r="F275" i="7"/>
  <c r="G275" i="7" s="1"/>
  <c r="K274" i="7"/>
  <c r="J274" i="7"/>
  <c r="G274" i="7"/>
  <c r="K273" i="7"/>
  <c r="J273" i="7"/>
  <c r="G273" i="7"/>
  <c r="K272" i="7"/>
  <c r="J272" i="7"/>
  <c r="G272" i="7"/>
  <c r="K271" i="7"/>
  <c r="J271" i="7"/>
  <c r="G271" i="7"/>
  <c r="K270" i="7"/>
  <c r="J270" i="7"/>
  <c r="G270" i="7"/>
  <c r="K269" i="7"/>
  <c r="J269" i="7"/>
  <c r="G269" i="7"/>
  <c r="K268" i="7"/>
  <c r="J268" i="7"/>
  <c r="E268" i="7"/>
  <c r="G268" i="7" s="1"/>
  <c r="K267" i="7"/>
  <c r="J267" i="7"/>
  <c r="E267" i="7"/>
  <c r="G267" i="7" s="1"/>
  <c r="J266" i="7"/>
  <c r="G266" i="7"/>
  <c r="C263" i="7"/>
  <c r="K255" i="7"/>
  <c r="J255" i="7"/>
  <c r="F255" i="7"/>
  <c r="G255" i="7" s="1"/>
  <c r="K254" i="7"/>
  <c r="J254" i="7"/>
  <c r="G254" i="7"/>
  <c r="K253" i="7"/>
  <c r="J253" i="7"/>
  <c r="E253" i="7"/>
  <c r="G253" i="7" s="1"/>
  <c r="K252" i="7"/>
  <c r="J252" i="7"/>
  <c r="E252" i="7"/>
  <c r="G252" i="7" s="1"/>
  <c r="K251" i="7"/>
  <c r="J251" i="7"/>
  <c r="E251" i="7"/>
  <c r="G251" i="7" s="1"/>
  <c r="K250" i="7"/>
  <c r="J250" i="7"/>
  <c r="G250" i="7"/>
  <c r="K249" i="7"/>
  <c r="J249" i="7"/>
  <c r="G249" i="7"/>
  <c r="K248" i="7"/>
  <c r="J248" i="7"/>
  <c r="E248" i="7"/>
  <c r="G248" i="7" s="1"/>
  <c r="K247" i="7"/>
  <c r="J247" i="7"/>
  <c r="E247" i="7"/>
  <c r="G247" i="7" s="1"/>
  <c r="J246" i="7"/>
  <c r="G246" i="7"/>
  <c r="C243" i="7"/>
  <c r="D298" i="7" l="1"/>
  <c r="D279" i="7"/>
  <c r="D259" i="7"/>
  <c r="D239" i="7"/>
  <c r="O16" i="30"/>
  <c r="O13" i="30"/>
  <c r="O11" i="30"/>
  <c r="C14" i="9"/>
  <c r="P32" i="21" l="1"/>
  <c r="O32" i="21"/>
  <c r="E68" i="12"/>
  <c r="O9" i="21"/>
  <c r="O8" i="21"/>
  <c r="C143" i="43" l="1"/>
  <c r="C100" i="43"/>
  <c r="C57" i="43"/>
  <c r="C14" i="43"/>
  <c r="C152" i="42"/>
  <c r="C122" i="42"/>
  <c r="C92" i="42"/>
  <c r="C62" i="42"/>
  <c r="C43" i="42"/>
  <c r="C107" i="40"/>
  <c r="C76" i="40"/>
  <c r="C45" i="40"/>
  <c r="C13" i="42"/>
  <c r="C14" i="40"/>
  <c r="C376" i="12"/>
  <c r="C358" i="12"/>
  <c r="C341" i="12"/>
  <c r="C323" i="12"/>
  <c r="C307" i="12"/>
  <c r="C292" i="12"/>
  <c r="C273" i="12"/>
  <c r="C258" i="12"/>
  <c r="C228" i="12"/>
  <c r="C209" i="12"/>
  <c r="C192" i="12"/>
  <c r="C173" i="12"/>
  <c r="C153" i="12"/>
  <c r="C136" i="12"/>
  <c r="C122" i="12"/>
  <c r="C108" i="12"/>
  <c r="C86" i="12"/>
  <c r="C65" i="12"/>
  <c r="C38" i="12"/>
  <c r="C14" i="12"/>
  <c r="C267" i="10"/>
  <c r="C244" i="10"/>
  <c r="C221" i="10"/>
  <c r="C198" i="10"/>
  <c r="C175" i="10"/>
  <c r="C152" i="10"/>
  <c r="C129" i="10"/>
  <c r="C106" i="10"/>
  <c r="C83" i="10"/>
  <c r="C60" i="10"/>
  <c r="C14" i="10"/>
  <c r="C225" i="9"/>
  <c r="C206" i="9"/>
  <c r="C187" i="9"/>
  <c r="C168" i="9"/>
  <c r="C149" i="9"/>
  <c r="C130" i="9"/>
  <c r="C109" i="9"/>
  <c r="C90" i="9"/>
  <c r="C71" i="9"/>
  <c r="C52" i="9"/>
  <c r="C33"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9" i="24"/>
  <c r="P19" i="24"/>
  <c r="O23" i="24"/>
  <c r="P23" i="24"/>
  <c r="O24" i="24"/>
  <c r="P24" i="24"/>
  <c r="O25" i="24"/>
  <c r="P25" i="24"/>
  <c r="O27" i="24"/>
  <c r="P27" i="24"/>
  <c r="O28" i="24"/>
  <c r="P28" i="24"/>
  <c r="O29" i="24"/>
  <c r="P29" i="24"/>
  <c r="O30" i="24"/>
  <c r="P30" i="24"/>
  <c r="O31" i="24"/>
  <c r="P31" i="24"/>
  <c r="O32" i="24"/>
  <c r="P32" i="24"/>
  <c r="O33" i="24"/>
  <c r="P33" i="24"/>
  <c r="O34" i="24"/>
  <c r="P34" i="24"/>
  <c r="O35" i="24"/>
  <c r="P35" i="24"/>
  <c r="O36" i="24"/>
  <c r="P36" i="24"/>
  <c r="O37" i="24"/>
  <c r="P37" i="24"/>
  <c r="O38" i="24"/>
  <c r="P38" i="24"/>
  <c r="O39" i="24"/>
  <c r="P39" i="24"/>
  <c r="O40" i="24"/>
  <c r="P40" i="24"/>
  <c r="O41" i="24"/>
  <c r="P41" i="24"/>
  <c r="O42" i="24"/>
  <c r="P42" i="24"/>
  <c r="O43" i="24"/>
  <c r="P43" i="24"/>
  <c r="O44" i="24"/>
  <c r="P44" i="24"/>
  <c r="P9" i="24"/>
  <c r="O9"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P36" i="33" s="1"/>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P34" i="45" s="1"/>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P42" i="30"/>
  <c r="O42" i="30"/>
  <c r="P41" i="30"/>
  <c r="O41" i="30"/>
  <c r="P40" i="30"/>
  <c r="O40" i="30"/>
  <c r="P39" i="30"/>
  <c r="O39" i="30"/>
  <c r="P38" i="30"/>
  <c r="O38" i="30"/>
  <c r="P37" i="30"/>
  <c r="O37" i="30"/>
  <c r="P36" i="30"/>
  <c r="O36" i="30"/>
  <c r="P35" i="30"/>
  <c r="O35" i="30"/>
  <c r="P34" i="30"/>
  <c r="O34" i="30"/>
  <c r="P33" i="30"/>
  <c r="O33" i="30"/>
  <c r="P32" i="30"/>
  <c r="O32" i="30"/>
  <c r="P31" i="30"/>
  <c r="O31" i="30"/>
  <c r="O29" i="30"/>
  <c r="P28" i="30"/>
  <c r="O28" i="30"/>
  <c r="P27" i="30"/>
  <c r="O27" i="30"/>
  <c r="P26" i="30"/>
  <c r="O26" i="30"/>
  <c r="P25" i="30"/>
  <c r="O25" i="30"/>
  <c r="P24" i="30"/>
  <c r="O24" i="30"/>
  <c r="P23" i="30"/>
  <c r="O23" i="30"/>
  <c r="P22" i="30"/>
  <c r="O22" i="30"/>
  <c r="P21" i="30"/>
  <c r="O21" i="30"/>
  <c r="P20" i="30"/>
  <c r="O20" i="30"/>
  <c r="P19" i="30"/>
  <c r="O19" i="30"/>
  <c r="P17" i="30"/>
  <c r="O17" i="30"/>
  <c r="P16" i="30"/>
  <c r="P15" i="30"/>
  <c r="O15" i="30"/>
  <c r="P14" i="30"/>
  <c r="O14" i="30"/>
  <c r="P13" i="30"/>
  <c r="P12" i="30"/>
  <c r="O12" i="30"/>
  <c r="P11" i="30"/>
  <c r="P10" i="30"/>
  <c r="P29" i="30" s="1"/>
  <c r="P43" i="30" s="1"/>
  <c r="O10" i="30"/>
  <c r="P21" i="29"/>
  <c r="O21" i="29"/>
  <c r="P20" i="29"/>
  <c r="O20" i="29"/>
  <c r="P19" i="29"/>
  <c r="O19" i="29"/>
  <c r="P18" i="29"/>
  <c r="O18" i="29"/>
  <c r="P17" i="29"/>
  <c r="O17" i="29"/>
  <c r="P16" i="29"/>
  <c r="O16" i="29"/>
  <c r="P15" i="29"/>
  <c r="O15" i="29"/>
  <c r="P14" i="29"/>
  <c r="O14" i="29"/>
  <c r="P12" i="29"/>
  <c r="O12" i="29"/>
  <c r="P10" i="29"/>
  <c r="O10" i="29"/>
  <c r="P9" i="29"/>
  <c r="O9" i="29"/>
  <c r="P8" i="29"/>
  <c r="P22" i="29" s="1"/>
  <c r="O8" i="29"/>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2" i="22"/>
  <c r="O12" i="22"/>
  <c r="P11" i="22"/>
  <c r="O11" i="22"/>
  <c r="P10" i="22"/>
  <c r="O10" i="22"/>
  <c r="P9" i="22"/>
  <c r="O9" i="22"/>
  <c r="P73" i="22"/>
  <c r="O73" i="22"/>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1" i="21"/>
  <c r="P31" i="21"/>
  <c r="O34" i="21"/>
  <c r="P34" i="21"/>
  <c r="O35" i="21"/>
  <c r="P35" i="21"/>
  <c r="O36" i="21"/>
  <c r="P36" i="21"/>
  <c r="O37" i="21"/>
  <c r="P37" i="21"/>
  <c r="O38" i="21"/>
  <c r="P38" i="21"/>
  <c r="O39" i="21"/>
  <c r="P39" i="21"/>
  <c r="O40" i="21"/>
  <c r="P40" i="21"/>
  <c r="O41" i="21"/>
  <c r="P41" i="21"/>
  <c r="O42" i="21"/>
  <c r="P42" i="21"/>
  <c r="O43" i="21"/>
  <c r="P43" i="21"/>
  <c r="O44" i="21"/>
  <c r="P44" i="21"/>
  <c r="O45" i="21"/>
  <c r="P45" i="21"/>
  <c r="O46" i="21"/>
  <c r="P46" i="21"/>
  <c r="O47" i="21"/>
  <c r="P47" i="21"/>
  <c r="P8" i="21"/>
  <c r="P48" i="21" s="1"/>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P79" i="22" l="1"/>
  <c r="P43" i="48"/>
  <c r="P21" i="44"/>
  <c r="P28" i="28"/>
  <c r="P45" i="24"/>
  <c r="O179" i="43"/>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56" i="42"/>
  <c r="J55" i="42"/>
  <c r="J54" i="42"/>
  <c r="J53" i="42"/>
  <c r="J52" i="42"/>
  <c r="J51" i="42"/>
  <c r="J50" i="42"/>
  <c r="J49" i="42"/>
  <c r="J48" i="42"/>
  <c r="J86" i="42"/>
  <c r="J85" i="42"/>
  <c r="J84" i="42"/>
  <c r="J83" i="42"/>
  <c r="J82" i="42"/>
  <c r="J81" i="42"/>
  <c r="J80" i="42"/>
  <c r="J79" i="42"/>
  <c r="J78" i="42"/>
  <c r="J77" i="42"/>
  <c r="J76" i="42"/>
  <c r="J75" i="42"/>
  <c r="J74" i="42"/>
  <c r="J73" i="42"/>
  <c r="J72" i="42"/>
  <c r="J71" i="42"/>
  <c r="J70" i="42"/>
  <c r="J69" i="42"/>
  <c r="J68" i="42"/>
  <c r="J67" i="42"/>
  <c r="J116" i="42"/>
  <c r="J115" i="42"/>
  <c r="J114" i="42"/>
  <c r="J113" i="42"/>
  <c r="J112" i="42"/>
  <c r="J111" i="42"/>
  <c r="J110" i="42"/>
  <c r="J109" i="42"/>
  <c r="J108" i="42"/>
  <c r="J107" i="42"/>
  <c r="J106" i="42"/>
  <c r="J105" i="42"/>
  <c r="J104" i="42"/>
  <c r="J103" i="42"/>
  <c r="J102" i="42"/>
  <c r="J101" i="42"/>
  <c r="J100" i="42"/>
  <c r="J99" i="42"/>
  <c r="J98" i="42"/>
  <c r="J97" i="42"/>
  <c r="J146" i="42"/>
  <c r="J145" i="42"/>
  <c r="J144" i="42"/>
  <c r="J143" i="42"/>
  <c r="J142" i="42"/>
  <c r="J141" i="42"/>
  <c r="J140" i="42"/>
  <c r="J139" i="42"/>
  <c r="J138" i="42"/>
  <c r="J137" i="42"/>
  <c r="J136" i="42"/>
  <c r="J135" i="42"/>
  <c r="J134" i="42"/>
  <c r="J133" i="42"/>
  <c r="J132" i="42"/>
  <c r="J131" i="42"/>
  <c r="J130" i="42"/>
  <c r="J129" i="42"/>
  <c r="J128" i="42"/>
  <c r="J127" i="42"/>
  <c r="J158" i="42"/>
  <c r="J157" i="42"/>
  <c r="I158" i="42"/>
  <c r="F158" i="42"/>
  <c r="I157" i="42"/>
  <c r="F157" i="42"/>
  <c r="I156" i="42"/>
  <c r="F156" i="42"/>
  <c r="I146" i="42"/>
  <c r="F146" i="42"/>
  <c r="I145" i="42"/>
  <c r="F145" i="42"/>
  <c r="I144" i="42"/>
  <c r="F144" i="42"/>
  <c r="I143" i="42"/>
  <c r="F143" i="42"/>
  <c r="I142" i="42"/>
  <c r="F142" i="42"/>
  <c r="I141" i="42"/>
  <c r="F141" i="42"/>
  <c r="I140" i="42"/>
  <c r="F140" i="42"/>
  <c r="I139" i="42"/>
  <c r="F139" i="42"/>
  <c r="I138" i="42"/>
  <c r="F138" i="42"/>
  <c r="I137" i="42"/>
  <c r="F137" i="42"/>
  <c r="I136" i="42"/>
  <c r="F136" i="42"/>
  <c r="I135" i="42"/>
  <c r="F135" i="42"/>
  <c r="I134" i="42"/>
  <c r="F134" i="42"/>
  <c r="I133" i="42"/>
  <c r="F133" i="42"/>
  <c r="I132" i="42"/>
  <c r="F132" i="42"/>
  <c r="I131" i="42"/>
  <c r="F131" i="42"/>
  <c r="I130" i="42"/>
  <c r="F130" i="42"/>
  <c r="I129" i="42"/>
  <c r="F129" i="42"/>
  <c r="I128" i="42"/>
  <c r="F128" i="42"/>
  <c r="I127" i="42"/>
  <c r="F127" i="42"/>
  <c r="I126" i="42"/>
  <c r="F126" i="42"/>
  <c r="I116" i="42"/>
  <c r="F116" i="42"/>
  <c r="I115" i="42"/>
  <c r="F115" i="42"/>
  <c r="I114" i="42"/>
  <c r="F114" i="42"/>
  <c r="I113" i="42"/>
  <c r="F113" i="42"/>
  <c r="I112" i="42"/>
  <c r="F112" i="42"/>
  <c r="I111" i="42"/>
  <c r="F111" i="42"/>
  <c r="I110" i="42"/>
  <c r="F110" i="42"/>
  <c r="I109" i="42"/>
  <c r="F109" i="42"/>
  <c r="I108" i="42"/>
  <c r="F108" i="42"/>
  <c r="I107" i="42"/>
  <c r="F107" i="42"/>
  <c r="I106" i="42"/>
  <c r="F106" i="42"/>
  <c r="I105" i="42"/>
  <c r="F105" i="42"/>
  <c r="I104" i="42"/>
  <c r="F104" i="42"/>
  <c r="I103" i="42"/>
  <c r="F103" i="42"/>
  <c r="I102" i="42"/>
  <c r="F102" i="42"/>
  <c r="I101" i="42"/>
  <c r="F101" i="42"/>
  <c r="I100" i="42"/>
  <c r="F100" i="42"/>
  <c r="I99" i="42"/>
  <c r="F99" i="42"/>
  <c r="I98" i="42"/>
  <c r="F98" i="42"/>
  <c r="I97" i="42"/>
  <c r="F97" i="42"/>
  <c r="I96" i="42"/>
  <c r="F96" i="42"/>
  <c r="I86" i="42"/>
  <c r="F86" i="42"/>
  <c r="I85" i="42"/>
  <c r="F85" i="42"/>
  <c r="I84" i="42"/>
  <c r="F84" i="42"/>
  <c r="I83" i="42"/>
  <c r="F83" i="42"/>
  <c r="I82" i="42"/>
  <c r="F82" i="42"/>
  <c r="I81" i="42"/>
  <c r="F81" i="42"/>
  <c r="I80" i="42"/>
  <c r="F80" i="42"/>
  <c r="I79" i="42"/>
  <c r="F79" i="42"/>
  <c r="I78" i="42"/>
  <c r="F78" i="42"/>
  <c r="I77" i="42"/>
  <c r="F77" i="42"/>
  <c r="I76" i="42"/>
  <c r="F76" i="42"/>
  <c r="I75" i="42"/>
  <c r="F75" i="42"/>
  <c r="I74" i="42"/>
  <c r="F74" i="42"/>
  <c r="I73" i="42"/>
  <c r="F73" i="42"/>
  <c r="I72" i="42"/>
  <c r="F72" i="42"/>
  <c r="I71" i="42"/>
  <c r="F71" i="42"/>
  <c r="I70" i="42"/>
  <c r="F70" i="42"/>
  <c r="I69" i="42"/>
  <c r="F69" i="42"/>
  <c r="I68" i="42"/>
  <c r="F68" i="42"/>
  <c r="I67" i="42"/>
  <c r="F67" i="42"/>
  <c r="I66" i="42"/>
  <c r="F66"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s="1"/>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386" i="12"/>
  <c r="J385" i="12"/>
  <c r="J384" i="12"/>
  <c r="J383" i="12"/>
  <c r="J382" i="12"/>
  <c r="J381" i="12"/>
  <c r="J380" i="12"/>
  <c r="J369" i="12"/>
  <c r="J368" i="12"/>
  <c r="J367" i="12"/>
  <c r="J366" i="12"/>
  <c r="J365" i="12"/>
  <c r="J364" i="12"/>
  <c r="J363" i="12"/>
  <c r="J362" i="12"/>
  <c r="J351" i="12"/>
  <c r="J350" i="12"/>
  <c r="J349" i="12"/>
  <c r="J348" i="12"/>
  <c r="J347" i="12"/>
  <c r="J346" i="12"/>
  <c r="J345" i="12"/>
  <c r="J334" i="12"/>
  <c r="J333" i="12"/>
  <c r="J332" i="12"/>
  <c r="J331" i="12"/>
  <c r="J330" i="12"/>
  <c r="J329" i="12"/>
  <c r="J328" i="12"/>
  <c r="J327" i="12"/>
  <c r="J316" i="12"/>
  <c r="J315" i="12"/>
  <c r="J314" i="12"/>
  <c r="J313" i="12"/>
  <c r="J312" i="12"/>
  <c r="J311" i="12"/>
  <c r="J300" i="12"/>
  <c r="J299" i="12"/>
  <c r="J298" i="12"/>
  <c r="J297" i="12"/>
  <c r="J296" i="12"/>
  <c r="J285" i="12"/>
  <c r="J284" i="12"/>
  <c r="J283" i="12"/>
  <c r="J282" i="12"/>
  <c r="J281" i="12"/>
  <c r="J280" i="12"/>
  <c r="J279" i="12"/>
  <c r="J278" i="12"/>
  <c r="J277" i="12"/>
  <c r="J266" i="12"/>
  <c r="J265" i="12"/>
  <c r="J264" i="12"/>
  <c r="J263" i="12"/>
  <c r="J251" i="12"/>
  <c r="J250" i="12"/>
  <c r="J249" i="12"/>
  <c r="J248" i="12"/>
  <c r="J247" i="12"/>
  <c r="J246" i="12"/>
  <c r="J245" i="12"/>
  <c r="J244" i="12"/>
  <c r="J243" i="12"/>
  <c r="J242" i="12"/>
  <c r="J241" i="12"/>
  <c r="J240" i="12"/>
  <c r="J239" i="12"/>
  <c r="J238" i="12"/>
  <c r="J237" i="12"/>
  <c r="J236" i="12"/>
  <c r="J235" i="12"/>
  <c r="J234" i="12"/>
  <c r="J233" i="12"/>
  <c r="J232" i="12"/>
  <c r="J221" i="12"/>
  <c r="J220" i="12"/>
  <c r="J219" i="12"/>
  <c r="J218" i="12"/>
  <c r="J217" i="12"/>
  <c r="J216" i="12"/>
  <c r="J215" i="12"/>
  <c r="J214" i="12"/>
  <c r="J202" i="12"/>
  <c r="J201" i="12"/>
  <c r="J200" i="12"/>
  <c r="J199" i="12"/>
  <c r="J198" i="12"/>
  <c r="J197" i="12"/>
  <c r="J185" i="12"/>
  <c r="J184" i="12"/>
  <c r="J183" i="12"/>
  <c r="J182" i="12"/>
  <c r="J181" i="12"/>
  <c r="J180" i="12"/>
  <c r="J179" i="12"/>
  <c r="J178" i="12"/>
  <c r="J165" i="12"/>
  <c r="J164" i="12"/>
  <c r="J163" i="12"/>
  <c r="J162" i="12"/>
  <c r="J161" i="12"/>
  <c r="J160" i="12"/>
  <c r="J159" i="12"/>
  <c r="J158" i="12"/>
  <c r="J157" i="12"/>
  <c r="J146" i="12"/>
  <c r="J145" i="12"/>
  <c r="J144" i="12"/>
  <c r="J143" i="12"/>
  <c r="J142" i="12"/>
  <c r="J141" i="12"/>
  <c r="J140" i="12"/>
  <c r="J129" i="12"/>
  <c r="J128" i="12"/>
  <c r="J127" i="12"/>
  <c r="J126" i="12"/>
  <c r="J115" i="12"/>
  <c r="J114" i="12"/>
  <c r="J113" i="12"/>
  <c r="J112" i="12"/>
  <c r="J101" i="12"/>
  <c r="J100" i="12"/>
  <c r="J99" i="12"/>
  <c r="J98" i="12"/>
  <c r="J97" i="12"/>
  <c r="J96" i="12"/>
  <c r="J95" i="12"/>
  <c r="J94" i="12"/>
  <c r="J93" i="12"/>
  <c r="J92" i="12"/>
  <c r="J91" i="12"/>
  <c r="J90" i="12"/>
  <c r="J79" i="12"/>
  <c r="J78" i="12"/>
  <c r="J77" i="12"/>
  <c r="J76" i="12"/>
  <c r="J75" i="12"/>
  <c r="J74" i="12"/>
  <c r="J73" i="12"/>
  <c r="J72" i="12"/>
  <c r="J71" i="12"/>
  <c r="J70" i="12"/>
  <c r="J69" i="12"/>
  <c r="J58" i="12"/>
  <c r="J57" i="12"/>
  <c r="J56" i="12"/>
  <c r="J55" i="12"/>
  <c r="J54" i="12"/>
  <c r="J53" i="12"/>
  <c r="J52" i="12"/>
  <c r="J51" i="12"/>
  <c r="J50" i="12"/>
  <c r="J49" i="12"/>
  <c r="J48" i="12"/>
  <c r="J47" i="12"/>
  <c r="J46" i="12"/>
  <c r="J45" i="12"/>
  <c r="J44" i="12"/>
  <c r="J43" i="12"/>
  <c r="J42" i="12"/>
  <c r="I386" i="12"/>
  <c r="F386" i="12"/>
  <c r="I385" i="12"/>
  <c r="F385" i="12"/>
  <c r="I384" i="12"/>
  <c r="F384" i="12"/>
  <c r="I383" i="12"/>
  <c r="F383" i="12"/>
  <c r="I382" i="12"/>
  <c r="F382" i="12"/>
  <c r="I381" i="12"/>
  <c r="F381" i="12"/>
  <c r="I380" i="12"/>
  <c r="F380" i="12"/>
  <c r="I379" i="12"/>
  <c r="E379" i="12"/>
  <c r="F379" i="12" s="1"/>
  <c r="I369" i="12"/>
  <c r="F369" i="12"/>
  <c r="I368" i="12"/>
  <c r="F368" i="12"/>
  <c r="I367" i="12"/>
  <c r="F367" i="12"/>
  <c r="I366" i="12"/>
  <c r="F366" i="12"/>
  <c r="I365" i="12"/>
  <c r="F365" i="12"/>
  <c r="I364" i="12"/>
  <c r="F364" i="12"/>
  <c r="I363" i="12"/>
  <c r="F363" i="12"/>
  <c r="I362" i="12"/>
  <c r="F362" i="12"/>
  <c r="I361" i="12"/>
  <c r="E361" i="12"/>
  <c r="F361" i="12" s="1"/>
  <c r="I351" i="12"/>
  <c r="F351" i="12"/>
  <c r="I350" i="12"/>
  <c r="F350" i="12"/>
  <c r="I349" i="12"/>
  <c r="F349" i="12"/>
  <c r="I348" i="12"/>
  <c r="F348" i="12"/>
  <c r="I347" i="12"/>
  <c r="F347" i="12"/>
  <c r="I346" i="12"/>
  <c r="F346" i="12"/>
  <c r="I345" i="12"/>
  <c r="F345" i="12"/>
  <c r="I344" i="12"/>
  <c r="E344" i="12"/>
  <c r="F344" i="12" s="1"/>
  <c r="I334" i="12"/>
  <c r="F334" i="12"/>
  <c r="I333" i="12"/>
  <c r="F333" i="12"/>
  <c r="I332" i="12"/>
  <c r="F332" i="12"/>
  <c r="I331" i="12"/>
  <c r="F331" i="12"/>
  <c r="I330" i="12"/>
  <c r="F330" i="12"/>
  <c r="I329" i="12"/>
  <c r="F329" i="12"/>
  <c r="I328" i="12"/>
  <c r="F328" i="12"/>
  <c r="I327" i="12"/>
  <c r="F327" i="12"/>
  <c r="I326" i="12"/>
  <c r="E326" i="12"/>
  <c r="F326" i="12" s="1"/>
  <c r="I316" i="12"/>
  <c r="F316" i="12"/>
  <c r="I315" i="12"/>
  <c r="F315" i="12"/>
  <c r="I314" i="12"/>
  <c r="F314" i="12"/>
  <c r="I313" i="12"/>
  <c r="F313" i="12"/>
  <c r="I312" i="12"/>
  <c r="F312" i="12"/>
  <c r="I311" i="12"/>
  <c r="F311" i="12"/>
  <c r="I310" i="12"/>
  <c r="E310" i="12"/>
  <c r="F310" i="12" s="1"/>
  <c r="I300" i="12"/>
  <c r="F300" i="12"/>
  <c r="I299" i="12"/>
  <c r="F299" i="12"/>
  <c r="I298" i="12"/>
  <c r="F298" i="12"/>
  <c r="I297" i="12"/>
  <c r="F297" i="12"/>
  <c r="I296" i="12"/>
  <c r="F296" i="12"/>
  <c r="I295" i="12"/>
  <c r="E295" i="12"/>
  <c r="F295" i="12" s="1"/>
  <c r="I285" i="12"/>
  <c r="F285" i="12"/>
  <c r="I284" i="12"/>
  <c r="F284" i="12"/>
  <c r="I283" i="12"/>
  <c r="F283" i="12"/>
  <c r="I282" i="12"/>
  <c r="F282" i="12"/>
  <c r="I281" i="12"/>
  <c r="F281" i="12"/>
  <c r="I280" i="12"/>
  <c r="F280" i="12"/>
  <c r="I279" i="12"/>
  <c r="F279" i="12"/>
  <c r="I278" i="12"/>
  <c r="F278" i="12"/>
  <c r="I277" i="12"/>
  <c r="F277" i="12"/>
  <c r="I276" i="12"/>
  <c r="E276" i="12"/>
  <c r="F276" i="12" s="1"/>
  <c r="I266" i="12"/>
  <c r="F266" i="12"/>
  <c r="I265" i="12"/>
  <c r="F265" i="12"/>
  <c r="I264" i="12"/>
  <c r="F264" i="12"/>
  <c r="I263" i="12"/>
  <c r="F263" i="12"/>
  <c r="I262" i="12"/>
  <c r="F262" i="12"/>
  <c r="I261" i="12"/>
  <c r="E261" i="12"/>
  <c r="F261" i="12" s="1"/>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36" i="12"/>
  <c r="F236" i="12"/>
  <c r="I235" i="12"/>
  <c r="F235" i="12"/>
  <c r="I234" i="12"/>
  <c r="F234" i="12"/>
  <c r="I233" i="12"/>
  <c r="F233" i="12"/>
  <c r="I232" i="12"/>
  <c r="F232" i="12"/>
  <c r="I231" i="12"/>
  <c r="E231" i="12"/>
  <c r="F231" i="12" s="1"/>
  <c r="I221" i="12"/>
  <c r="F221" i="12"/>
  <c r="I220" i="12"/>
  <c r="F220" i="12"/>
  <c r="I219" i="12"/>
  <c r="F219" i="12"/>
  <c r="I218" i="12"/>
  <c r="F218" i="12"/>
  <c r="I217" i="12"/>
  <c r="F217" i="12"/>
  <c r="I216" i="12"/>
  <c r="F216" i="12"/>
  <c r="I215" i="12"/>
  <c r="F215" i="12"/>
  <c r="I214" i="12"/>
  <c r="F214" i="12"/>
  <c r="I213" i="12"/>
  <c r="F213" i="12"/>
  <c r="I212" i="12"/>
  <c r="E212" i="12"/>
  <c r="F212" i="12" s="1"/>
  <c r="I202" i="12"/>
  <c r="F202" i="12"/>
  <c r="I201" i="12"/>
  <c r="F201" i="12"/>
  <c r="I200" i="12"/>
  <c r="F200" i="12"/>
  <c r="I199" i="12"/>
  <c r="F199" i="12"/>
  <c r="I198" i="12"/>
  <c r="F198" i="12"/>
  <c r="I197" i="12"/>
  <c r="F197" i="12"/>
  <c r="I196" i="12"/>
  <c r="F196" i="12"/>
  <c r="I195" i="12"/>
  <c r="E195" i="12"/>
  <c r="F195" i="12" s="1"/>
  <c r="I185" i="12"/>
  <c r="F185" i="12"/>
  <c r="I184" i="12"/>
  <c r="F184" i="12"/>
  <c r="I183" i="12"/>
  <c r="F183" i="12"/>
  <c r="I182" i="12"/>
  <c r="F182" i="12"/>
  <c r="I181" i="12"/>
  <c r="F181" i="12"/>
  <c r="I180" i="12"/>
  <c r="F180" i="12"/>
  <c r="I179" i="12"/>
  <c r="F179" i="12"/>
  <c r="I178" i="12"/>
  <c r="F178" i="12"/>
  <c r="I177" i="12"/>
  <c r="F177" i="12"/>
  <c r="I176" i="12"/>
  <c r="E176" i="12"/>
  <c r="F176" i="12" s="1"/>
  <c r="I165" i="12"/>
  <c r="F165" i="12"/>
  <c r="I164" i="12"/>
  <c r="F164" i="12"/>
  <c r="I163" i="12"/>
  <c r="F163" i="12"/>
  <c r="I162" i="12"/>
  <c r="F162" i="12"/>
  <c r="I161" i="12"/>
  <c r="F161" i="12"/>
  <c r="I160" i="12"/>
  <c r="F160" i="12"/>
  <c r="I159" i="12"/>
  <c r="F159" i="12"/>
  <c r="I158" i="12"/>
  <c r="F158" i="12"/>
  <c r="I157" i="12"/>
  <c r="F157" i="12"/>
  <c r="I156" i="12"/>
  <c r="E156" i="12"/>
  <c r="F156" i="12" s="1"/>
  <c r="I146" i="12"/>
  <c r="F146" i="12"/>
  <c r="I145" i="12"/>
  <c r="F145" i="12"/>
  <c r="I144" i="12"/>
  <c r="F144" i="12"/>
  <c r="I143" i="12"/>
  <c r="F143" i="12"/>
  <c r="I142" i="12"/>
  <c r="F142" i="12"/>
  <c r="I141" i="12"/>
  <c r="F141" i="12"/>
  <c r="I140" i="12"/>
  <c r="F140" i="12"/>
  <c r="I139" i="12"/>
  <c r="E139" i="12"/>
  <c r="F139" i="12" s="1"/>
  <c r="I129" i="12"/>
  <c r="F129" i="12"/>
  <c r="I128" i="12"/>
  <c r="F128" i="12"/>
  <c r="I127" i="12"/>
  <c r="F127" i="12"/>
  <c r="I126" i="12"/>
  <c r="F126" i="12"/>
  <c r="I125" i="12"/>
  <c r="E125" i="12"/>
  <c r="F125" i="12" s="1"/>
  <c r="I115" i="12"/>
  <c r="F115" i="12"/>
  <c r="I114" i="12"/>
  <c r="F114" i="12"/>
  <c r="I113" i="12"/>
  <c r="F113" i="12"/>
  <c r="I112" i="12"/>
  <c r="F112" i="12"/>
  <c r="I111" i="12"/>
  <c r="E111" i="12"/>
  <c r="F111" i="12" s="1"/>
  <c r="I101" i="12"/>
  <c r="F101" i="12"/>
  <c r="I100" i="12"/>
  <c r="F100" i="12"/>
  <c r="I99" i="12"/>
  <c r="F99" i="12"/>
  <c r="I98" i="12"/>
  <c r="F98" i="12"/>
  <c r="I97" i="12"/>
  <c r="F97" i="12"/>
  <c r="I96" i="12"/>
  <c r="F96" i="12"/>
  <c r="I95" i="12"/>
  <c r="F95" i="12"/>
  <c r="I94" i="12"/>
  <c r="F94" i="12"/>
  <c r="I93" i="12"/>
  <c r="F93" i="12"/>
  <c r="I92" i="12"/>
  <c r="F92" i="12"/>
  <c r="I91" i="12"/>
  <c r="F91" i="12"/>
  <c r="I90" i="12"/>
  <c r="F90" i="12"/>
  <c r="I89" i="12"/>
  <c r="E89" i="12"/>
  <c r="F89" i="12" s="1"/>
  <c r="I79" i="12"/>
  <c r="F79" i="12"/>
  <c r="I78" i="12"/>
  <c r="F78" i="12"/>
  <c r="I77" i="12"/>
  <c r="F77" i="12"/>
  <c r="I76" i="12"/>
  <c r="F76" i="12"/>
  <c r="I75" i="12"/>
  <c r="F75" i="12"/>
  <c r="I74" i="12"/>
  <c r="F74" i="12"/>
  <c r="I73" i="12"/>
  <c r="F73" i="12"/>
  <c r="I72" i="12"/>
  <c r="F72" i="12"/>
  <c r="I71" i="12"/>
  <c r="F71" i="12"/>
  <c r="I70" i="12"/>
  <c r="F70" i="12"/>
  <c r="I69" i="12"/>
  <c r="F69" i="12"/>
  <c r="I68" i="12"/>
  <c r="F68" i="12"/>
  <c r="I58" i="12"/>
  <c r="F58" i="12"/>
  <c r="I57" i="12"/>
  <c r="F57" i="12"/>
  <c r="I56" i="12"/>
  <c r="F56" i="12"/>
  <c r="I55" i="12"/>
  <c r="F55" i="12"/>
  <c r="I54" i="12"/>
  <c r="F54" i="12"/>
  <c r="I53" i="12"/>
  <c r="F53" i="12"/>
  <c r="I52" i="12"/>
  <c r="F52" i="12"/>
  <c r="I51" i="12"/>
  <c r="F51" i="12"/>
  <c r="I50" i="12"/>
  <c r="F50" i="12"/>
  <c r="I49" i="12"/>
  <c r="F49" i="12"/>
  <c r="I48" i="12"/>
  <c r="F48" i="12"/>
  <c r="I47" i="12"/>
  <c r="F47" i="12"/>
  <c r="I46" i="12"/>
  <c r="F46" i="12"/>
  <c r="I45" i="12"/>
  <c r="F45" i="12"/>
  <c r="I44" i="12"/>
  <c r="F44" i="12"/>
  <c r="I43" i="12"/>
  <c r="F43" i="12"/>
  <c r="I42" i="12"/>
  <c r="F42" i="12"/>
  <c r="I41" i="12"/>
  <c r="E41" i="12"/>
  <c r="F41" i="12" s="1"/>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F132"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7" i="9"/>
  <c r="J236" i="9"/>
  <c r="J235" i="9"/>
  <c r="J234" i="9"/>
  <c r="J233" i="9"/>
  <c r="J232" i="9"/>
  <c r="J231" i="9"/>
  <c r="J230" i="9"/>
  <c r="J229" i="9"/>
  <c r="J218" i="9"/>
  <c r="J217" i="9"/>
  <c r="J216" i="9"/>
  <c r="J215" i="9"/>
  <c r="J214" i="9"/>
  <c r="J213" i="9"/>
  <c r="J212" i="9"/>
  <c r="J211" i="9"/>
  <c r="J210" i="9"/>
  <c r="J199" i="9"/>
  <c r="J198" i="9"/>
  <c r="J197" i="9"/>
  <c r="J196" i="9"/>
  <c r="J195" i="9"/>
  <c r="J194" i="9"/>
  <c r="J193" i="9"/>
  <c r="J192" i="9"/>
  <c r="J191" i="9"/>
  <c r="J180" i="9"/>
  <c r="J179" i="9"/>
  <c r="J178" i="9"/>
  <c r="J177" i="9"/>
  <c r="J176" i="9"/>
  <c r="J175" i="9"/>
  <c r="J174" i="9"/>
  <c r="J173" i="9"/>
  <c r="J172" i="9"/>
  <c r="J161" i="9"/>
  <c r="J160" i="9"/>
  <c r="J159" i="9"/>
  <c r="J158" i="9"/>
  <c r="J157" i="9"/>
  <c r="J156" i="9"/>
  <c r="J155" i="9"/>
  <c r="J154" i="9"/>
  <c r="J153" i="9"/>
  <c r="J142" i="9"/>
  <c r="J141" i="9"/>
  <c r="J140" i="9"/>
  <c r="J139" i="9"/>
  <c r="J138" i="9"/>
  <c r="J137" i="9"/>
  <c r="J136" i="9"/>
  <c r="J135" i="9"/>
  <c r="J123" i="9"/>
  <c r="J122" i="9"/>
  <c r="J121" i="9"/>
  <c r="J118" i="9"/>
  <c r="J117" i="9"/>
  <c r="J116" i="9"/>
  <c r="J115" i="9"/>
  <c r="J114" i="9"/>
  <c r="J113" i="9"/>
  <c r="J102" i="9"/>
  <c r="J101" i="9"/>
  <c r="J100" i="9"/>
  <c r="J99" i="9"/>
  <c r="J98" i="9"/>
  <c r="J97" i="9"/>
  <c r="J96" i="9"/>
  <c r="J95" i="9"/>
  <c r="J94" i="9"/>
  <c r="J83" i="9"/>
  <c r="J82" i="9"/>
  <c r="J81" i="9"/>
  <c r="J80" i="9"/>
  <c r="J79" i="9"/>
  <c r="J78" i="9"/>
  <c r="J77" i="9"/>
  <c r="J76" i="9"/>
  <c r="J56" i="9"/>
  <c r="J45" i="9"/>
  <c r="J44" i="9"/>
  <c r="J43" i="9"/>
  <c r="J42" i="9"/>
  <c r="J41" i="9"/>
  <c r="J40" i="9"/>
  <c r="J39" i="9"/>
  <c r="J38" i="9"/>
  <c r="I237" i="9"/>
  <c r="F237" i="9"/>
  <c r="I236" i="9"/>
  <c r="F236" i="9"/>
  <c r="I235" i="9"/>
  <c r="F235" i="9"/>
  <c r="I234" i="9"/>
  <c r="F234" i="9"/>
  <c r="I233" i="9"/>
  <c r="F233" i="9"/>
  <c r="I232" i="9"/>
  <c r="F232" i="9"/>
  <c r="I231" i="9"/>
  <c r="F231" i="9"/>
  <c r="I230" i="9"/>
  <c r="F230" i="9"/>
  <c r="I229" i="9"/>
  <c r="F229" i="9"/>
  <c r="I228" i="9"/>
  <c r="F228" i="9"/>
  <c r="I218" i="9"/>
  <c r="F218" i="9"/>
  <c r="I217" i="9"/>
  <c r="F217" i="9"/>
  <c r="I216" i="9"/>
  <c r="F216" i="9"/>
  <c r="I215" i="9"/>
  <c r="F215" i="9"/>
  <c r="I214" i="9"/>
  <c r="F214" i="9"/>
  <c r="I213" i="9"/>
  <c r="F213" i="9"/>
  <c r="I212" i="9"/>
  <c r="F212" i="9"/>
  <c r="I211" i="9"/>
  <c r="F211" i="9"/>
  <c r="I210" i="9"/>
  <c r="F210" i="9"/>
  <c r="I209" i="9"/>
  <c r="F209" i="9"/>
  <c r="I199" i="9"/>
  <c r="F199" i="9"/>
  <c r="I198" i="9"/>
  <c r="F198" i="9"/>
  <c r="I197" i="9"/>
  <c r="F197" i="9"/>
  <c r="I196" i="9"/>
  <c r="F196" i="9"/>
  <c r="I195" i="9"/>
  <c r="F195" i="9"/>
  <c r="I194" i="9"/>
  <c r="F194" i="9"/>
  <c r="I193" i="9"/>
  <c r="F193" i="9"/>
  <c r="I192" i="9"/>
  <c r="F192" i="9"/>
  <c r="I191" i="9"/>
  <c r="F191" i="9"/>
  <c r="I190" i="9"/>
  <c r="F190" i="9"/>
  <c r="I180" i="9"/>
  <c r="F180" i="9"/>
  <c r="I179" i="9"/>
  <c r="F179" i="9"/>
  <c r="I178" i="9"/>
  <c r="F178" i="9"/>
  <c r="I177" i="9"/>
  <c r="F177" i="9"/>
  <c r="I176" i="9"/>
  <c r="F176" i="9"/>
  <c r="I175" i="9"/>
  <c r="F175" i="9"/>
  <c r="I174" i="9"/>
  <c r="F174" i="9"/>
  <c r="I173" i="9"/>
  <c r="F173" i="9"/>
  <c r="I172" i="9"/>
  <c r="F172" i="9"/>
  <c r="I171" i="9"/>
  <c r="F171" i="9"/>
  <c r="I161" i="9"/>
  <c r="F161" i="9"/>
  <c r="I160" i="9"/>
  <c r="F160" i="9"/>
  <c r="I159" i="9"/>
  <c r="F159" i="9"/>
  <c r="I158" i="9"/>
  <c r="F158" i="9"/>
  <c r="I157" i="9"/>
  <c r="F157" i="9"/>
  <c r="I156" i="9"/>
  <c r="F156" i="9"/>
  <c r="I155" i="9"/>
  <c r="F155" i="9"/>
  <c r="I154" i="9"/>
  <c r="F154" i="9"/>
  <c r="I153" i="9"/>
  <c r="F153" i="9"/>
  <c r="I152" i="9"/>
  <c r="F152" i="9"/>
  <c r="I142" i="9"/>
  <c r="F142" i="9"/>
  <c r="I141" i="9"/>
  <c r="F141" i="9"/>
  <c r="I140" i="9"/>
  <c r="F140" i="9"/>
  <c r="I139" i="9"/>
  <c r="F139" i="9"/>
  <c r="I138" i="9"/>
  <c r="F138" i="9"/>
  <c r="I137" i="9"/>
  <c r="F137" i="9"/>
  <c r="I136" i="9"/>
  <c r="F136" i="9"/>
  <c r="I135" i="9"/>
  <c r="F135" i="9"/>
  <c r="I134" i="9"/>
  <c r="F134" i="9"/>
  <c r="I133" i="9"/>
  <c r="F133" i="9"/>
  <c r="I123" i="9"/>
  <c r="F123" i="9"/>
  <c r="I122" i="9"/>
  <c r="F122" i="9"/>
  <c r="I121" i="9"/>
  <c r="F121"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G195" i="7"/>
  <c r="J194" i="7"/>
  <c r="G194" i="7"/>
  <c r="J193" i="7"/>
  <c r="G193" i="7"/>
  <c r="J192" i="7"/>
  <c r="G192" i="7"/>
  <c r="J191" i="7"/>
  <c r="G191" i="7"/>
  <c r="J190" i="7"/>
  <c r="E190" i="7"/>
  <c r="G190" i="7" s="1"/>
  <c r="J189" i="7"/>
  <c r="E189" i="7"/>
  <c r="G189" i="7" s="1"/>
  <c r="J188" i="7"/>
  <c r="G188" i="7"/>
  <c r="J178" i="7"/>
  <c r="F178" i="7"/>
  <c r="G178" i="7" s="1"/>
  <c r="J177" i="7"/>
  <c r="G177" i="7"/>
  <c r="J176" i="7"/>
  <c r="G176" i="7"/>
  <c r="J175" i="7"/>
  <c r="G175" i="7"/>
  <c r="J174" i="7"/>
  <c r="G174" i="7"/>
  <c r="J173" i="7"/>
  <c r="G173" i="7"/>
  <c r="J172" i="7"/>
  <c r="G172" i="7"/>
  <c r="J171" i="7"/>
  <c r="E171" i="7"/>
  <c r="G171" i="7" s="1"/>
  <c r="J170" i="7"/>
  <c r="E170" i="7"/>
  <c r="G170" i="7" s="1"/>
  <c r="J169" i="7"/>
  <c r="G169" i="7"/>
  <c r="J159" i="7"/>
  <c r="F159" i="7"/>
  <c r="G159" i="7" s="1"/>
  <c r="J158" i="7"/>
  <c r="G158" i="7"/>
  <c r="J157" i="7"/>
  <c r="G157" i="7"/>
  <c r="J156" i="7"/>
  <c r="G156" i="7"/>
  <c r="J155" i="7"/>
  <c r="G155" i="7"/>
  <c r="J154" i="7"/>
  <c r="G154" i="7"/>
  <c r="J153" i="7"/>
  <c r="G153" i="7"/>
  <c r="J152" i="7"/>
  <c r="E152" i="7"/>
  <c r="G152" i="7" s="1"/>
  <c r="J151" i="7"/>
  <c r="G151" i="7"/>
  <c r="J150" i="7"/>
  <c r="G150" i="7"/>
  <c r="J140" i="7"/>
  <c r="F140" i="7"/>
  <c r="G140" i="7" s="1"/>
  <c r="J139" i="7"/>
  <c r="G139" i="7"/>
  <c r="J138" i="7"/>
  <c r="G138" i="7"/>
  <c r="J137" i="7"/>
  <c r="G137" i="7"/>
  <c r="J136" i="7"/>
  <c r="G136" i="7"/>
  <c r="J135" i="7"/>
  <c r="G135" i="7"/>
  <c r="J134" i="7"/>
  <c r="G134" i="7"/>
  <c r="J133" i="7"/>
  <c r="E133" i="7"/>
  <c r="G133" i="7" s="1"/>
  <c r="J132" i="7"/>
  <c r="G132" i="7"/>
  <c r="J131" i="7"/>
  <c r="G131" i="7"/>
  <c r="J121" i="7"/>
  <c r="F121" i="7"/>
  <c r="G121" i="7" s="1"/>
  <c r="J120" i="7"/>
  <c r="G120" i="7"/>
  <c r="J119" i="7"/>
  <c r="G119" i="7"/>
  <c r="J118" i="7"/>
  <c r="G118" i="7"/>
  <c r="J117" i="7"/>
  <c r="G117" i="7"/>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G81" i="7"/>
  <c r="J80" i="7"/>
  <c r="G80" i="7"/>
  <c r="J79" i="7"/>
  <c r="G79" i="7"/>
  <c r="J78" i="7"/>
  <c r="G78" i="7"/>
  <c r="J77" i="7"/>
  <c r="G77" i="7"/>
  <c r="J76" i="7"/>
  <c r="E76" i="7"/>
  <c r="G76" i="7" s="1"/>
  <c r="J75" i="7"/>
  <c r="E75" i="7"/>
  <c r="G75" i="7" s="1"/>
  <c r="J74" i="7"/>
  <c r="G74" i="7"/>
  <c r="J64" i="7"/>
  <c r="F64" i="7"/>
  <c r="G64" i="7" s="1"/>
  <c r="J63" i="7"/>
  <c r="G63" i="7"/>
  <c r="J62" i="7"/>
  <c r="G62" i="7"/>
  <c r="J61" i="7"/>
  <c r="G61" i="7"/>
  <c r="J60" i="7"/>
  <c r="G60" i="7"/>
  <c r="J59" i="7"/>
  <c r="G59" i="7"/>
  <c r="J58" i="7"/>
  <c r="G58" i="7"/>
  <c r="J57" i="7"/>
  <c r="G57" i="7"/>
  <c r="J56" i="7"/>
  <c r="G56" i="7"/>
  <c r="J55" i="7"/>
  <c r="G55" i="7"/>
  <c r="J45" i="7"/>
  <c r="F45" i="7"/>
  <c r="G45" i="7" s="1"/>
  <c r="J44" i="7"/>
  <c r="G44" i="7"/>
  <c r="J43" i="7"/>
  <c r="G43" i="7"/>
  <c r="J42" i="7"/>
  <c r="G42" i="7"/>
  <c r="J41" i="7"/>
  <c r="G41" i="7"/>
  <c r="J40" i="7"/>
  <c r="G40" i="7"/>
  <c r="J39" i="7"/>
  <c r="G39" i="7"/>
  <c r="J38" i="7"/>
  <c r="G38" i="7"/>
  <c r="J37" i="7"/>
  <c r="G37" i="7"/>
  <c r="J36" i="7"/>
  <c r="G36" i="7"/>
  <c r="F420" i="8" l="1"/>
  <c r="G420" i="8" s="1"/>
  <c r="F180" i="8"/>
  <c r="G180" i="8" s="1"/>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D126" i="9"/>
  <c r="D67" i="9"/>
  <c r="D86" i="9"/>
  <c r="D145" i="9"/>
  <c r="D202" i="9"/>
  <c r="D221" i="9"/>
  <c r="D96" i="43"/>
  <c r="D40" i="42"/>
  <c r="D149" i="42"/>
  <c r="D59" i="42"/>
  <c r="D41" i="40"/>
  <c r="D34" i="12"/>
  <c r="D82" i="12"/>
  <c r="D118" i="12"/>
  <c r="D224" i="12"/>
  <c r="D269" i="12"/>
  <c r="D303" i="12"/>
  <c r="D372" i="12"/>
  <c r="D169" i="12"/>
  <c r="D319" i="12"/>
  <c r="D354" i="12"/>
  <c r="D183" i="9"/>
  <c r="D105" i="9"/>
  <c r="D29" i="9"/>
  <c r="D48" i="9"/>
  <c r="D164"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19" i="42"/>
  <c r="D89" i="42"/>
  <c r="P104" i="43"/>
  <c r="P106" i="43"/>
  <c r="P108" i="43"/>
  <c r="P110" i="43"/>
  <c r="P112" i="43"/>
  <c r="P114" i="43"/>
  <c r="P116" i="43"/>
  <c r="P118" i="43"/>
  <c r="P120" i="43"/>
  <c r="P122" i="43"/>
  <c r="P124" i="43"/>
  <c r="P126" i="43"/>
  <c r="P128" i="43"/>
  <c r="P130" i="43"/>
  <c r="P132" i="43"/>
  <c r="P134" i="43"/>
  <c r="P136" i="43"/>
  <c r="P93" i="43"/>
  <c r="D288" i="12"/>
  <c r="D254" i="12"/>
  <c r="D61" i="12"/>
  <c r="D104" i="12"/>
  <c r="D132" i="12"/>
  <c r="D188" i="12"/>
  <c r="D149" i="12"/>
  <c r="D205" i="12"/>
  <c r="D337"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36" i="46"/>
  <c r="H36" i="46"/>
  <c r="I36" i="46"/>
  <c r="J36" i="46"/>
  <c r="K36" i="46"/>
  <c r="L36" i="46"/>
  <c r="M36" i="46"/>
  <c r="N36" i="46"/>
  <c r="O36" i="46"/>
  <c r="P36" i="46"/>
  <c r="I21" i="27" s="1"/>
  <c r="G34" i="45"/>
  <c r="H34" i="45"/>
  <c r="I34" i="45"/>
  <c r="J34" i="45"/>
  <c r="K34" i="45"/>
  <c r="L34" i="45"/>
  <c r="M34" i="45"/>
  <c r="N34" i="45"/>
  <c r="O34" i="45"/>
  <c r="I10" i="27"/>
  <c r="G48" i="21"/>
  <c r="H48" i="21"/>
  <c r="I48" i="21"/>
  <c r="J48" i="21"/>
  <c r="K48" i="21"/>
  <c r="L48" i="21"/>
  <c r="M48" i="21"/>
  <c r="N48" i="21"/>
  <c r="I5" i="27"/>
  <c r="O48" i="21"/>
  <c r="H79" i="22"/>
  <c r="I79" i="22"/>
  <c r="J79" i="22"/>
  <c r="K79" i="22"/>
  <c r="L79" i="22"/>
  <c r="M79" i="22"/>
  <c r="N79" i="22"/>
  <c r="O79" i="22"/>
  <c r="I6" i="27"/>
  <c r="G79"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I13" i="27"/>
  <c r="O43" i="48"/>
  <c r="N43" i="48"/>
  <c r="M43" i="48"/>
  <c r="L43" i="48"/>
  <c r="K43" i="48"/>
  <c r="J43" i="48"/>
  <c r="I43" i="48"/>
  <c r="H43" i="48"/>
  <c r="G43" i="48"/>
  <c r="K126" i="8" l="1"/>
  <c r="K122" i="8"/>
  <c r="K118" i="8"/>
  <c r="K114" i="8"/>
  <c r="K110" i="8"/>
  <c r="K106" i="8"/>
  <c r="K102" i="8"/>
  <c r="K98" i="8"/>
  <c r="K94" i="8"/>
  <c r="K90"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1" i="8"/>
  <c r="K167" i="8"/>
  <c r="K163" i="8"/>
  <c r="K159" i="8"/>
  <c r="K155" i="8"/>
  <c r="K151" i="8"/>
  <c r="K147" i="8"/>
  <c r="K143" i="8"/>
  <c r="K139" i="8"/>
  <c r="K186" i="8"/>
  <c r="K182" i="8"/>
  <c r="K178" i="8"/>
  <c r="K170" i="8"/>
  <c r="K166" i="8"/>
  <c r="K162" i="8"/>
  <c r="K158" i="8"/>
  <c r="K154" i="8"/>
  <c r="K150" i="8"/>
  <c r="K146" i="8"/>
  <c r="K142" i="8"/>
  <c r="K138" i="8"/>
  <c r="K157" i="8"/>
  <c r="K141" i="8"/>
  <c r="K161" i="8"/>
  <c r="K185" i="8"/>
  <c r="K169" i="8"/>
  <c r="K153" i="8"/>
  <c r="K177" i="8"/>
  <c r="K181" i="8"/>
  <c r="K165" i="8"/>
  <c r="K149" i="8"/>
  <c r="K145" i="8"/>
  <c r="AM341" i="38"/>
  <c r="AQ341" i="38"/>
  <c r="AE341" i="38"/>
  <c r="AI341" i="38"/>
  <c r="F341" i="38"/>
  <c r="J341" i="38" s="1"/>
  <c r="O21" i="44"/>
  <c r="I19" i="27"/>
  <c r="O27" i="23"/>
  <c r="P27" i="23"/>
  <c r="I9" i="27" s="1"/>
  <c r="O36" i="33"/>
  <c r="I11" i="27"/>
  <c r="O21" i="31"/>
  <c r="P21" i="31"/>
  <c r="I20" i="27" s="1"/>
  <c r="O45" i="24"/>
  <c r="I18" i="27"/>
  <c r="O43" i="30"/>
  <c r="I8" i="27"/>
  <c r="O22" i="29"/>
  <c r="I7" i="27"/>
  <c r="O28" i="28"/>
  <c r="K246" i="8" l="1"/>
  <c r="K242" i="8"/>
  <c r="K238" i="8"/>
  <c r="K234" i="8"/>
  <c r="K230" i="8"/>
  <c r="K226" i="8"/>
  <c r="K222" i="8"/>
  <c r="K218" i="8"/>
  <c r="K214" i="8"/>
  <c r="K206" i="8"/>
  <c r="K202" i="8"/>
  <c r="K198" i="8"/>
  <c r="K245" i="8"/>
  <c r="K241" i="8"/>
  <c r="K237" i="8"/>
  <c r="K233" i="8"/>
  <c r="K229" i="8"/>
  <c r="K225" i="8"/>
  <c r="K221" i="8"/>
  <c r="K217" i="8"/>
  <c r="K213" i="8"/>
  <c r="K205" i="8"/>
  <c r="K201" i="8"/>
  <c r="K244" i="8"/>
  <c r="K240" i="8"/>
  <c r="K236" i="8"/>
  <c r="K232" i="8"/>
  <c r="K228" i="8"/>
  <c r="K224" i="8"/>
  <c r="K220" i="8"/>
  <c r="K216" i="8"/>
  <c r="K208" i="8"/>
  <c r="K204" i="8"/>
  <c r="K200" i="8"/>
  <c r="K247" i="8"/>
  <c r="K231" i="8"/>
  <c r="K215" i="8"/>
  <c r="K199" i="8"/>
  <c r="K203" i="8"/>
  <c r="K243" i="8"/>
  <c r="K227"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45" i="24"/>
  <c r="M45" i="24"/>
  <c r="L45" i="24"/>
  <c r="K45" i="24"/>
  <c r="J45" i="24"/>
  <c r="I45" i="24"/>
  <c r="H45" i="24"/>
  <c r="G45"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D350" i="38"/>
  <c r="AP349" i="38"/>
  <c r="AO349" i="38"/>
  <c r="AN349" i="38"/>
  <c r="AL349" i="38"/>
  <c r="AK349" i="38"/>
  <c r="AJ349" i="38"/>
  <c r="AH349" i="38"/>
  <c r="AG349" i="38"/>
  <c r="AF349" i="38"/>
  <c r="AC349" i="38"/>
  <c r="AB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D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AE385" i="38"/>
  <c r="AN383" i="38"/>
  <c r="AQ388" i="38"/>
  <c r="AM387"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AM358" i="38"/>
  <c r="AQ359" i="38"/>
  <c r="F361" i="38"/>
  <c r="J361" i="38" s="1"/>
  <c r="AE378" i="38"/>
  <c r="F347" i="38"/>
  <c r="J347" i="38" s="1"/>
  <c r="AI347" i="38"/>
  <c r="AM349" i="38"/>
  <c r="AM351" i="38"/>
  <c r="AI354" i="38"/>
  <c r="AM355" i="38"/>
  <c r="AQ356" i="38"/>
  <c r="AM376" i="38"/>
  <c r="AI349" i="38"/>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AI317" i="38"/>
  <c r="AQ319" i="38"/>
  <c r="F316" i="38"/>
  <c r="J316" i="38" s="1"/>
  <c r="AI316" i="38"/>
  <c r="AQ318" i="38"/>
  <c r="F320" i="38"/>
  <c r="H320" i="38" s="1"/>
  <c r="AM321" i="38"/>
  <c r="F314" i="38"/>
  <c r="J314" i="38" s="1"/>
  <c r="AM319" i="38"/>
  <c r="AQ317" i="38"/>
  <c r="AE321" i="38"/>
  <c r="AQ322" i="38"/>
  <c r="AM323" i="38"/>
  <c r="AE314" i="38"/>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E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D328" i="38" l="1"/>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AR358" i="38"/>
  <c r="H373" i="38"/>
  <c r="J392" i="38"/>
  <c r="J394" i="38"/>
  <c r="H396" i="38"/>
  <c r="AR396" i="38"/>
  <c r="AR393" i="38"/>
  <c r="AR394" i="38"/>
  <c r="J387" i="38"/>
  <c r="AR392" i="38"/>
  <c r="H287" i="38"/>
  <c r="AR386" i="38"/>
  <c r="AR372" i="38"/>
  <c r="H368" i="38"/>
  <c r="H316" i="38"/>
  <c r="H378" i="38"/>
  <c r="H362" i="38"/>
  <c r="AR387" i="38"/>
  <c r="H351" i="38"/>
  <c r="AR356" i="38"/>
  <c r="AR365" i="38"/>
  <c r="H374" i="38"/>
  <c r="J371" i="38"/>
  <c r="H364" i="38"/>
  <c r="AR378" i="38"/>
  <c r="H358" i="38"/>
  <c r="AR368" i="38"/>
  <c r="AR379" i="38"/>
  <c r="AR371" i="38"/>
  <c r="AR369" i="38"/>
  <c r="AR362" i="38"/>
  <c r="AR355" i="38"/>
  <c r="AR377" i="38"/>
  <c r="AR364" i="38"/>
  <c r="H279" i="38"/>
  <c r="AR367" i="38"/>
  <c r="AR353" i="38"/>
  <c r="AR360" i="38"/>
  <c r="H311" i="38"/>
  <c r="H288" i="38"/>
  <c r="H353" i="38"/>
  <c r="H352"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01" i="38"/>
  <c r="H212" i="38"/>
  <c r="AR212" i="38"/>
  <c r="H204" i="38"/>
  <c r="AR211" i="38"/>
  <c r="H194" i="38"/>
  <c r="AR208" i="38"/>
  <c r="AR204" i="38"/>
  <c r="AR202" i="38"/>
  <c r="H203" i="38"/>
  <c r="AR203" i="38"/>
  <c r="AR192" i="38"/>
  <c r="AR205" i="38"/>
  <c r="J195" i="38"/>
  <c r="J192"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AK312" i="38"/>
  <c r="AM234" i="38"/>
  <c r="AI339" i="38"/>
  <c r="AK328" i="38"/>
  <c r="AM346"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5" i="38"/>
  <c r="J165" i="38" s="1"/>
  <c r="F200" i="38"/>
  <c r="H200" i="38" s="1"/>
  <c r="AP199" i="38"/>
  <c r="AP190" i="38" s="1"/>
  <c r="AM206" i="38"/>
  <c r="AH243" i="38"/>
  <c r="F268" i="38"/>
  <c r="H268" i="38" s="1"/>
  <c r="AH267" i="38"/>
  <c r="F313" i="38"/>
  <c r="J313"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AE541" i="38"/>
  <c r="AJ526" i="38"/>
  <c r="AN499" i="38"/>
  <c r="AE383" i="38"/>
  <c r="D267" i="38"/>
  <c r="AQ235" i="38"/>
  <c r="D527" i="38"/>
  <c r="AE235" i="38"/>
  <c r="AL13" i="38"/>
  <c r="F467" i="38"/>
  <c r="D133" i="38"/>
  <c r="F489" i="38"/>
  <c r="AI383" i="38"/>
  <c r="G327" i="38"/>
  <c r="AF526" i="38"/>
  <c r="AJ499" i="38"/>
  <c r="AB499" i="38"/>
  <c r="F485" i="38"/>
  <c r="AQ459" i="38"/>
  <c r="AM459" i="38"/>
  <c r="AI459" i="38"/>
  <c r="AE459" i="38"/>
  <c r="G222" i="38"/>
  <c r="D118" i="38"/>
  <c r="D96" i="38"/>
  <c r="I327" i="38"/>
  <c r="AI235" i="38"/>
  <c r="F207" i="38"/>
  <c r="AH13" i="38"/>
  <c r="E267" i="38"/>
  <c r="AM235" i="38"/>
  <c r="D199" i="38"/>
  <c r="D190" i="38" s="1"/>
  <c r="AQ107" i="38"/>
  <c r="G106" i="38"/>
  <c r="I106" i="38"/>
  <c r="AM107" i="38"/>
  <c r="AO13" i="38"/>
  <c r="AJ13" i="38"/>
  <c r="AM14" i="38"/>
  <c r="AN13" i="38"/>
  <c r="AQ14" i="38"/>
  <c r="AF13" i="38"/>
  <c r="AI14" i="38"/>
  <c r="I12"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AQ500" i="38"/>
  <c r="H395" i="38"/>
  <c r="J329" i="38"/>
  <c r="AM83" i="38"/>
  <c r="F96" i="38"/>
  <c r="H96" i="38" s="1"/>
  <c r="AE133" i="38"/>
  <c r="J457" i="38"/>
  <c r="H542" i="38"/>
  <c r="H541" i="38" s="1"/>
  <c r="AE118" i="38"/>
  <c r="AR36" i="38"/>
  <c r="J131" i="38"/>
  <c r="F214" i="38"/>
  <c r="H214" i="38" s="1"/>
  <c r="J260" i="38"/>
  <c r="H54" i="38"/>
  <c r="AM118" i="38"/>
  <c r="H85"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AQ243" i="38"/>
  <c r="AK222" i="38"/>
  <c r="AQ190" i="38"/>
  <c r="AI389" i="38"/>
  <c r="AI398" i="38"/>
  <c r="AG499" i="38"/>
  <c r="AI499" i="38" s="1"/>
  <c r="AM243" i="38"/>
  <c r="AM199" i="38"/>
  <c r="F190" i="38"/>
  <c r="J190" i="38" s="1"/>
  <c r="H44" i="38"/>
  <c r="AH106" i="38"/>
  <c r="AR488" i="38"/>
  <c r="AQ267" i="38"/>
  <c r="AG222" i="38"/>
  <c r="AR467" i="38"/>
  <c r="AR132" i="38"/>
  <c r="AE89" i="38"/>
  <c r="AQ527" i="38"/>
  <c r="AR346" i="38"/>
  <c r="AI83"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AR244" i="38"/>
  <c r="H244" i="38"/>
  <c r="J244" i="38"/>
  <c r="H235" i="38"/>
  <c r="AM223" i="38"/>
  <c r="J206" i="38"/>
  <c r="H206" i="38"/>
  <c r="AR200" i="38"/>
  <c r="J213" i="38"/>
  <c r="H213" i="38"/>
  <c r="AP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107" i="38"/>
  <c r="F199"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AQ222" i="38"/>
  <c r="AR118" i="38"/>
  <c r="AI327" i="38"/>
  <c r="AR267" i="38"/>
  <c r="AR527" i="38"/>
  <c r="AR500" i="38"/>
  <c r="J133" i="38"/>
  <c r="AM222" i="38"/>
  <c r="AR89" i="38"/>
  <c r="AQ106" i="38"/>
  <c r="AR133" i="38"/>
  <c r="AR83" i="38"/>
  <c r="H190" i="38"/>
  <c r="AQ397" i="38"/>
  <c r="H118" i="38"/>
  <c r="AR96" i="38"/>
  <c r="AR526" i="38"/>
  <c r="AR499" i="38"/>
  <c r="AI12" i="38"/>
  <c r="J328" i="38"/>
  <c r="H328" i="38"/>
  <c r="H499" i="38"/>
  <c r="J499" i="38"/>
  <c r="H527" i="38"/>
  <c r="J527" i="38"/>
  <c r="J267" i="38"/>
  <c r="H26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N43" i="30"/>
  <c r="M43" i="30"/>
  <c r="L43" i="30"/>
  <c r="K43" i="30"/>
  <c r="J43" i="30"/>
  <c r="I43" i="30"/>
  <c r="H43" i="30"/>
  <c r="G43" i="30"/>
  <c r="N22" i="29"/>
  <c r="M22" i="29"/>
  <c r="L22" i="29"/>
  <c r="K22" i="29"/>
  <c r="J22" i="29"/>
  <c r="I22" i="29"/>
  <c r="H22" i="29"/>
  <c r="G22" i="29"/>
  <c r="N28" i="28"/>
  <c r="M28" i="28"/>
  <c r="L28" i="28"/>
  <c r="K28" i="28"/>
  <c r="J28" i="28"/>
  <c r="I28" i="28"/>
  <c r="H28" i="28"/>
  <c r="G28" i="28"/>
  <c r="D79" i="27" l="1"/>
  <c r="G17" i="8"/>
  <c r="E15" i="38" s="1"/>
  <c r="F15" i="38" s="1"/>
  <c r="G59" i="8"/>
  <c r="G56" i="8"/>
  <c r="G65" i="8"/>
  <c r="D56" i="27" s="1"/>
  <c r="G62" i="8"/>
  <c r="E162" i="38" s="1"/>
  <c r="F162" i="38" l="1"/>
  <c r="E149" i="38"/>
  <c r="E106" i="38" s="1"/>
  <c r="J15" i="38"/>
  <c r="H15" i="38"/>
  <c r="AB15" i="38"/>
  <c r="D55" i="27"/>
  <c r="D54" i="27"/>
  <c r="AD64" i="38"/>
  <c r="AD47" i="38" s="1"/>
  <c r="D53" i="27"/>
  <c r="AD15" i="38"/>
  <c r="F60" i="8"/>
  <c r="F61" i="8"/>
  <c r="D14" i="38"/>
  <c r="AB14" i="38"/>
  <c r="K26" i="7"/>
  <c r="J162" i="38" l="1"/>
  <c r="H162" i="38"/>
  <c r="AE15" i="38"/>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390" i="38" l="1"/>
  <c r="AB390" i="38"/>
  <c r="D404" i="38"/>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J26" i="9"/>
  <c r="J18" i="9"/>
  <c r="Y201" i="38" s="1"/>
  <c r="AE390" i="38" l="1"/>
  <c r="AR390" i="38" s="1"/>
  <c r="AB389" i="38"/>
  <c r="AE389" i="38" s="1"/>
  <c r="AR389" i="38" s="1"/>
  <c r="F390" i="38"/>
  <c r="D389" i="38"/>
  <c r="Y322" i="38"/>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F389" i="38" l="1"/>
  <c r="D327" i="38"/>
  <c r="H390" i="38"/>
  <c r="J390" i="38"/>
  <c r="Y89" i="38"/>
  <c r="Z485" i="38"/>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398" i="38"/>
  <c r="Z560" i="38"/>
  <c r="Z489" i="38"/>
  <c r="Z89" i="38"/>
  <c r="Z235" i="38"/>
  <c r="Z107" i="38"/>
  <c r="AB397" i="38"/>
  <c r="AE397" i="38" s="1"/>
  <c r="AE398" i="38"/>
  <c r="AR398" i="38" s="1"/>
  <c r="F398" i="38"/>
  <c r="D397" i="38"/>
  <c r="F397" i="38" s="1"/>
  <c r="H404" i="38"/>
  <c r="J404" i="38"/>
  <c r="AM397" i="38"/>
  <c r="I4" i="27"/>
  <c r="I14" i="27" s="1"/>
  <c r="G26" i="7"/>
  <c r="AC201" i="38" s="1"/>
  <c r="J389" i="38" l="1"/>
  <c r="H389" i="38"/>
  <c r="Z499" i="38"/>
  <c r="Y190" i="38"/>
  <c r="Y526" i="38"/>
  <c r="Y327" i="38"/>
  <c r="Y397" i="38"/>
  <c r="Y222" i="38"/>
  <c r="Y499" i="38"/>
  <c r="Z12" i="38"/>
  <c r="Z526" i="38"/>
  <c r="Z327" i="38"/>
  <c r="Z397" i="38"/>
  <c r="Z222" i="38"/>
  <c r="Z190" i="38"/>
  <c r="Z106" i="38" s="1"/>
  <c r="AE201" i="38"/>
  <c r="AR201" i="38" s="1"/>
  <c r="AC199" i="38"/>
  <c r="H397" i="38"/>
  <c r="J397" i="38"/>
  <c r="H398" i="38"/>
  <c r="J398" i="38"/>
  <c r="AR397" i="38"/>
  <c r="J25" i="7"/>
  <c r="G25" i="7"/>
  <c r="Z566" i="38" l="1"/>
  <c r="AC190" i="38"/>
  <c r="AE190" i="38" s="1"/>
  <c r="AR190" i="38" s="1"/>
  <c r="AE199" i="38"/>
  <c r="AR199" i="38" s="1"/>
  <c r="I30" i="10"/>
  <c r="I29" i="10"/>
  <c r="I28" i="10"/>
  <c r="I27" i="10"/>
  <c r="I26" i="10"/>
  <c r="I25" i="10"/>
  <c r="I24" i="10"/>
  <c r="I23" i="10"/>
  <c r="I22" i="10"/>
  <c r="I21" i="10"/>
  <c r="I20" i="10"/>
  <c r="I19" i="10"/>
  <c r="I18" i="10"/>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G18" i="7"/>
  <c r="J18" i="7"/>
  <c r="G19" i="7"/>
  <c r="D225" i="38" s="1"/>
  <c r="J19" i="7"/>
  <c r="G20" i="7"/>
  <c r="J20" i="7"/>
  <c r="G21" i="7"/>
  <c r="J21" i="7"/>
  <c r="G22" i="7"/>
  <c r="J22" i="7"/>
  <c r="G23" i="7"/>
  <c r="J23" i="7"/>
  <c r="G24" i="7"/>
  <c r="J24" i="7"/>
  <c r="J26" i="7"/>
  <c r="D315" i="38" l="1"/>
  <c r="D248" i="38"/>
  <c r="D243" i="38" s="1"/>
  <c r="F225" i="38"/>
  <c r="D223" i="38"/>
  <c r="F223" i="38" s="1"/>
  <c r="AC248" i="38"/>
  <c r="AE248" i="38" s="1"/>
  <c r="AR248"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F248" i="38" l="1"/>
  <c r="H248" i="38" s="1"/>
  <c r="J225" i="38"/>
  <c r="H225" i="38"/>
  <c r="H223" i="38"/>
  <c r="J223" i="38"/>
  <c r="F315" i="38"/>
  <c r="D312" i="38"/>
  <c r="D222" i="38" s="1"/>
  <c r="F243" i="38"/>
  <c r="J248" i="38"/>
  <c r="AF560" i="38"/>
  <c r="AC243" i="38"/>
  <c r="AE243" i="38" s="1"/>
  <c r="AR243" i="38" s="1"/>
  <c r="F158" i="38"/>
  <c r="D149" i="38"/>
  <c r="AI225" i="38"/>
  <c r="AR225" i="38" s="1"/>
  <c r="AF223" i="38"/>
  <c r="AE315" i="38"/>
  <c r="AR315" i="38" s="1"/>
  <c r="AC312" i="38"/>
  <c r="F69" i="38"/>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31" i="12"/>
  <c r="F30" i="12"/>
  <c r="F29" i="12"/>
  <c r="F28" i="12"/>
  <c r="F27" i="12"/>
  <c r="F26" i="12"/>
  <c r="F25" i="12"/>
  <c r="F24" i="12"/>
  <c r="F23" i="12"/>
  <c r="F22" i="12"/>
  <c r="F21" i="12"/>
  <c r="F20" i="12"/>
  <c r="F19" i="12"/>
  <c r="F18" i="12"/>
  <c r="F17" i="12"/>
  <c r="F30" i="10"/>
  <c r="F29" i="10"/>
  <c r="E322" i="38" s="1"/>
  <c r="F322" i="38" s="1"/>
  <c r="F28" i="10"/>
  <c r="D100" i="27" s="1"/>
  <c r="F27" i="10"/>
  <c r="E317" i="38" s="1"/>
  <c r="F26" i="10"/>
  <c r="D98" i="27" s="1"/>
  <c r="F25" i="10"/>
  <c r="E385" i="38" s="1"/>
  <c r="F24" i="10"/>
  <c r="F23" i="10"/>
  <c r="D95" i="27" s="1"/>
  <c r="F22" i="10"/>
  <c r="F21" i="10"/>
  <c r="D93" i="27" s="1"/>
  <c r="F20" i="10"/>
  <c r="F19" i="10"/>
  <c r="E349" i="38" s="1"/>
  <c r="F349" i="38" s="1"/>
  <c r="F18" i="10"/>
  <c r="F17" i="10"/>
  <c r="F26" i="9"/>
  <c r="F25" i="9"/>
  <c r="F24" i="9"/>
  <c r="F23" i="9"/>
  <c r="E350" i="38" s="1"/>
  <c r="F350" i="38" s="1"/>
  <c r="F22" i="9"/>
  <c r="D74" i="27" s="1"/>
  <c r="F21" i="9"/>
  <c r="F20" i="9"/>
  <c r="F19" i="9"/>
  <c r="F18" i="9"/>
  <c r="F17" i="9"/>
  <c r="F66" i="8"/>
  <c r="G66" i="8" s="1"/>
  <c r="AB28" i="38" s="1"/>
  <c r="G64" i="8"/>
  <c r="G63" i="8"/>
  <c r="G61" i="8"/>
  <c r="AJ64" i="38" s="1"/>
  <c r="T10" i="4"/>
  <c r="T31" i="4" s="1"/>
  <c r="J350" i="38" l="1"/>
  <c r="H350" i="38"/>
  <c r="E366" i="38"/>
  <c r="F366" i="38" s="1"/>
  <c r="D10" i="10"/>
  <c r="D94" i="27"/>
  <c r="E357" i="38"/>
  <c r="F357" i="38" s="1"/>
  <c r="F317" i="38"/>
  <c r="E312" i="38"/>
  <c r="E222" i="38" s="1"/>
  <c r="F222" i="38" s="1"/>
  <c r="J349" i="38"/>
  <c r="H349" i="38"/>
  <c r="AC171" i="38"/>
  <c r="D171" i="38"/>
  <c r="F385" i="38"/>
  <c r="E383" i="38"/>
  <c r="F383" i="38" s="1"/>
  <c r="J322" i="38"/>
  <c r="H322" i="38"/>
  <c r="J315" i="38"/>
  <c r="H315" i="38"/>
  <c r="D73" i="27"/>
  <c r="D10" i="9"/>
  <c r="D5" i="9" s="1"/>
  <c r="I22" i="27"/>
  <c r="I25" i="27" s="1"/>
  <c r="I27" i="27" s="1"/>
  <c r="Y162" i="38"/>
  <c r="Y149" i="38" s="1"/>
  <c r="Y106" i="38" s="1"/>
  <c r="J243" i="38"/>
  <c r="H243" i="38"/>
  <c r="AD317" i="38"/>
  <c r="AE317" i="38" s="1"/>
  <c r="AR317" i="38" s="1"/>
  <c r="D99" i="27"/>
  <c r="AP348" i="38"/>
  <c r="AQ348" i="38" s="1"/>
  <c r="E348" i="38"/>
  <c r="F348" i="38" s="1"/>
  <c r="AB366" i="38"/>
  <c r="O29" i="34"/>
  <c r="F149" i="38"/>
  <c r="H158" i="38"/>
  <c r="J158" i="38"/>
  <c r="AD357" i="38"/>
  <c r="AE357" i="38" s="1"/>
  <c r="D102" i="27"/>
  <c r="AB322" i="38"/>
  <c r="D91" i="27"/>
  <c r="AD349" i="38"/>
  <c r="AE349" i="38" s="1"/>
  <c r="AR349" i="38" s="1"/>
  <c r="D92" i="27"/>
  <c r="AD366" i="38"/>
  <c r="D96" i="27"/>
  <c r="AO357" i="38"/>
  <c r="AQ357" i="38" s="1"/>
  <c r="D97" i="27"/>
  <c r="AJ385" i="38"/>
  <c r="D101" i="27"/>
  <c r="AD322" i="38"/>
  <c r="AD312" i="38" s="1"/>
  <c r="AD222" i="38" s="1"/>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H69" i="38"/>
  <c r="J561" i="38"/>
  <c r="H561" i="38"/>
  <c r="D69" i="27"/>
  <c r="AP45" i="38"/>
  <c r="F45" i="38"/>
  <c r="D72" i="27"/>
  <c r="AD14" i="38"/>
  <c r="E14" i="38"/>
  <c r="F14" i="38" s="1"/>
  <c r="D89" i="27"/>
  <c r="AB27" i="38"/>
  <c r="AE27" i="38" s="1"/>
  <c r="AR27" i="38" s="1"/>
  <c r="F27" i="38"/>
  <c r="AB21" i="38"/>
  <c r="D13" i="38"/>
  <c r="D10" i="12"/>
  <c r="D5" i="12" s="1"/>
  <c r="C8" i="27" s="1"/>
  <c r="G60" i="8"/>
  <c r="E64" i="38" s="1"/>
  <c r="F67" i="8"/>
  <c r="G67" i="8" s="1"/>
  <c r="AB29" i="38" s="1"/>
  <c r="D5" i="10"/>
  <c r="C7" i="27" s="1"/>
  <c r="F312" i="38" l="1"/>
  <c r="H312" i="38" s="1"/>
  <c r="H222" i="38"/>
  <c r="J222" i="38"/>
  <c r="H385" i="38"/>
  <c r="J385" i="38"/>
  <c r="J317" i="38"/>
  <c r="H317" i="38"/>
  <c r="F64" i="38"/>
  <c r="E47" i="38"/>
  <c r="F47" i="38" s="1"/>
  <c r="H47" i="38" s="1"/>
  <c r="J357" i="38"/>
  <c r="H357" i="38"/>
  <c r="F171" i="38"/>
  <c r="D164" i="38"/>
  <c r="J383" i="38"/>
  <c r="H383" i="38"/>
  <c r="AE171" i="38"/>
  <c r="AR171" i="38" s="1"/>
  <c r="AC164" i="38"/>
  <c r="AB64" i="38"/>
  <c r="AE64" i="38" s="1"/>
  <c r="AR64" i="38" s="1"/>
  <c r="Y64" i="38"/>
  <c r="Y47" i="38" s="1"/>
  <c r="AP345" i="38"/>
  <c r="AP327" i="38" s="1"/>
  <c r="E345" i="38"/>
  <c r="E327" i="38" s="1"/>
  <c r="F327" i="38" s="1"/>
  <c r="J348" i="38"/>
  <c r="H348" i="38"/>
  <c r="J366" i="38"/>
  <c r="H366" i="38"/>
  <c r="D12" i="38"/>
  <c r="H149" i="38"/>
  <c r="J149"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J312" i="38" l="1"/>
  <c r="AE164" i="38"/>
  <c r="AR164" i="38" s="1"/>
  <c r="AC106" i="38"/>
  <c r="F164" i="38"/>
  <c r="D106" i="38"/>
  <c r="F106" i="38" s="1"/>
  <c r="J64" i="38"/>
  <c r="J47" i="38" s="1"/>
  <c r="H64" i="38"/>
  <c r="J171" i="38"/>
  <c r="H171" i="38"/>
  <c r="AB47" i="38"/>
  <c r="AE47" i="38" s="1"/>
  <c r="AR47" i="38" s="1"/>
  <c r="F345" i="38"/>
  <c r="J345" i="38" s="1"/>
  <c r="H327" i="38"/>
  <c r="J327" i="38"/>
  <c r="AE327" i="38"/>
  <c r="AB222" i="38"/>
  <c r="AE222" i="38" s="1"/>
  <c r="AR222" i="38" s="1"/>
  <c r="AE312" i="38"/>
  <c r="AR312" i="38" s="1"/>
  <c r="AO327" i="38"/>
  <c r="AO566" i="38" s="1"/>
  <c r="AQ345" i="38"/>
  <c r="AM345" i="38"/>
  <c r="AJ327" i="38"/>
  <c r="AM327" i="38" s="1"/>
  <c r="AE345" i="38"/>
  <c r="AR350" i="38"/>
  <c r="AB106" i="38"/>
  <c r="AM12" i="38"/>
  <c r="AP12" i="38"/>
  <c r="AP566" i="38" s="1"/>
  <c r="AQ13" i="38"/>
  <c r="AE106" i="38" l="1"/>
  <c r="AR106" i="38" s="1"/>
  <c r="H106" i="38"/>
  <c r="J106" i="38"/>
  <c r="D566" i="38"/>
  <c r="F8" i="27" s="1"/>
  <c r="J164" i="38"/>
  <c r="H164" i="38"/>
  <c r="AB12" i="38"/>
  <c r="AB566" i="38" s="1"/>
  <c r="H345" i="38"/>
  <c r="AJ566" i="38"/>
  <c r="AR345" i="38"/>
  <c r="AQ327" i="38"/>
  <c r="AR327" i="38" s="1"/>
  <c r="AQ12" i="38"/>
  <c r="C6" i="27"/>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F11" i="27" l="1"/>
  <c r="AT566" i="38"/>
  <c r="R541" i="38"/>
  <c r="R526" i="38" s="1"/>
  <c r="AA541" i="38"/>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USUARIO</author>
  </authors>
  <commentList>
    <comment ref="C14" authorId="0">
      <text>
        <r>
          <rPr>
            <b/>
            <sz val="9"/>
            <color indexed="81"/>
            <rFont val="Tahoma"/>
            <family val="2"/>
          </rPr>
          <t>Cultura de Innovación Educativa</t>
        </r>
      </text>
    </comment>
    <comment ref="C20" authorId="0">
      <text>
        <r>
          <rPr>
            <b/>
            <sz val="9"/>
            <color indexed="81"/>
            <rFont val="Tahoma"/>
            <family val="2"/>
          </rPr>
          <t>USUARIO:</t>
        </r>
        <r>
          <rPr>
            <sz val="9"/>
            <color indexed="81"/>
            <rFont val="Tahoma"/>
            <family val="2"/>
          </rPr>
          <t xml:space="preserve">
Cultura Innovacion</t>
        </r>
      </text>
    </comment>
  </commentList>
</comments>
</file>

<file path=xl/comments3.xml><?xml version="1.0" encoding="utf-8"?>
<comments xmlns="http://schemas.openxmlformats.org/spreadsheetml/2006/main">
  <authors>
    <author>aly13</author>
  </authors>
  <commentList>
    <comment ref="Q17" authorId="0">
      <text>
        <r>
          <rPr>
            <b/>
            <sz val="9"/>
            <color indexed="81"/>
            <rFont val="Tahoma"/>
            <family val="2"/>
          </rPr>
          <t>aly13:</t>
        </r>
        <r>
          <rPr>
            <sz val="9"/>
            <color indexed="81"/>
            <rFont val="Tahoma"/>
            <family val="2"/>
          </rPr>
          <t xml:space="preserve">
</t>
        </r>
      </text>
    </comment>
  </commentList>
</comments>
</file>

<file path=xl/comments4.xml><?xml version="1.0" encoding="utf-8"?>
<comments xmlns="http://schemas.openxmlformats.org/spreadsheetml/2006/main">
  <authors>
    <author>USUARIO</author>
  </authors>
  <commentList>
    <comment ref="C21" authorId="0">
      <text>
        <r>
          <rPr>
            <b/>
            <sz val="9"/>
            <color indexed="81"/>
            <rFont val="Tahoma"/>
            <family val="2"/>
          </rPr>
          <t>USUARIO:</t>
        </r>
        <r>
          <rPr>
            <sz val="9"/>
            <color indexed="81"/>
            <rFont val="Tahoma"/>
            <family val="2"/>
          </rPr>
          <t xml:space="preserve">
Getión administrativa</t>
        </r>
      </text>
    </comment>
  </commentList>
</comments>
</file>

<file path=xl/sharedStrings.xml><?xml version="1.0" encoding="utf-8"?>
<sst xmlns="http://schemas.openxmlformats.org/spreadsheetml/2006/main" count="15931" uniqueCount="2182">
  <si>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</si>
  <si>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</si>
  <si>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</si>
  <si>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</si>
  <si>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</si>
  <si>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</si>
  <si>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</si>
  <si>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</si>
  <si>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</si>
  <si>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</si>
  <si>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</si>
  <si>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</si>
  <si>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</si>
  <si>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</si>
  <si>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</si>
  <si>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</si>
  <si>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</si>
  <si>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</si>
  <si>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</si>
  <si>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</si>
  <si>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</si>
  <si>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</si>
  <si>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</si>
  <si>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</si>
  <si>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</si>
  <si>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</si>
  <si>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</si>
  <si>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</si>
  <si>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</si>
  <si>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</si>
  <si>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</si>
  <si>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</si>
  <si>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</si>
  <si>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</si>
  <si>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</si>
  <si>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</si>
  <si>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</si>
  <si>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</si>
  <si>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</si>
  <si>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</si>
  <si>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</si>
  <si>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</si>
  <si>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</si>
  <si>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</si>
  <si>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</si>
  <si>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</si>
  <si>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</si>
  <si>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</si>
  <si>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</si>
  <si>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</si>
  <si>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</si>
  <si>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</si>
  <si>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</si>
  <si>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</si>
  <si>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</si>
  <si>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</si>
  <si>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</si>
  <si>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</si>
  <si>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</si>
  <si>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</si>
  <si>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</si>
  <si>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</si>
  <si>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</si>
  <si>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</si>
  <si>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</si>
  <si>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</si>
  <si>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</si>
  <si>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</si>
  <si>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</si>
  <si>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</si>
  <si>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</si>
  <si>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</si>
  <si>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</si>
  <si>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</si>
  <si>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</si>
  <si>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</si>
  <si>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</si>
  <si>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</si>
  <si>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</si>
  <si>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</si>
  <si>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</si>
  <si>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</si>
  <si>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</si>
  <si>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</si>
  <si>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</si>
  <si>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</si>
  <si>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</si>
  <si>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</si>
  <si>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</si>
  <si>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</si>
  <si>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</si>
  <si>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</si>
  <si>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</si>
  <si>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</si>
  <si>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</si>
  <si>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</si>
  <si>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</si>
  <si>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</si>
  <si>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</si>
  <si>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</si>
  <si>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</si>
  <si>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</si>
  <si>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</si>
  <si>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</si>
  <si>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</si>
  <si>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</si>
  <si>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</si>
  <si>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</si>
  <si>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</si>
  <si>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</si>
  <si>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</si>
  <si>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</si>
  <si>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</si>
  <si>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</si>
  <si>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</si>
  <si>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</si>
  <si>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</si>
  <si>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</si>
  <si>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</si>
  <si>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</si>
  <si>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</si>
  <si>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</si>
  <si>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</si>
  <si>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</si>
  <si>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</si>
  <si>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</si>
  <si>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</si>
  <si>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</si>
  <si>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</si>
  <si>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</si>
  <si>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</si>
  <si>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</si>
  <si>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</si>
  <si>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</si>
  <si>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</si>
  <si>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</si>
  <si>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</si>
  <si>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</si>
  <si>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</si>
  <si>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</si>
  <si>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</si>
  <si>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</si>
  <si>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</si>
  <si>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</si>
  <si>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</si>
  <si>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</si>
  <si>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</si>
  <si>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</si>
  <si>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</si>
  <si>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</si>
  <si>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</si>
  <si>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</si>
  <si>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</si>
  <si>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</si>
  <si>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</si>
  <si>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</si>
  <si>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</si>
  <si>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</si>
  <si>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</si>
  <si>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</si>
  <si>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</si>
  <si>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</si>
  <si>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</si>
  <si>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</si>
  <si>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</si>
  <si>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</si>
  <si>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</si>
  <si>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</si>
  <si>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</si>
  <si>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</si>
  <si>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</si>
  <si>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</si>
  <si>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</si>
  <si>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</si>
  <si>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</si>
  <si>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</si>
  <si>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</si>
  <si>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</si>
  <si>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</si>
  <si>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</si>
  <si>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</si>
  <si>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</si>
  <si>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</si>
  <si>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</si>
  <si>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</si>
  <si>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</si>
  <si>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</si>
  <si>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</si>
  <si>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</si>
  <si>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</si>
  <si>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</si>
  <si>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</si>
  <si>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</si>
  <si>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</si>
  <si>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</si>
  <si>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</si>
  <si>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</si>
  <si>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</si>
  <si>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</si>
  <si>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</si>
  <si>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</si>
  <si>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</si>
  <si>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</si>
  <si>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</si>
  <si>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</si>
  <si>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</si>
  <si>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</si>
  <si>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</si>
  <si>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</si>
  <si>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</si>
  <si>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</si>
  <si>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</si>
  <si>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</si>
  <si>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</si>
  <si>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</si>
  <si>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</si>
  <si>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</si>
  <si>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</si>
  <si>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</si>
  <si>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</si>
  <si>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</si>
  <si>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</si>
  <si>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</si>
  <si>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</si>
  <si>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</si>
  <si>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</si>
  <si>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</si>
  <si>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</si>
  <si>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</si>
  <si>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</si>
  <si>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</si>
  <si>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</si>
  <si>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</si>
  <si>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</si>
  <si>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</si>
  <si>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</si>
  <si>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</si>
  <si>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</si>
  <si>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</si>
  <si>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</si>
  <si>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</si>
  <si>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</si>
  <si>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</si>
  <si>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</si>
  <si>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</si>
  <si>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</si>
  <si>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</si>
  <si>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</si>
  <si>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</si>
  <si>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</si>
  <si>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</si>
  <si>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</si>
  <si>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</si>
  <si>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</si>
  <si>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</si>
  <si>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</si>
  <si>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</si>
  <si>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</si>
  <si>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</si>
  <si>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</si>
  <si>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</si>
  <si>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</si>
  <si>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</si>
  <si>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</si>
  <si>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</si>
  <si>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</si>
  <si>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</si>
  <si>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</si>
  <si>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</si>
  <si>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</si>
  <si>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</si>
  <si>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</si>
  <si>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</si>
  <si>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</si>
  <si>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</si>
  <si>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</si>
  <si>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</si>
  <si>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</si>
  <si>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</si>
  <si>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</si>
  <si>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</si>
  <si>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</si>
  <si>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</si>
  <si>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</si>
  <si>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</si>
  <si>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</si>
  <si>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</si>
  <si>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</si>
  <si>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</si>
  <si>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</si>
  <si>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</si>
  <si>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</si>
  <si>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</si>
  <si>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</si>
  <si>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</si>
  <si>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</si>
  <si>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</si>
  <si>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</si>
  <si>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</si>
  <si>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</si>
  <si>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</si>
  <si>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</si>
  <si>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</si>
  <si>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</si>
  <si>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</si>
  <si>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</si>
  <si>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</si>
  <si>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</si>
  <si>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</si>
  <si>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</si>
  <si>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</si>
  <si>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</si>
  <si>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</si>
  <si>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</si>
  <si>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</si>
  <si>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</si>
  <si>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</si>
  <si>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</si>
  <si>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</si>
  <si>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</si>
  <si>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</si>
  <si>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</si>
  <si>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</si>
  <si>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</si>
  <si>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</si>
  <si>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</si>
  <si>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</si>
  <si>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</si>
  <si>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</si>
  <si>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</si>
  <si>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</si>
  <si>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</si>
  <si>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</si>
  <si>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</si>
  <si>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</si>
  <si>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</si>
  <si>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</si>
  <si>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</si>
  <si>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</si>
  <si>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</si>
  <si>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</si>
  <si>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</si>
  <si>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</si>
  <si>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</si>
  <si>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</si>
  <si>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</si>
  <si>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</si>
  <si>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</si>
  <si>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</si>
  <si>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</si>
  <si>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</si>
  <si>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</si>
  <si>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</si>
  <si>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</si>
  <si>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</si>
  <si>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</si>
  <si>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</si>
  <si>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</si>
  <si>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</si>
  <si>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</si>
  <si>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</si>
  <si>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</si>
  <si>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</si>
  <si>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</si>
  <si>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</si>
  <si>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</si>
  <si>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</si>
  <si>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</si>
  <si>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</si>
  <si>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</si>
  <si>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</si>
  <si>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</si>
  <si>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</si>
  <si>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</si>
  <si>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</si>
  <si>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</si>
  <si>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</si>
  <si>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</si>
  <si>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</si>
  <si>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</si>
  <si>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</si>
  <si>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</si>
  <si>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</si>
  <si>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</si>
  <si>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</si>
  <si>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</si>
  <si>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</si>
  <si>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</si>
  <si>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</si>
  <si>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</si>
  <si>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</si>
  <si>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</si>
  <si>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</si>
  <si>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</si>
  <si>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</si>
  <si>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</si>
  <si>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</si>
  <si>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</si>
  <si>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</si>
  <si>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</si>
  <si>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</si>
  <si>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</si>
  <si>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</si>
  <si>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</si>
  <si>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</si>
  <si>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</si>
  <si>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</si>
  <si>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</si>
  <si>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</si>
  <si>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</si>
  <si>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</si>
  <si>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</si>
  <si>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</si>
  <si>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</si>
  <si>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</si>
  <si>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</si>
  <si>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</si>
  <si>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</si>
  <si>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</si>
  <si>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</si>
  <si>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</si>
  <si>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</si>
  <si>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</si>
  <si>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</si>
  <si>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</si>
  <si>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</si>
  <si>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</si>
  <si>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</si>
  <si>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</si>
  <si>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</si>
  <si>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</si>
  <si>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</si>
  <si>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</si>
  <si>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</si>
  <si>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</si>
  <si>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</si>
  <si>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</si>
  <si>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</si>
  <si>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</si>
  <si>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</si>
  <si>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</si>
  <si>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</si>
  <si>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</si>
  <si>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</si>
  <si>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</si>
  <si>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</si>
  <si>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</si>
  <si>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</si>
  <si>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</si>
  <si>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</si>
  <si>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</si>
  <si>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</si>
  <si>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</si>
  <si>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</si>
  <si>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</si>
  <si>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</si>
  <si>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</si>
  <si>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</si>
  <si>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</si>
  <si>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</si>
  <si>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</si>
  <si>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</si>
  <si>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</si>
  <si>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</si>
  <si>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</si>
  <si>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</si>
  <si>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</si>
  <si>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</si>
  <si>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</si>
  <si>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</si>
  <si>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</si>
  <si>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</si>
  <si>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</si>
  <si>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</si>
  <si>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</si>
  <si>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</si>
  <si>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</si>
  <si>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</si>
  <si>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</si>
  <si>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</si>
  <si>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</si>
  <si>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</si>
  <si>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</si>
  <si>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</si>
  <si>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</si>
  <si>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</si>
  <si>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</si>
  <si>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</si>
  <si>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</si>
  <si>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</si>
  <si>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</si>
  <si>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</si>
  <si>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</si>
  <si>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</si>
  <si>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</si>
  <si>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</si>
  <si>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</si>
  <si>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</si>
  <si>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</si>
  <si>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</si>
  <si>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</si>
  <si>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</si>
  <si>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</si>
  <si>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</si>
  <si>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</si>
  <si>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</si>
  <si>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</si>
  <si>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</si>
  <si>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</si>
  <si>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</si>
  <si>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</si>
  <si>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</si>
  <si>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</si>
  <si>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</si>
  <si>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</si>
  <si>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</si>
  <si>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</si>
  <si>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</si>
  <si>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</si>
  <si>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</si>
  <si>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</si>
  <si>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</si>
  <si>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</si>
  <si>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</si>
  <si>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</si>
  <si>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</si>
  <si>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</si>
  <si>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</si>
  <si>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</si>
  <si>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</si>
  <si>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</si>
  <si>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</si>
  <si>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</si>
  <si>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</si>
  <si>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</si>
  <si>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</si>
  <si>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</si>
  <si>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</si>
  <si>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</si>
  <si>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</si>
  <si>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</si>
  <si>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</si>
  <si>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</si>
  <si>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</si>
  <si>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</si>
  <si>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</si>
  <si>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</si>
  <si>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</si>
  <si>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</si>
  <si>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</si>
  <si>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</si>
  <si>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</si>
  <si>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</si>
  <si>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</si>
  <si>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</si>
  <si>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</si>
  <si>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</si>
  <si>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</si>
  <si>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</si>
  <si>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</si>
  <si>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</si>
  <si>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</si>
  <si>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</si>
  <si>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</si>
  <si>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</si>
  <si>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</si>
  <si>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</si>
  <si>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</si>
  <si>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</si>
  <si>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</si>
  <si>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</si>
  <si>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</si>
  <si>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</si>
  <si>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</si>
  <si>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</si>
  <si>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</si>
  <si>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</si>
  <si>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</si>
  <si>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</si>
  <si>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</si>
  <si>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</si>
  <si>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</si>
  <si>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</si>
  <si>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</si>
  <si>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</si>
  <si>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</si>
  <si>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</si>
  <si>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</si>
  <si>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</si>
  <si>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</si>
  <si>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</si>
  <si>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</si>
  <si>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</si>
  <si>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</si>
  <si>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</si>
  <si>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</si>
  <si>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</si>
  <si>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</si>
  <si>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</si>
  <si>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</si>
  <si>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</si>
  <si>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</si>
  <si>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</si>
  <si>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</si>
  <si>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</si>
  <si>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</si>
  <si>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</si>
  <si>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</si>
  <si>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</si>
  <si>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</si>
  <si>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</si>
  <si>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</si>
  <si>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</si>
  <si>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</si>
  <si>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</si>
  <si>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</si>
  <si>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</si>
  <si>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</si>
  <si>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</si>
  <si>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</si>
  <si>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</si>
  <si>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</si>
  <si>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</si>
  <si>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</si>
  <si>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</si>
  <si>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</si>
  <si>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</si>
  <si>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</si>
  <si>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</si>
  <si>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</si>
  <si>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</si>
  <si>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</si>
  <si>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</si>
  <si>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</si>
  <si>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</si>
  <si>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</si>
  <si>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</si>
  <si>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</si>
  <si>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</si>
  <si>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</si>
  <si>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</si>
  <si>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</si>
  <si>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</si>
  <si>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</si>
  <si>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</si>
  <si>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</si>
  <si>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</si>
  <si>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</si>
  <si>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</si>
  <si>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</si>
  <si>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</si>
  <si>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</si>
  <si>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</si>
  <si>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</si>
  <si>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</si>
  <si>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</si>
  <si>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</si>
  <si>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</si>
  <si>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</si>
  <si>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</si>
  <si>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</si>
  <si>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</si>
  <si>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</si>
  <si>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</si>
  <si>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</si>
  <si>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</si>
  <si>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</si>
  <si>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</si>
  <si>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</si>
  <si>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</si>
  <si>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</si>
  <si>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</si>
  <si>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</si>
  <si>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</si>
  <si>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</si>
  <si>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</si>
  <si>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</si>
  <si>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</si>
  <si>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</si>
  <si>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</si>
  <si>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</si>
  <si>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</si>
  <si>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</si>
  <si>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</si>
  <si>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</si>
  <si>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</si>
  <si>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</si>
  <si>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</si>
  <si>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</si>
  <si>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</si>
  <si>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</si>
  <si>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</si>
  <si>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</si>
  <si>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</si>
  <si>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</si>
  <si>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</si>
  <si>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</si>
  <si>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</si>
  <si>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</si>
  <si>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</si>
  <si>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</si>
  <si>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</si>
  <si>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</si>
  <si>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</si>
  <si>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</si>
  <si>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</si>
  <si>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</si>
  <si>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</si>
  <si>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</si>
  <si>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</si>
  <si>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</si>
  <si>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</si>
  <si>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</si>
  <si>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</si>
  <si>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</si>
  <si>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</si>
  <si>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</si>
  <si>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</si>
  <si>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</si>
  <si>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</si>
  <si>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</si>
  <si>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</si>
  <si>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</si>
  <si>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</si>
  <si>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</si>
  <si>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</si>
  <si>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</si>
  <si>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</si>
  <si>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</si>
  <si>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</si>
  <si>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</si>
  <si>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</si>
  <si>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</si>
  <si>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</si>
  <si>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</si>
  <si>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</si>
  <si>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</si>
  <si>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</si>
  <si>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</si>
  <si>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</si>
  <si>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</si>
  <si>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</si>
  <si>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</si>
  <si>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</si>
  <si>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</si>
  <si>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</si>
  <si>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</si>
  <si>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</si>
  <si>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</si>
  <si>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</si>
  <si>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</si>
  <si>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</si>
  <si>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</si>
  <si>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</si>
  <si>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</si>
  <si>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</si>
  <si>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</si>
  <si>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</si>
  <si>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</si>
  <si>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</si>
  <si>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</si>
  <si>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</si>
  <si>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</si>
  <si>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</si>
  <si>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</si>
  <si>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</si>
  <si>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</si>
  <si>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</si>
  <si>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</si>
  <si>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</si>
  <si>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</si>
  <si>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</si>
  <si>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</si>
  <si>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</si>
  <si>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</si>
  <si>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</si>
  <si>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</si>
  <si>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</si>
  <si>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</si>
  <si>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</si>
  <si>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</si>
  <si>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</si>
  <si>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</si>
  <si>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</si>
  <si>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</si>
  <si>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</si>
  <si>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</si>
  <si>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</si>
  <si>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</si>
  <si>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</si>
  <si>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</si>
  <si>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</si>
  <si>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</si>
  <si>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</si>
  <si>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</si>
  <si>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</si>
  <si>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</si>
  <si>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</si>
  <si>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</si>
  <si>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</si>
  <si>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</si>
  <si>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</si>
  <si>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</si>
  <si>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</si>
  <si>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</si>
  <si>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</si>
  <si>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</si>
  <si>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</si>
  <si>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</si>
  <si>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</si>
  <si>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</si>
  <si>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</si>
  <si>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</si>
  <si>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</si>
  <si>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</si>
  <si>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</si>
  <si>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</si>
  <si>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</si>
  <si>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</si>
  <si>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</si>
  <si>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</si>
  <si>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</si>
  <si>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</si>
  <si>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</si>
  <si>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</si>
  <si>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</si>
  <si>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</si>
  <si>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</si>
  <si>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</si>
  <si>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</si>
  <si>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</si>
  <si>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</si>
  <si>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</si>
  <si>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</si>
  <si>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</si>
  <si>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</si>
  <si>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</si>
  <si>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</si>
  <si>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</si>
  <si>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</si>
  <si>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</si>
  <si>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</si>
  <si>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</si>
  <si>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</si>
  <si>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</si>
  <si>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</si>
  <si>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</si>
  <si>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</si>
  <si>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</si>
  <si>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</si>
  <si>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</si>
  <si>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</si>
  <si>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</si>
  <si>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</si>
  <si>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</si>
  <si>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</si>
  <si>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</si>
  <si>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</si>
  <si>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</si>
  <si>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</si>
  <si>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</si>
  <si>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</si>
  <si>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</si>
  <si>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</si>
  <si>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</si>
  <si>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</si>
  <si>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</si>
  <si>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</si>
  <si>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</si>
  <si>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</si>
  <si>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</si>
  <si>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</si>
  <si>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</si>
  <si>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</si>
  <si>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</si>
  <si>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</si>
  <si>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</si>
  <si>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</si>
  <si>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</si>
  <si>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</si>
  <si>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</si>
  <si>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</si>
  <si>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</si>
  <si>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</si>
  <si>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</si>
  <si>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</si>
  <si>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</si>
  <si>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</si>
  <si>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</si>
  <si>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</si>
  <si>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</si>
  <si>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</si>
  <si>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</si>
  <si>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</si>
  <si>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</si>
  <si>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</si>
  <si>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</si>
  <si>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</si>
  <si>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</si>
  <si>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</si>
  <si>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</si>
  <si>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</si>
  <si>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</si>
  <si>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</si>
  <si>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</si>
  <si>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</si>
  <si>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</si>
  <si>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</si>
  <si>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</si>
  <si>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</si>
  <si>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</si>
  <si>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</si>
  <si>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</si>
  <si>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</si>
  <si>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</si>
  <si>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</si>
  <si>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</si>
  <si>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</si>
  <si>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</si>
  <si>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</si>
  <si>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</si>
  <si>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</si>
  <si>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</si>
  <si>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</si>
  <si>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</si>
  <si>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</si>
  <si>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</si>
  <si>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</si>
  <si>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</si>
  <si>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</si>
  <si>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</si>
  <si>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</si>
  <si>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</si>
  <si>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</si>
  <si>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</si>
  <si>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</si>
  <si>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</si>
  <si>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</si>
  <si>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</si>
  <si>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</si>
  <si>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</si>
  <si>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</si>
  <si>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</si>
  <si>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</si>
  <si>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</si>
  <si>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</si>
  <si>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</si>
  <si>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</si>
  <si>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</si>
  <si>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</si>
  <si>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</si>
  <si>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</si>
  <si>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</si>
  <si>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</si>
  <si>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</si>
  <si>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</si>
  <si>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</si>
  <si>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</si>
  <si>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</si>
  <si>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</si>
  <si>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</si>
  <si>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</si>
  <si>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</si>
  <si>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</si>
  <si>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</si>
  <si>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</si>
  <si>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</si>
  <si>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</si>
  <si>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</si>
  <si>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</si>
  <si>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</si>
  <si>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</si>
  <si>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</si>
  <si>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</si>
  <si>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</si>
  <si>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</si>
  <si>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</si>
  <si>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</si>
  <si>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</si>
  <si>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</si>
  <si>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</si>
  <si>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</si>
  <si>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</si>
  <si>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</si>
  <si>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</si>
  <si>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</si>
  <si>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</si>
  <si>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</si>
  <si>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</si>
  <si>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</si>
  <si>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</si>
  <si>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</si>
  <si>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</si>
  <si>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</si>
  <si>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</si>
  <si>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</si>
  <si>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</si>
  <si>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</si>
  <si>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</si>
  <si>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</si>
  <si>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</si>
  <si>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</si>
  <si>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</si>
  <si>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</si>
  <si>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</si>
  <si>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</si>
  <si>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</si>
  <si>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</si>
  <si>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</si>
  <si>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</si>
  <si>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</si>
  <si>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</si>
  <si>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</si>
  <si>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</si>
  <si>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</si>
  <si>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</si>
  <si>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</si>
  <si>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</si>
  <si>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</si>
  <si>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</si>
  <si>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</si>
  <si>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</si>
  <si>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</si>
  <si>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</si>
  <si>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</si>
  <si>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</si>
  <si>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</si>
  <si>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</si>
  <si>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</si>
  <si>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</si>
  <si>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</si>
  <si>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</si>
  <si>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</si>
  <si>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</si>
  <si>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</si>
  <si>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</si>
  <si>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</si>
  <si>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</si>
  <si>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</si>
  <si>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</si>
  <si>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</si>
  <si>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</si>
  <si>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</si>
  <si>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</si>
  <si>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</si>
  <si>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</si>
  <si>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</si>
  <si>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</si>
  <si>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</si>
  <si>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</si>
  <si>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</si>
  <si>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</si>
  <si>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</si>
  <si>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</si>
  <si>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</si>
  <si>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</si>
  <si>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</si>
  <si>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</si>
  <si>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</si>
  <si>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</si>
  <si>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</si>
  <si>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</si>
  <si>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</si>
  <si>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</si>
  <si>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</si>
  <si>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</si>
  <si>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</si>
  <si>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</si>
  <si>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</si>
  <si>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</si>
  <si>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</si>
  <si>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</si>
  <si>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</si>
  <si>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</si>
  <si>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</si>
  <si>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</si>
  <si>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</si>
  <si>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</si>
  <si>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</si>
  <si>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</si>
  <si>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</si>
  <si>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</si>
  <si>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</si>
  <si>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</si>
  <si>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</si>
  <si>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</si>
  <si>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</si>
  <si>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</si>
  <si>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</si>
  <si>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</si>
  <si>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</si>
  <si>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</si>
  <si>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</si>
  <si>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</si>
  <si>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</si>
  <si>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</si>
  <si>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</si>
  <si>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</si>
  <si>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</si>
  <si>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</si>
  <si>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</si>
  <si>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</si>
  <si>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</si>
  <si>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</si>
  <si>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</si>
  <si>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</si>
  <si>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</si>
  <si>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</si>
  <si>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</si>
  <si>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</si>
  <si>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</si>
  <si>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</si>
  <si>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</si>
  <si>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</si>
  <si>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</si>
  <si>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</si>
  <si>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</si>
  <si>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</si>
  <si>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</si>
  <si>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</si>
  <si>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</si>
  <si>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</si>
  <si>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</si>
  <si>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</si>
  <si>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</si>
  <si>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</si>
  <si>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</si>
  <si>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</si>
  <si>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</si>
  <si>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</si>
  <si>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</si>
  <si>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</si>
  <si>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</si>
  <si>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</si>
  <si>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</si>
  <si>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</si>
  <si>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</si>
  <si>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</si>
  <si>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</si>
  <si>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</si>
  <si>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</si>
  <si>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</si>
  <si>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</si>
  <si>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</si>
  <si>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</si>
  <si>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</si>
  <si>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</si>
  <si>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</si>
  <si>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</si>
  <si>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</si>
  <si>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</si>
  <si>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</si>
  <si>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</si>
  <si>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</si>
  <si>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</si>
  <si>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</si>
  <si>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</si>
  <si>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</si>
  <si>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</si>
  <si>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</si>
  <si>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</si>
  <si>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</si>
  <si>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</si>
  <si>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</si>
  <si>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</si>
  <si>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</si>
  <si>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</si>
  <si>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</si>
  <si>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</si>
  <si>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</si>
  <si>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</si>
  <si>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</si>
  <si>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</si>
  <si>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</si>
  <si>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</si>
  <si>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</si>
  <si>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</si>
  <si>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</si>
  <si>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</si>
  <si>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</si>
  <si>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</si>
  <si>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</si>
  <si>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</si>
  <si>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</si>
  <si>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</si>
  <si>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</si>
  <si>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</si>
  <si>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</si>
  <si>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</si>
  <si>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</si>
  <si>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</si>
  <si>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</si>
  <si>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</si>
  <si>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</si>
  <si>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</si>
  <si>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</si>
  <si>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</si>
  <si>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</si>
  <si>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</si>
  <si>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</si>
  <si>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</si>
  <si>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</si>
  <si>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</si>
  <si>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</si>
  <si>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</si>
  <si>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</si>
  <si>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</si>
  <si>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</si>
  <si>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</si>
  <si>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</si>
  <si>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</si>
  <si>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</si>
  <si>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</si>
  <si>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</si>
  <si>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</si>
  <si>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</si>
  <si>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</si>
  <si>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</si>
  <si>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</si>
  <si>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</si>
  <si>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</si>
  <si>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</si>
  <si>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</si>
  <si>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</si>
  <si>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</si>
  <si>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</si>
  <si>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</si>
  <si>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</si>
  <si>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</si>
  <si>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</si>
  <si>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</si>
  <si>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</si>
  <si>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</si>
  <si>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</si>
  <si>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</si>
  <si>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</si>
  <si>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</si>
  <si>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</si>
  <si>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</si>
  <si>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</si>
  <si>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</si>
  <si>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</si>
  <si>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</si>
  <si>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</si>
  <si>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</si>
  <si>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</si>
  <si>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</si>
  <si>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</si>
  <si>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</si>
  <si>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</si>
  <si>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</si>
  <si>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</si>
  <si>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</si>
  <si>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</si>
  <si>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</si>
  <si>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</si>
  <si>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</si>
  <si>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</si>
  <si>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</si>
  <si>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</si>
  <si>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</si>
  <si>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</si>
  <si>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</si>
  <si>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</si>
  <si>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</si>
  <si>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</si>
  <si>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</si>
  <si>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</si>
  <si>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</si>
  <si>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</si>
  <si>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</si>
  <si>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</si>
  <si>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</si>
  <si>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</si>
  <si>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</si>
  <si>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</si>
  <si>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</si>
  <si>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</si>
  <si>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</si>
  <si>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</si>
  <si>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</si>
  <si>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</si>
  <si>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</si>
  <si>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</si>
  <si>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</si>
  <si>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</si>
  <si>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</si>
  <si>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</si>
  <si>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</si>
  <si>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</si>
  <si>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</si>
  <si>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</si>
  <si>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</si>
  <si>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</si>
  <si>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</si>
  <si>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</si>
  <si>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</si>
  <si>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</si>
  <si>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</si>
  <si>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</si>
  <si>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</si>
  <si>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</si>
  <si>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</si>
  <si>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</si>
  <si>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</si>
  <si>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</si>
  <si>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</si>
  <si>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</si>
  <si>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</si>
  <si>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</si>
  <si>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</si>
  <si>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</si>
  <si>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</si>
  <si>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</si>
  <si>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</si>
  <si>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</si>
  <si>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</si>
  <si>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</si>
  <si>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</si>
  <si>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</si>
  <si>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</si>
  <si>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</si>
  <si>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</si>
  <si>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</si>
  <si>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</si>
  <si>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</si>
  <si>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</si>
  <si>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</si>
  <si>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</si>
  <si>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</si>
  <si>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</si>
  <si>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</si>
  <si>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</si>
  <si>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</si>
  <si>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</si>
  <si>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</si>
  <si>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</si>
  <si>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</si>
  <si>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</si>
  <si>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</si>
  <si>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</si>
  <si>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</si>
  <si>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</si>
  <si>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</si>
  <si>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</si>
  <si>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</si>
  <si>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</si>
  <si>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</si>
  <si>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</si>
  <si>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</si>
  <si>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</si>
  <si>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</si>
  <si>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</si>
  <si>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</si>
  <si>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</si>
  <si>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</si>
  <si>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</si>
  <si>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</si>
  <si>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</si>
  <si>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</si>
  <si>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</si>
  <si>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</si>
  <si>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</si>
  <si>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</si>
  <si>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</si>
  <si>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</si>
  <si>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</si>
  <si>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</si>
  <si>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</si>
  <si>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</si>
  <si>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</si>
  <si>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</si>
  <si>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</si>
  <si>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</si>
  <si>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</si>
  <si>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</si>
  <si>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</si>
  <si>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</si>
  <si>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</si>
  <si>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</si>
  <si>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</si>
  <si>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</si>
  <si>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</si>
  <si>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</si>
  <si>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</si>
  <si>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</si>
  <si>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</si>
  <si>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</si>
  <si>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</si>
  <si>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</si>
  <si>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</si>
  <si>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</si>
  <si>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</si>
  <si>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</si>
  <si>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</si>
  <si>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</si>
  <si>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</si>
  <si>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</si>
  <si>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</si>
  <si>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</si>
  <si>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</si>
  <si>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</si>
  <si>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</si>
  <si>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</si>
  <si>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</si>
  <si>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</si>
  <si>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</si>
  <si>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</si>
  <si>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</si>
  <si>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</si>
  <si>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</si>
  <si>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</si>
  <si>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</si>
  <si>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</si>
  <si>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</si>
  <si>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</si>
  <si>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</si>
  <si>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</si>
  <si>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</si>
  <si>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</si>
  <si>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</si>
  <si>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</si>
  <si>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</si>
  <si>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</si>
  <si>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</si>
  <si>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</si>
  <si>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</si>
  <si>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</si>
  <si>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</si>
  <si>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</si>
  <si>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</si>
  <si>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</si>
  <si>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</si>
  <si>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</si>
  <si>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</si>
  <si>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</si>
  <si>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</si>
  <si>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</si>
  <si>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</si>
  <si>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</si>
  <si>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</si>
  <si>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</si>
  <si>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</si>
  <si>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</si>
  <si>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</si>
  <si>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</si>
  <si>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</si>
  <si>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</si>
  <si>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</si>
  <si>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</si>
  <si>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</si>
  <si>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</si>
  <si>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</si>
  <si>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</si>
  <si>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</si>
  <si>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</si>
  <si>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</si>
  <si>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</si>
  <si>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</si>
  <si>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</si>
  <si>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</si>
  <si>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4  Comunicación y Difusión</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</si>
  <si>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</si>
  <si>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</si>
  <si>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</si>
  <si>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</si>
  <si>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</si>
  <si>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</si>
  <si>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</si>
  <si>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</si>
  <si>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</si>
  <si>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</si>
  <si>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</si>
  <si>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</si>
  <si>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</si>
  <si>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</si>
  <si>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</si>
  <si>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</si>
  <si>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</si>
  <si>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</si>
  <si>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</si>
  <si>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</si>
  <si>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</si>
  <si>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</si>
  <si>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</si>
  <si>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</si>
  <si>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</si>
  <si>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</si>
  <si>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</si>
  <si>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</si>
  <si>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</si>
  <si>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</si>
  <si>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</si>
  <si>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</si>
  <si>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</si>
  <si>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</si>
  <si>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</si>
  <si>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</si>
  <si>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</si>
  <si>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</si>
  <si>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</si>
  <si>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</si>
  <si>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</si>
  <si>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</si>
  <si>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</si>
  <si>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</si>
  <si>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</si>
  <si>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</si>
  <si>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</si>
  <si>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</si>
  <si>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</si>
  <si>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</si>
  <si>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</si>
  <si>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</si>
  <si>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</si>
  <si>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</si>
  <si>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</si>
  <si>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</si>
  <si>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</si>
  <si>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</si>
  <si>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</si>
  <si>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</si>
  <si>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</si>
  <si>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</si>
  <si>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</si>
  <si>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</si>
  <si>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</si>
  <si>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 xml:space="preserve">80% estudiantes atendidos </t>
  </si>
  <si>
    <t>Estudiantes atentidos en el area psico-pedagogica</t>
  </si>
  <si>
    <t>La demanda de un psicologo en el CURC ha aunmentado debido a los problemas que presentan los estudiantes</t>
  </si>
  <si>
    <t>Hojas de control de los pacientes</t>
  </si>
  <si>
    <t>Estudiantes</t>
  </si>
  <si>
    <t>VOAE</t>
  </si>
  <si>
    <t>Equipo necesario para funcionamiento de la clinica psicologico</t>
  </si>
  <si>
    <t>Inentario</t>
  </si>
  <si>
    <t>Organizar equipo de becados para impartir tutorias</t>
  </si>
  <si>
    <t>Actividad necesaria para evitar la desercion y la reprobacion</t>
  </si>
  <si>
    <t>Mejoramiento de indices academicos</t>
  </si>
  <si>
    <t>estudiantes</t>
  </si>
  <si>
    <t>Estudiantes atentidos en el area de la salud</t>
  </si>
  <si>
    <t>Mejoramiento de la salud y baja en los embarazos no deseados del estudiantado</t>
  </si>
  <si>
    <t>Estudiantes atendidos en el area de la salud bucal</t>
  </si>
  <si>
    <t>Cumplir con los estandares de servicio y calidad exijidas por  la Region de Salud</t>
  </si>
  <si>
    <t>Cumplir con los estandares de servicio y calidad exijidas por la Region de Salud</t>
  </si>
  <si>
    <t>Mejoramiento de la salud bucal del estudiantado</t>
  </si>
  <si>
    <t>80% de los estudiantes atendidos</t>
  </si>
  <si>
    <t>75% de los estudiantes atendidos</t>
  </si>
  <si>
    <t>Actividad necesaria para fortalecer el liderazgo y la promocion de becas al exterior</t>
  </si>
  <si>
    <t>Otorgamiento  de becas y pasantial al exterior</t>
  </si>
  <si>
    <t>Mejoramiento de la calidad y el servicio de la alimentacion en el CURC</t>
  </si>
  <si>
    <t>70% de los estudiantes atendidos</t>
  </si>
  <si>
    <t>Ampliacion y remodelacion del area de cafereria y de la salud</t>
  </si>
  <si>
    <t xml:space="preserve">Mejoramiento de la  salud y satisfaccion con el servicio </t>
  </si>
  <si>
    <t>Mejoramiento de la salud fisica y mental del estudiantado</t>
  </si>
  <si>
    <t>Actividad necesaria para mejorar la salud fisica y mental del estudiantado</t>
  </si>
  <si>
    <t>60% de los estudiantes atendidos</t>
  </si>
  <si>
    <t>Actividad necesaria para mejorar nuestro grupo de teatro</t>
  </si>
  <si>
    <t>Presentaciones profecionales de teatro</t>
  </si>
  <si>
    <t>Mejoramiento de la calidad de las Artes  en el CURC</t>
  </si>
  <si>
    <t>Mejoramiento de la infraestructura de las areas deportivas y  mejoramiento de la calidad de deportistas  en el CURC</t>
  </si>
  <si>
    <t>Techado de cancha de basket ball.  Iluminacion de cancha de foot ball. Compra de Uniformes e indumentaria deportiva. Premiaciones. Realizacion de eventos deportivos dentro y fuera del CURC</t>
  </si>
  <si>
    <t>Compra de equipo y suministros de la clinica medica</t>
  </si>
  <si>
    <t>Compra de equipo y suministros de la clinica dental</t>
  </si>
  <si>
    <t>Compra de inmobiliario, equipo tecnologico, y materiales de oficina.</t>
  </si>
  <si>
    <t xml:space="preserve">Capacitacion del grupo de teatro. Compra de equipo e indumentaria teatral, inmoviliario, equipo Tecnologico, y  materiales de oficina. Viaticos para presentaciones. </t>
  </si>
  <si>
    <t>Comprar mobiliario para clinica psicologica: 1 archivo, 1 Juego de sala pequeño, 1 silla ejecutiva, 1 silla secretarial, 1 Escritorio, 2 mesas rentangulares, 20 sillas plasticas plegables, 1  computadora de escritorio, 1 impresora, 1 aire acondicionado de 18,000 BTU. Remodelacion de local.</t>
  </si>
  <si>
    <t>Contratar psicologo a tiempo completo</t>
  </si>
  <si>
    <t>Objetivo: POA VOAE / COORDINADORA: CAROLINA PETIT</t>
  </si>
  <si>
    <t>1. Que  todas las correras conozcan las lineas, políticas de investigación y prioridades de la región en el marco de la UNAH</t>
  </si>
  <si>
    <t>Un documento de las lineas y políticas y prioridades de investigación por cada carrera</t>
  </si>
  <si>
    <t>2.a).1.1</t>
  </si>
  <si>
    <t>1.Taller de Socialización de lass políticas, líneas y prioridades de Investigació en cada carrera.</t>
  </si>
  <si>
    <t>Cada departamento y carrera debe conocer los lineamientos y prioridades de investigación según su eje.</t>
  </si>
  <si>
    <t>Informes con las prioridades de investigación por depto.</t>
  </si>
  <si>
    <t>Carreras de ]CURC</t>
  </si>
  <si>
    <t>Unidades de Gestión de cada deparrtaento y la coordinación de Investigación</t>
  </si>
  <si>
    <t>7 investigaciónes</t>
  </si>
  <si>
    <t>2.a).2.1</t>
  </si>
  <si>
    <t>Cada departamento debe registrar las investigaciones</t>
  </si>
  <si>
    <t>Resultados de las investigaciones</t>
  </si>
  <si>
    <t>Carreras de lCURC</t>
  </si>
  <si>
    <t>Coordinadores de carrrera</t>
  </si>
  <si>
    <t xml:space="preserve">3 boletines </t>
  </si>
  <si>
    <t>2.b).1.1</t>
  </si>
  <si>
    <t>Imprenta</t>
  </si>
  <si>
    <t>Es necesario registrar y publicar los trabajos realizados en las carrera</t>
  </si>
  <si>
    <t>los boletines impresos</t>
  </si>
  <si>
    <t>La comunidad universitaria</t>
  </si>
  <si>
    <t>Coordinación de investigación</t>
  </si>
  <si>
    <t xml:space="preserve"> </t>
  </si>
  <si>
    <t>1. Publicación de las investigaciónes a través del Boletín del CURC</t>
  </si>
  <si>
    <t>2. Artículos científicos publicados en la revista portal de la Ciencia</t>
  </si>
  <si>
    <t xml:space="preserve">2 artículos </t>
  </si>
  <si>
    <t>2.b).2.1</t>
  </si>
  <si>
    <t>1.Elaboración de un boletín por período que contenga la información de los trabajos de Investigación</t>
  </si>
  <si>
    <t>1.Presentación de las investigación y presentacón de los artículos</t>
  </si>
  <si>
    <t>Dar a conocer los resultados de la investigación a nivel de la universidad</t>
  </si>
  <si>
    <t>Artículos publicados</t>
  </si>
  <si>
    <t>Comunidad universitaria</t>
  </si>
  <si>
    <t>Coordinación de investigación y los investigadores</t>
  </si>
  <si>
    <t>3.Resultados de las investigaciónes presentadas en el congreso</t>
  </si>
  <si>
    <t>3 presentaciones</t>
  </si>
  <si>
    <t>Presentación de por lo menos tres investigacions en el congreso Cintífico</t>
  </si>
  <si>
    <t>2.b).3.1</t>
  </si>
  <si>
    <t>Presentar los proyectos en congreso para su publicación y difucsión</t>
  </si>
  <si>
    <t>Presentanciones , informes y programa de participación</t>
  </si>
  <si>
    <t>Cmunidad Universitaria</t>
  </si>
  <si>
    <t>Docentes investigadores.</t>
  </si>
  <si>
    <t>4.Participación en eventos internacionales de investigación</t>
  </si>
  <si>
    <t>3 docentes</t>
  </si>
  <si>
    <t>2.b).4.1</t>
  </si>
  <si>
    <t>1. tres docentes asisten a eventos de investigación nacionales o interancionales</t>
  </si>
  <si>
    <t>Viaticos Internacionales</t>
  </si>
  <si>
    <t>Asistencia a nivel internacional para conocer sobre los eventos cientificos</t>
  </si>
  <si>
    <t>Lista de asistencia , informe</t>
  </si>
  <si>
    <t>Docentes del curs</t>
  </si>
  <si>
    <t>Coordinación de Investigación</t>
  </si>
  <si>
    <t>1.Capacitación en areas de protección de propiedad Intelectural</t>
  </si>
  <si>
    <t>2 capacitaciones</t>
  </si>
  <si>
    <t>1.capacitación de los docentes investigadores en proteción de la propiedad Intelectual</t>
  </si>
  <si>
    <t>2.c).1.1</t>
  </si>
  <si>
    <t>Es neceario conocer sobre la protección de la propiedad intelectual</t>
  </si>
  <si>
    <t>Lista de asitencia</t>
  </si>
  <si>
    <t>Coordinacion</t>
  </si>
  <si>
    <t>Docentes y estudiantes.</t>
  </si>
  <si>
    <t>6 capacitaciones</t>
  </si>
  <si>
    <t>1.Se realizan seis capacitaciones en temas de investigación para la preparación de los docentes en el area academica y científica</t>
  </si>
  <si>
    <t>2.d).1.1</t>
  </si>
  <si>
    <t>Ampliar los conocimientos en el area de investigación</t>
  </si>
  <si>
    <t>lista de asistencia</t>
  </si>
  <si>
    <t xml:space="preserve">Docentes </t>
  </si>
  <si>
    <t>Unidades de gestión de investigación</t>
  </si>
  <si>
    <t>1.Los docentes son capacitados en temas de lnvestigación científica y académica</t>
  </si>
  <si>
    <t>2.Contar con docentes certificados en la investigación</t>
  </si>
  <si>
    <t>5 docentes certificados</t>
  </si>
  <si>
    <t>2.d).2.1</t>
  </si>
  <si>
    <t>1.Gestionar para la certificaión de los docentes que esten capacitados como investigadores</t>
  </si>
  <si>
    <t>formar parte del catalogo de investigadores</t>
  </si>
  <si>
    <t>publicación del catálogo</t>
  </si>
  <si>
    <t>3. las investigaciones so nconcursables para la obtención de las becas</t>
  </si>
  <si>
    <t>5 docentes becados</t>
  </si>
  <si>
    <t>2.d).3.1</t>
  </si>
  <si>
    <t>1.Desarrollar todo el proceso para la obtención de las becas, (curso induccion, capacitación y gestión)</t>
  </si>
  <si>
    <t>Se necesitan fondos para la investigacion y se pueden financiar a traves de las becas</t>
  </si>
  <si>
    <t>becas otorgadas</t>
  </si>
  <si>
    <t>Coordinadores de carrera y jefes de departaento con el coordinador de investgacion</t>
  </si>
  <si>
    <t>1.Creación del entro Nacional de Innovación agroalimentaria</t>
  </si>
  <si>
    <t>un centro</t>
  </si>
  <si>
    <t>2.e).1.1</t>
  </si>
  <si>
    <t>1. Consolidar el Centro de Nacional de Innovación agroalimentaria</t>
  </si>
  <si>
    <t>papelería y utiles</t>
  </si>
  <si>
    <t>Imprenta y publicaciones</t>
  </si>
  <si>
    <t>5.a).1.1</t>
  </si>
  <si>
    <t>5.a).1.2</t>
  </si>
  <si>
    <t>5.a).1.3</t>
  </si>
  <si>
    <t>Papelería y utiles</t>
  </si>
  <si>
    <t>Alimentos y bebidas para personas</t>
  </si>
  <si>
    <t>5.a).1.4</t>
  </si>
  <si>
    <t>5.b).1.1</t>
  </si>
  <si>
    <t>5.B).1.1</t>
  </si>
  <si>
    <t>EQUIPO MEDICO</t>
  </si>
  <si>
    <t>Medicamentos y suministros medicos</t>
  </si>
  <si>
    <t>5.b).2.1</t>
  </si>
  <si>
    <t>Suministros</t>
  </si>
  <si>
    <t>5.b).3.1</t>
  </si>
  <si>
    <t>Remodelación y mantenimiento</t>
  </si>
  <si>
    <t>5.c).1.1</t>
  </si>
  <si>
    <t>Transporte</t>
  </si>
  <si>
    <t>Compra de trajes y materiales</t>
  </si>
  <si>
    <t>Equipo de Audio</t>
  </si>
  <si>
    <t>Servicios tecnicos y profesionales</t>
  </si>
  <si>
    <t>5.b).3.2</t>
  </si>
  <si>
    <t>Construciones</t>
  </si>
  <si>
    <t>5 carreras rediseñadas</t>
  </si>
  <si>
    <t>1.a).1.1</t>
  </si>
  <si>
    <t>1.a).1.2</t>
  </si>
  <si>
    <t>1.a).1.3</t>
  </si>
  <si>
    <t>Los docentes del Curc usan la virtualidad como apoyo a la presencialidad en el proceso de enseñanza y aprendizaje</t>
  </si>
  <si>
    <t>45% de los docentes usan el aula virtual</t>
  </si>
  <si>
    <t>1.b).2.4</t>
  </si>
  <si>
    <t xml:space="preserve">Tres capacitaciones en Aula Virtual con la Plataforma Moddle </t>
  </si>
  <si>
    <t>Las carreras necesitan rediseñarse para certificarse y acreditarse</t>
  </si>
  <si>
    <t>Informes períodicos</t>
  </si>
  <si>
    <t>Comunidad CURC</t>
  </si>
  <si>
    <t>Comisión de Rediseño curricular de las carreras y la unidad de Docencia</t>
  </si>
  <si>
    <t>Se le debe dar seguimiento a las acciones para su continuidad</t>
  </si>
  <si>
    <t>Se implementa el nuevo plan para su rediseño</t>
  </si>
  <si>
    <t>El docente de acuerdo al modelo educativo debe innovar tanto en el area pedagógica como en el uso de la virtualidad</t>
  </si>
  <si>
    <t>Listas de asistencia</t>
  </si>
  <si>
    <t>Comisión de Rediseño curricular y las unidades de docencia</t>
  </si>
  <si>
    <t>Los docentes son capacitados en el area pedagógica</t>
  </si>
  <si>
    <t>El 80% de los docentes son capacitados</t>
  </si>
  <si>
    <t>4.a).1.1</t>
  </si>
  <si>
    <t>Taller de Planeamiento Didactico basado en Competencias</t>
  </si>
  <si>
    <t>4.a).1.2</t>
  </si>
  <si>
    <t>Taller de Aprendizaje basado en Problemas</t>
  </si>
  <si>
    <t>4.a).1.3</t>
  </si>
  <si>
    <t>Taller de Evaluación de los Aprendizajes</t>
  </si>
  <si>
    <t>Los docentes necesitan ser capacitados</t>
  </si>
  <si>
    <t>los docentes capacitados en  competencias continuan con problemas</t>
  </si>
  <si>
    <t>Los docentes complementan las capacitaciones</t>
  </si>
  <si>
    <t>Listas de Asistencia</t>
  </si>
  <si>
    <t>Docentes</t>
  </si>
  <si>
    <t>Docencia</t>
  </si>
  <si>
    <t>1.Establecimiento de Alianzas estratégicas con entidades publicas y privadas</t>
  </si>
  <si>
    <t>5 cartas de intenciones firmadas</t>
  </si>
  <si>
    <t>3.a).1.1</t>
  </si>
  <si>
    <t>1.Reuniones con los diferentes representantes de las entidades públicas y privadas para el establecimiento de las cartas de intenciones</t>
  </si>
  <si>
    <t>Las cartas de intenciones son importantes para establecer las relaciones con las organizaciones</t>
  </si>
  <si>
    <t>Cartas de intenciones firmadas</t>
  </si>
  <si>
    <t>Comunidad CURC, region 2</t>
  </si>
  <si>
    <t>Coordinación de vinculación</t>
  </si>
  <si>
    <t>3.b).1.1</t>
  </si>
  <si>
    <t>Como eje tranvesrsal de la educación es importante la realización de proyectos</t>
  </si>
  <si>
    <t>Informe</t>
  </si>
  <si>
    <t>Comunidad universaria y la región</t>
  </si>
  <si>
    <t>Coordinación de vinculación y coordinadores de Carreras con sus enlaces</t>
  </si>
  <si>
    <t>Ejecución de proyectos de Vinculación registrados</t>
  </si>
  <si>
    <t>a)Área Estratégica no. 1 Vínculos académicos y alianzas estratégicas</t>
  </si>
  <si>
    <t>c)Area estratégica no. 3 Educacion No Formal</t>
  </si>
  <si>
    <t>Apoyo a la educación no formal a través de capacitaciones en diferentes disciplinas</t>
  </si>
  <si>
    <t>7 Capacitaciones (una por carrera)</t>
  </si>
  <si>
    <t>3.c).1.1</t>
  </si>
  <si>
    <t>Capacitación en educación no formal por las diferentes carreras de acuerdo a su disciplina</t>
  </si>
  <si>
    <t>Es necesario establecer vinculos con la educación no formal para contribuir a su desarrollo</t>
  </si>
  <si>
    <t>Ciudadanía</t>
  </si>
  <si>
    <t>Coordinación de vinculación y los enlaces</t>
  </si>
  <si>
    <t>Comunicar o difundir los resultados de los proyectos de vinculación</t>
  </si>
  <si>
    <t>3 artículos</t>
  </si>
  <si>
    <t>3.d).1.1</t>
  </si>
  <si>
    <t>Registrar tres artículos enlas revistas especializadas en el el area de vinculación</t>
  </si>
  <si>
    <t>Es necesario comunicar los resultados del proyecto</t>
  </si>
  <si>
    <t>Artículos en las revistas</t>
  </si>
  <si>
    <t>Sistematización de la Feria Lenca</t>
  </si>
  <si>
    <t>Un documento generado</t>
  </si>
  <si>
    <t>3.e).1.1</t>
  </si>
  <si>
    <t>Papeleria y utiles de oficina</t>
  </si>
  <si>
    <t>Todo proceso de vinculación debe ser sistematizado para generar conocimiento</t>
  </si>
  <si>
    <t>Documento genreado</t>
  </si>
  <si>
    <t>Comunidad CURC y la ciudadanía, comunidad lenca</t>
  </si>
  <si>
    <t>Coordinación de vinculación y Gestión del conocimiento</t>
  </si>
  <si>
    <t>Socialización de los proyectos a traves de cursos y talleres</t>
  </si>
  <si>
    <t>3 talleres</t>
  </si>
  <si>
    <t>3.f).1.1</t>
  </si>
  <si>
    <t>Realización de tres talleres para l a socialización de los proyectos vinculación</t>
  </si>
  <si>
    <t>Se divulgará los resultados de los proyectos de vinculación</t>
  </si>
  <si>
    <t>Listas asistencias</t>
  </si>
  <si>
    <t>Docentes, estudiantes y la comunidad</t>
  </si>
  <si>
    <t>Coordinación y los enlaces de vinculación</t>
  </si>
  <si>
    <t>e)Area estratégica no. 5 Desarrollo Local y Cultura</t>
  </si>
  <si>
    <t>f)Area estrategica no. 6 Socialización y creación de conocimiento en vinculación</t>
  </si>
  <si>
    <t>g)Area Estratégica no. 7  Gestión académica y administrativa de la vinculación</t>
  </si>
  <si>
    <t>h)Inserción laboral</t>
  </si>
  <si>
    <t>I)Actualización profesional y formación continua</t>
  </si>
  <si>
    <t>J)Estudios de seguimiento de graduados</t>
  </si>
  <si>
    <t>k)Asociación de Graduados</t>
  </si>
  <si>
    <t>L)Plataforma Virtual</t>
  </si>
  <si>
    <t>LL)Servicios y Beneficios</t>
  </si>
  <si>
    <t>M)Eventos y Encuentros</t>
  </si>
  <si>
    <t>Formación de los docentes a través de la actualización en el campo de la vinculación</t>
  </si>
  <si>
    <t>Participación en congresos nacionales e internacionales</t>
  </si>
  <si>
    <t>3.I).1.1</t>
  </si>
  <si>
    <t>3 visitas</t>
  </si>
  <si>
    <t>pasajes</t>
  </si>
  <si>
    <t>hospedaje</t>
  </si>
  <si>
    <t>Actualizar los conocimiento  para la mejora continua</t>
  </si>
  <si>
    <t>Informes</t>
  </si>
  <si>
    <t>Tres capacitaciones, una por periodo sobre vinculación</t>
  </si>
  <si>
    <t>3.I).1.2</t>
  </si>
  <si>
    <t>Se capacitará continuamente a los enlaces y docentes</t>
  </si>
  <si>
    <t>listas de asistenica</t>
  </si>
  <si>
    <t>Brindar seguimiento a los graduados para identificar fortalezas y debilidades en el proceso de educación</t>
  </si>
  <si>
    <t>7 encuentros</t>
  </si>
  <si>
    <t>Realización de 7 encuentros de graduados, uno por carrera</t>
  </si>
  <si>
    <t>3.J).1.2</t>
  </si>
  <si>
    <t>Actualización de la base de Datos</t>
  </si>
  <si>
    <t>Es necesario realizar los encuentros para mantener el contacto con los graduados</t>
  </si>
  <si>
    <t>Listas asistencia</t>
  </si>
  <si>
    <t>Los graduados</t>
  </si>
  <si>
    <t>Es neceario estar alimentando la base de datos</t>
  </si>
  <si>
    <t>la base de datos</t>
  </si>
  <si>
    <t>Graduados</t>
  </si>
  <si>
    <t>3.m).1.1</t>
  </si>
  <si>
    <t>Los docentes conocen el modelo educativo</t>
  </si>
  <si>
    <t>4.a).2.1</t>
  </si>
  <si>
    <t>Socialización del modelo educativos a través de talleres y conversatorios</t>
  </si>
  <si>
    <t>Todos los docentes conocen el modelo educativo</t>
  </si>
  <si>
    <t>Fortalecida la formación integral de los estudiantes, docentes, personal administrativo y de servicios en valores, sociales, morales eticos e institucionales.</t>
  </si>
  <si>
    <t>7.a).1.1</t>
  </si>
  <si>
    <t>3 capacitaciones por PAC</t>
  </si>
  <si>
    <t>Es necesario transversalizar  el eje de etica  a toda la comunidad</t>
  </si>
  <si>
    <t>Listas de asistecia</t>
  </si>
  <si>
    <t>Docentes , estudiantes y personal advo. Y de servicio</t>
  </si>
  <si>
    <t>Programa lo Esencia y coordinadores de las carreras</t>
  </si>
  <si>
    <t>Fortalecer el perfil del profesional egresado a través de elementos que incluyan lo que es ciudadanía educativa.</t>
  </si>
  <si>
    <t>Conversatorios, conferencias , debates, proyectos comunitarios, mesas de estudio, por los estudiantes y docentes</t>
  </si>
  <si>
    <t>2 por PAC</t>
  </si>
  <si>
    <t>7.b).1.1</t>
  </si>
  <si>
    <t>Es importante la formación en ciudadania además académica</t>
  </si>
  <si>
    <t>listas de asistencia</t>
  </si>
  <si>
    <t>Docentes , estudiantes y personal docente y servicio</t>
  </si>
  <si>
    <t>Programa lo esencial y coordinadores de carrera</t>
  </si>
  <si>
    <t>Fortalecida en los profesionales la producción del conocimiento con identidad nacional, regional y local</t>
  </si>
  <si>
    <t>Proyecto del Año académico</t>
  </si>
  <si>
    <t>7.c).1.1</t>
  </si>
  <si>
    <t>Elaboración , socialización y presentación de la propuesta del año académico 2017 a las autoridades superiores para su aprobación</t>
  </si>
  <si>
    <t>imprenta</t>
  </si>
  <si>
    <t>Se participa en el año academico como un aporte a la comunidad</t>
  </si>
  <si>
    <t>Documento de propuesta</t>
  </si>
  <si>
    <t>Program lo Esencial</t>
  </si>
  <si>
    <t>Fortalecida la formación de los estudiantes a través de actividades de arte, cultura y deportes</t>
  </si>
  <si>
    <t>1 por carrera por PAC</t>
  </si>
  <si>
    <t>7.d).1.1</t>
  </si>
  <si>
    <t>Se realizan actividades culturales, de arte, deporte por cada carrera</t>
  </si>
  <si>
    <t>Materiales de aluminio y vidrio (trofeos)</t>
  </si>
  <si>
    <t>publicidad</t>
  </si>
  <si>
    <t>Alquileres</t>
  </si>
  <si>
    <t>Se deben realizar actos culturales, de arte y deporte propias de la academia.</t>
  </si>
  <si>
    <t>Programa lo esencial y coordiandores de las carreras</t>
  </si>
  <si>
    <t xml:space="preserve">Referentes minimos cumplidos en un 30% en </t>
  </si>
  <si>
    <t>8.a.1.1.</t>
  </si>
  <si>
    <t>Reuniones una en cada trimestre con las unidades de Investigacion, vinculacion, gestion academica y docencia del CURC en coordinacion con las unidades de las carreras.</t>
  </si>
  <si>
    <t>Mejora continua a traves del cumplimientos de estandares minimos en las funciones sustantivas de las carreras del CURC como docencia, investigación y vinculación universidad-sociedad.</t>
  </si>
  <si>
    <t>Es importante coordinar acciones y estandarizar lineamisntos con dichas unidades y las carreras</t>
  </si>
  <si>
    <t>Listados de asistencia</t>
  </si>
  <si>
    <t>Comunidad de las carreras</t>
  </si>
  <si>
    <t>Coordinadora Aseguramiento de la calidad</t>
  </si>
  <si>
    <t>Darle seguimiento a la aplicación del modelo educativo</t>
  </si>
  <si>
    <t>8.a.1.2.</t>
  </si>
  <si>
    <t>Consolidacion de los proyectos de equipamiento de las carreras</t>
  </si>
  <si>
    <t>Las carreras deben disponer del equipo necesario para el desarrollo de sus actividades</t>
  </si>
  <si>
    <t>Proyecto consolidado</t>
  </si>
  <si>
    <t>8.a.1.3.</t>
  </si>
  <si>
    <t>Apoyo a la elaboracion del manual de transversalizacion del eje de etica a las carreras</t>
  </si>
  <si>
    <t>Manual de transversalización del eje de etica</t>
  </si>
  <si>
    <t>Proyectos de equipamiento de acuerdo al modelo educativo</t>
  </si>
  <si>
    <t>es importante la tranversalizacion del eje de etica en todoas las actividades academicas de la universidad</t>
  </si>
  <si>
    <t>Manual de tranversalizacion por cada carrera</t>
  </si>
  <si>
    <t>Equipo CAAC-CURC</t>
  </si>
  <si>
    <t xml:space="preserve">Reuniones de trabajo tres en cada PAC con coordinadores de carrera para promover, dar seguimiento de:  diseño de planes estrategicos,rediseño curricular,  el uso de la plataforma virtual y la atencion de una hora diaria del profesor para actividades con estudiantes cocurriculares </t>
  </si>
  <si>
    <t>planes estrategicos de las carreras</t>
  </si>
  <si>
    <t>Las carreras debe planificar de manera estrategicay rediseñar sus curricula, hacer uso de la plataforma virtual y atender a los estudiantes para actividades curriculares que permitan una educacion de calidad</t>
  </si>
  <si>
    <t>Actas de cada reunion de trabajo</t>
  </si>
  <si>
    <t>Que las carreras tengan acceso a servicios estudiantiles que contrubuyan al bienestar del estudiante y un sistema de infromacion de su desempeño</t>
  </si>
  <si>
    <t>Que las carreras en un 100% tengan acceso a servicios estudiantiles que contrubuyan al bienestar del estudiante y un sistema de infromacion de su desempeño</t>
  </si>
  <si>
    <t xml:space="preserve">Promover reuniones de coordinacion de las carreras con los organos de servicio que se ofrece en el centro y establecimiento de compromisos y seguimientos a los mismos. Coordinacion con DEGT para implementacion del sistema de informacion </t>
  </si>
  <si>
    <t>Es importante que los servicios de la carrera sean de calidad y que exista un sistema de infromacion de sus desempeño en la carrera</t>
  </si>
  <si>
    <t>Listados de asistencia y notas a La DEGT</t>
  </si>
  <si>
    <t>Autoevaluar al centro universitario para diagnosticar su nivel de calidad</t>
  </si>
  <si>
    <t>Proceso de autoevaluacion institucional iniciado en el CURC</t>
  </si>
  <si>
    <t xml:space="preserve">Identificacion del equipo autoevaluador y Reuniones en Vicerrectoria Academica para la respectiva capacitacion </t>
  </si>
  <si>
    <t>b)Fortalecimiento de  la Planificación, Monitoria y Evaluación de la Gestión Académica.</t>
  </si>
  <si>
    <t>Importante capacitar al personal que desarrollara el proceso de autoevaluacion institucional</t>
  </si>
  <si>
    <t>Informes de capacitacion</t>
  </si>
  <si>
    <t>Comunidad del CURC</t>
  </si>
  <si>
    <t>8.a).1.4</t>
  </si>
  <si>
    <t>8.a).2.1</t>
  </si>
  <si>
    <t>8.b).1.1</t>
  </si>
  <si>
    <t>8.b).1.2</t>
  </si>
  <si>
    <t>Diseño del proceso de Autoevaluación Institucional</t>
  </si>
  <si>
    <t>El diseño de los procesos es indispensable para el éxito de los mismos</t>
  </si>
  <si>
    <t>Documento de diseño</t>
  </si>
  <si>
    <t>Comunidad del Curc</t>
  </si>
  <si>
    <t>Coordinadora Aseguramiento de la Calidad</t>
  </si>
  <si>
    <t>8.b).1.3</t>
  </si>
  <si>
    <t>Inicio del proceso de Autoevaluación Institucional</t>
  </si>
  <si>
    <t>Se pone en practica el diseño de autoevaluación</t>
  </si>
  <si>
    <t>Informes de avances</t>
  </si>
  <si>
    <t>c)Mejoramiento de la Calidad, la Pertinencia y la Equidad.</t>
  </si>
  <si>
    <t>Creación de un ambiente saludable, seguro para la comunidad universitaria</t>
  </si>
  <si>
    <t>Jornadas de sensibilización</t>
  </si>
  <si>
    <t>8.c).1.1</t>
  </si>
  <si>
    <t>Promoción y jornadas de Sensibilización a través de las asignaturas de Biología y educación ambiental</t>
  </si>
  <si>
    <t>Es imporante un ambiente saludable y seguro para la comunidad universi</t>
  </si>
  <si>
    <t>Jefe del Depto quimico Biológico y de la salud</t>
  </si>
  <si>
    <t>El CURC, inserta el eje de post-grados</t>
  </si>
  <si>
    <t>10.a).1.1</t>
  </si>
  <si>
    <t>Coordinación Conformada</t>
  </si>
  <si>
    <t>Institucionalización de la Coordinación de Postgrados</t>
  </si>
  <si>
    <t>Equipar la oficina de maestria y aulas de maestria</t>
  </si>
  <si>
    <t>Estudiantes de Maestría</t>
  </si>
  <si>
    <t>Coordinador de post grados</t>
  </si>
  <si>
    <t>10.a).1.2</t>
  </si>
  <si>
    <t>Equipamiento de las aulas de maestria</t>
  </si>
  <si>
    <t>10.b).1.1</t>
  </si>
  <si>
    <t>Equipar las aulas de las maestrías</t>
  </si>
  <si>
    <t>Aulas equipadas</t>
  </si>
  <si>
    <t>Apertura de nuevos post grados</t>
  </si>
  <si>
    <t>Matricula de Post Grado</t>
  </si>
  <si>
    <t>Apertura del Post grado en ]Seguridad Alimentaria</t>
  </si>
  <si>
    <t>Se aperturan nuevos post grados para la ampliación de la oferta academica</t>
  </si>
  <si>
    <t>Documento de aprobación de la nueva maestría</t>
  </si>
  <si>
    <t>Evaluación constante de los modulos de estudio de las maestrias</t>
  </si>
  <si>
    <t>tres evaluaciones</t>
  </si>
  <si>
    <t>10.c).1.1</t>
  </si>
  <si>
    <t>Se realizan monitoreos a los docentes de la Maestría</t>
  </si>
  <si>
    <t>Es necesario estar evaluando constantemente</t>
  </si>
  <si>
    <t>Docentes de Maestría</t>
  </si>
  <si>
    <t>Coordinador de Post grados</t>
  </si>
  <si>
    <t>Becas para los  estudiantes de las Maestria</t>
  </si>
  <si>
    <t>10.d).1.1</t>
  </si>
  <si>
    <t>10  Becas</t>
  </si>
  <si>
    <t>Propuesta de investigaciónes para las becas de post grados</t>
  </si>
  <si>
    <t>Es importante las becas para las investigaciones</t>
  </si>
  <si>
    <t>Documentos de becas</t>
  </si>
  <si>
    <t>Coordinador</t>
  </si>
  <si>
    <t>Carreras del Curc Rediseñadas(Admon de Empresas, Comercio Internacional, Tecnico en Alimentos, Tecnico Agrícola e Ingeniería Agroindustrial)</t>
  </si>
  <si>
    <t>Diagnóstico, Plan de estudio y plan de Factibilidad de la Carrera del Tecnico Agricola</t>
  </si>
  <si>
    <t>2. Seguimiento a las acciones del rediseño ya emprendidas por las carreras de Agroindustria, Empresas, Tecn. En Alimentos y Comercio</t>
  </si>
  <si>
    <t>3. Preparación, capacitación para la implementación del nuevo Plan. (Empresas y Agroindustria)</t>
  </si>
  <si>
    <t>1.a).2.4</t>
  </si>
  <si>
    <t>Según la demanda es necesario la apertura de nuevas carreras que den respuesta al entorno social</t>
  </si>
  <si>
    <t>Documento de diseños</t>
  </si>
  <si>
    <t>Población en general</t>
  </si>
  <si>
    <t>Docencia, Departamento de Agroindustria</t>
  </si>
  <si>
    <t xml:space="preserve">Alimentos y bebidas </t>
  </si>
  <si>
    <t>10 practicas de campo</t>
  </si>
  <si>
    <t>1.a).3.5</t>
  </si>
  <si>
    <t>Siembra, manejo y cosecha del cultivo de cebolla, sandia, y malla sombra para la siembra de pepino, tomate y repollo</t>
  </si>
  <si>
    <t>Combustible</t>
  </si>
  <si>
    <t>Insumos agricolas</t>
  </si>
  <si>
    <t>Son necesarias las prácticas para mejorar el proceso</t>
  </si>
  <si>
    <t>Depto de Agroindustria</t>
  </si>
  <si>
    <t>Materiales de construción</t>
  </si>
  <si>
    <t>Alquileres de vehículos</t>
  </si>
  <si>
    <t>Servicios Tecnicos y profesionales</t>
  </si>
  <si>
    <t>Incripción, ejecución y seguimiento de los proyectos de vinculación  por carrera(Diagnóstico y plan de Accion de Jesús de Otoro por Deptamento de Agroindustria)</t>
  </si>
  <si>
    <t>Feria Regional Agroinsustrial</t>
  </si>
  <si>
    <t>1 feria</t>
  </si>
  <si>
    <t>Alquileres carpas</t>
  </si>
  <si>
    <t>Generación del emprendimiento para apoyo a la educación</t>
  </si>
  <si>
    <t>Microempresas y la comunidad CURC</t>
  </si>
  <si>
    <t>Depto Agroindustria</t>
  </si>
  <si>
    <t>Los docentes son capacitados en el area Disciplinar</t>
  </si>
  <si>
    <t>El 60% de los docentes son capacitados</t>
  </si>
  <si>
    <t>4.a).1.4</t>
  </si>
  <si>
    <t>Los docentes necesitan ser capacitados en el area disciplinar en las diferentes carreras</t>
  </si>
  <si>
    <t>Jefes de Departamento y Coordinadores</t>
  </si>
  <si>
    <t>Monitoreo permanente del cumplimiento de los planes de y los espacios de aprendizaje</t>
  </si>
  <si>
    <t>2 Monitoreos en cada PAC</t>
  </si>
  <si>
    <t>1.b).2.5</t>
  </si>
  <si>
    <t>Se hace un monitoreo en las aulas de clase a estudiantes y docentes, comprobando y fortaleciendo los espacios de aprendizaje.</t>
  </si>
  <si>
    <t>Es necesario el monitoreo para la mejora continua</t>
  </si>
  <si>
    <t xml:space="preserve">Informes </t>
  </si>
  <si>
    <t>Docentes y estudiantes</t>
  </si>
  <si>
    <t>Coordinador de docencia, Jefes de Departamento y Coordinadores de carrera</t>
  </si>
  <si>
    <t>Ampliación de la cobertura a través de la promoción de las carrreras</t>
  </si>
  <si>
    <t>3.g).1.1</t>
  </si>
  <si>
    <t>10 giras a los colegios</t>
  </si>
  <si>
    <t>Se realizan giras a instituciones de educación media públicas y privadas para promocionar las carreras de l CURC.</t>
  </si>
  <si>
    <t>Es necesario hacer las giras a toda la  región central para ampliar la cobertura</t>
  </si>
  <si>
    <t>Estudiantes de ultimo año de la Region Central</t>
  </si>
  <si>
    <t>Coordiandores de Carrera</t>
  </si>
  <si>
    <t>7.d).1.2</t>
  </si>
  <si>
    <t>Celebración del Aniversario de las carreras, a través de eventos atrísticos, culturales y exposición productos</t>
  </si>
  <si>
    <t>7 aniversarios</t>
  </si>
  <si>
    <t>Se celebran los aniversario como una actividad académica</t>
  </si>
  <si>
    <t>informes</t>
  </si>
  <si>
    <t>Cordinadores de carrera</t>
  </si>
  <si>
    <t>productos de metal</t>
  </si>
  <si>
    <t>Laboratorios equipados</t>
  </si>
  <si>
    <t>Laboratorio de Agroindustri equipado</t>
  </si>
  <si>
    <t>11.b).1.1</t>
  </si>
  <si>
    <t>Compra de equipo de laboratoria de Agroindustria</t>
  </si>
  <si>
    <t>Equipo de laboratorio de Agroindustria</t>
  </si>
  <si>
    <t>Se adjuntan presupuestos con las especificaciones de materiales</t>
  </si>
  <si>
    <t>Es necesario equipar los laboratorios</t>
  </si>
  <si>
    <t>Laboratorios</t>
  </si>
  <si>
    <t>Jefes de Departamentos, Administración y Dirección</t>
  </si>
  <si>
    <t>11.b).1.2</t>
  </si>
  <si>
    <t>Compra de Herramientas y equipo de campo</t>
  </si>
  <si>
    <t>Herramientas y equipo de campo</t>
  </si>
  <si>
    <t>Departamento de Agroinustria</t>
  </si>
  <si>
    <t>Remodelación e instalación del Centro de Investigacion Agro alimentaria (CIA)</t>
  </si>
  <si>
    <t>Instalaciones aconcionadas</t>
  </si>
  <si>
    <t>Remodelaicón , instalcion y adecuación del Centro de Investigación Agroalimentaria</t>
  </si>
  <si>
    <t>Es necesario el equipamiento del nuevo Centro que fue donado</t>
  </si>
  <si>
    <t>Instalaciones remodeladas</t>
  </si>
  <si>
    <t>Dirección, Administración y Depto de Agroindustria</t>
  </si>
  <si>
    <t>11.b).2.3</t>
  </si>
  <si>
    <t xml:space="preserve">Remodelación, ampliación, limpieza y mejora de </t>
  </si>
  <si>
    <t>las instalaciones</t>
  </si>
  <si>
    <t>Se presentará el proyecto</t>
  </si>
  <si>
    <t>1.Incripción de los proyectos de investigación (Estudio sobre la comercialización del plátano en el Valle de Comayagua)Proyecto Visita a los centros Arquelógicos para la elaboración de un Diagnósticode dos Centros Arqueológicos Chilcal y  Tenampua</t>
  </si>
  <si>
    <t>Promover la cultura de Paz en Educación básica</t>
  </si>
  <si>
    <t>5 escuelas visitadas</t>
  </si>
  <si>
    <t>3.a).2.2</t>
  </si>
  <si>
    <t>Ciclos de encuentros pedagógicos en cinco escuelas de la Región para promover la cultura de Paz</t>
  </si>
  <si>
    <t>Materiales y papelerái</t>
  </si>
  <si>
    <t>Promover la cultura de la Paz y los valores eticos</t>
  </si>
  <si>
    <t>Estudiantes de media</t>
  </si>
  <si>
    <t>Depto de Sociales</t>
  </si>
  <si>
    <t>Desarrollar procesos que fomenten el desarrollo local y la cultura</t>
  </si>
  <si>
    <t>3.e).1.2</t>
  </si>
  <si>
    <t>Desarrollar la 3er. Feria de la mujer Lenca</t>
  </si>
  <si>
    <t>Promoción de la cultura lenca</t>
  </si>
  <si>
    <t>Ciudadanos lencas y comunidad CURC</t>
  </si>
  <si>
    <t>Deptos de Sociales , Lo Esencial de la Reforma</t>
  </si>
  <si>
    <t>Registrar las actividades de la Feria Lenca para su sistematización(elaboración de una revista de la memoria lenca)</t>
  </si>
  <si>
    <t>Capacitación en Agroindustria, exportaciones y producción Agricola(Talleres con FLACSO de las metodologias de las Ciencias sociales)</t>
  </si>
  <si>
    <t>Desarrollo de Jornadas de Capacitación en valores y etica para la transverzalización en las carreras y Deptos.</t>
  </si>
  <si>
    <t>2.d).1.2</t>
  </si>
  <si>
    <t>Diplomado de Investigación Científica con la Dicu</t>
  </si>
  <si>
    <t>Es necesario la formacion formal de investigadores</t>
  </si>
  <si>
    <t>Lista de asistencia y diplomas</t>
  </si>
  <si>
    <t>Docentes de las carreras.</t>
  </si>
  <si>
    <t>Estrategia de Gestión del Recurso Hídrico elaborada</t>
  </si>
  <si>
    <t>No de Reuniones y participantes para la elaboración de la estrategia</t>
  </si>
  <si>
    <t>3.a).3.3</t>
  </si>
  <si>
    <t xml:space="preserve">Participar en actividades del Comité interinstitucional para la gestión del Recurso Hidrico en la Región 2, Valle de Comayagua </t>
  </si>
  <si>
    <t>Se contribuye con la comunidad</t>
  </si>
  <si>
    <t>Lista de asistencia a las reuniones</t>
  </si>
  <si>
    <t>Población de la Región</t>
  </si>
  <si>
    <t>Depto de Químico , Biológico y de la Salud, y carrera Tecnico en Alimentos</t>
  </si>
  <si>
    <t>Colaboración en la estrategia de comunicación y educación ambiental con la DEMA Y AGUAS DE COMAYAGUA</t>
  </si>
  <si>
    <t>Estrategia de comunicación elaborada</t>
  </si>
  <si>
    <t>3.c).2.2</t>
  </si>
  <si>
    <t>Charlas de educación ambiental impartidas con DEMA Y AGUAS DE COMAYAGUA</t>
  </si>
  <si>
    <t>3.C).2.2</t>
  </si>
  <si>
    <t>Se realizan las charlas para concientización</t>
  </si>
  <si>
    <t>Sección de Biología</t>
  </si>
  <si>
    <t>4. Diseño, diagnóstico, plan de estudio y plan de factibilidad para carrera Tecnico Universitario en producción pecuaria y Tecnico en Agroexportaciones, Tecnico en Desarrollo Local, Tecnico en Empresas Cafetaleras, Ing. En Sistemas</t>
  </si>
  <si>
    <t>Apertura de Nuevas carreras: Tecnico en Agroexportaciones, Tecn. En Desarrollo Local, Tecnico en Empresas Cafetaleras</t>
  </si>
  <si>
    <t>apertura de Cinco nuevas carreras</t>
  </si>
  <si>
    <t>Fortalecimiento del proceso de enseñanza y aprendizaje de las carreras a traves de la enseñanza de un 2do idioma</t>
  </si>
  <si>
    <t>1 Diplomado</t>
  </si>
  <si>
    <t>1.a).4.6</t>
  </si>
  <si>
    <t>Apertura del Diplomado en Ingles para las carreras de Comercio Internacional y Administración de Empresas</t>
  </si>
  <si>
    <t>Es necesario el aprendizaje del Inglés espcialmente para estas carreras</t>
  </si>
  <si>
    <t>No de matriculados</t>
  </si>
  <si>
    <t>Coordinadores de la carrera de Ingles, Comercio Internacional y Empresas</t>
  </si>
  <si>
    <t>10.b).1.2</t>
  </si>
  <si>
    <t>Elaboración del diagnóstico, plan de estudios y estudio de factibilidad del Doctorado en Dirección empresarial</t>
  </si>
  <si>
    <t>Se apertura el doctorado para darle seguimiento a la preparación docente</t>
  </si>
  <si>
    <t>Coordinador de post grados y el Depto Economoadvo.</t>
  </si>
  <si>
    <t>2. Ejecutar proyectos de  investigación Científica y Académica, uno por cada carrera de acuerdo a las necesidades de la región</t>
  </si>
  <si>
    <t>Propuesta de investigación sobre gastronomía Lenca, Depto de Sociales)</t>
  </si>
  <si>
    <t>Investigacion sobre el Tema de Competitividad, Estudio socioeconómido del Aeropuerto de Palmerola, Balance Social de las Cooperativas (Depto Economoadministrtivo)</t>
  </si>
  <si>
    <t>30 docentes</t>
  </si>
  <si>
    <t>21 proyectos de vinculación</t>
  </si>
  <si>
    <t>Creación de Base de datos de Graduados</t>
  </si>
  <si>
    <t>Base de datos por carrera</t>
  </si>
  <si>
    <t>3.m).1.3</t>
  </si>
  <si>
    <t>Organizar una expoferia con microempresarios de la zona, con el apoyo de la camara de Comercio  y La Cooperativa Taulabé.</t>
  </si>
  <si>
    <t xml:space="preserve">1 feria </t>
  </si>
  <si>
    <t>Aprovechar las potencialidades de las diversas instituciones para generar sinergias de apoyo</t>
  </si>
  <si>
    <t>Lisatdo de Participantes, fotos videos.</t>
  </si>
  <si>
    <t>Sociedad en general</t>
  </si>
  <si>
    <t>Jefe de depto y Coordinadores de carrera</t>
  </si>
  <si>
    <t>material de oficina</t>
  </si>
  <si>
    <t>Alimentos y bebidas</t>
  </si>
  <si>
    <t>Eventos organizados bajo los acuerdos de las cartas de intenciones</t>
  </si>
  <si>
    <t>Por lo menos dos eventos en cada PAC</t>
  </si>
  <si>
    <t>3.a).4.4</t>
  </si>
  <si>
    <t>Elaboración de perfiles de de proyectos y planes de Negocios, a emprendedores de la Región.</t>
  </si>
  <si>
    <t>Apoyo al emprendedurismo</t>
  </si>
  <si>
    <t>Depto Economoadvo.</t>
  </si>
  <si>
    <t>Participación  en diversas actividades de apoyo a grupos vulnerables  como niños en riesgo social, adultos mayores, personas con capacidades especiales y otros</t>
  </si>
  <si>
    <t>7 intervenciones de apoyo social</t>
  </si>
  <si>
    <t>3.b).2.2</t>
  </si>
  <si>
    <t>Proyeccion social a la ocmunidad</t>
  </si>
  <si>
    <t xml:space="preserve">informes </t>
  </si>
  <si>
    <t>Comunidad  de la zona</t>
  </si>
  <si>
    <t xml:space="preserve">Las Carreras </t>
  </si>
  <si>
    <t>Proceso de desarrollo a traves de la capacitación a microempresarios</t>
  </si>
  <si>
    <t>3 capacitacines</t>
  </si>
  <si>
    <t>3.c).3.3</t>
  </si>
  <si>
    <t>Capaccitaicón a Microempresarios en elaboración de perfiles de proyectos, planes de negocios, acceso al financiamiento</t>
  </si>
  <si>
    <t>Es necesrio  contribuir al desarrollo economico a yudando al micro empresa</t>
  </si>
  <si>
    <t>Microempresarios de la región</t>
  </si>
  <si>
    <t>Una academía con profesionales capaces de analizar la situación económica de la región y del país, con contribuciones puntuales al desarrollo productivo y economico de la región.</t>
  </si>
  <si>
    <t>Un evento de comnotación nacional que dignifique la labor del departamento y del CURC.</t>
  </si>
  <si>
    <t>Realización del Primer Foro Nacional para Analizar la Crisis Ecónomica Mundíal y Nacional y la búsqueda de soluciones.</t>
  </si>
  <si>
    <t>3.m).1.4</t>
  </si>
  <si>
    <t>Servicios profesionales</t>
  </si>
  <si>
    <t>Realizar eventos de realce para apoyo a la sociedad</t>
  </si>
  <si>
    <t>Departamento Economoadvo.</t>
  </si>
  <si>
    <t>Capacitación en  Merketing inteligente, brandíng y estudios de percepción.</t>
  </si>
  <si>
    <t>Capacitacion en Normativa de Información Internacional NIIF</t>
  </si>
  <si>
    <t>Capacitación en analisis e Indicadores Financieros del Sector productivo, sector bancario y Cooperativo.</t>
  </si>
  <si>
    <t>4.a).3.5</t>
  </si>
  <si>
    <t>4.a).3.6</t>
  </si>
  <si>
    <t>4.a).3.7</t>
  </si>
  <si>
    <t>Construcción de un Laboratorio Contable y estadístico.</t>
  </si>
  <si>
    <t>Construcción de un Laboratorio para impartir lenguas extranjeras.</t>
  </si>
  <si>
    <t>Equipar las oficinas de las carreras y acondicionamiento de las aulas</t>
  </si>
  <si>
    <t>1 laboratorio</t>
  </si>
  <si>
    <t>11.b).3.4</t>
  </si>
  <si>
    <t>11.b).3.5</t>
  </si>
  <si>
    <t>11.b).3.6</t>
  </si>
  <si>
    <t>Contruccion</t>
  </si>
  <si>
    <t>Mantenimiento y reparaciones</t>
  </si>
  <si>
    <t>Es necesario un laboratorio para mejorar el proceso de enseñanza y aprendizaje</t>
  </si>
  <si>
    <t>Se necesita mejorar el ambiete y acondicionamiento de las aulas</t>
  </si>
  <si>
    <t>informes, fotos</t>
  </si>
  <si>
    <t>Informes Fotos</t>
  </si>
  <si>
    <t>Depto Economoadminvo. Administración y Dirección</t>
  </si>
  <si>
    <t>Contratar un Ingeniero Industrial Con Mestria en Administración.</t>
  </si>
  <si>
    <t>Contratar un Licenciado en Contaduría con Maestría en Contaduría, Administración o carrera a fin.</t>
  </si>
  <si>
    <t>Contratar un Ingeniero en sistemas, o Liecenciado en Informática con Mestría en Administracion o Carrera a fin.</t>
  </si>
  <si>
    <t>Fortalecer la carreras con el personal idoneo</t>
  </si>
  <si>
    <t>12.a).1.1</t>
  </si>
  <si>
    <t>Docentes contratados</t>
  </si>
  <si>
    <t>Hace falta llenar la carga académica</t>
  </si>
  <si>
    <t>Contratos</t>
  </si>
  <si>
    <t>Depto economo Recursos Humanos y direccion</t>
  </si>
  <si>
    <t>Remodelacion y equipamiento de al menos diez aulas de cada carrera.</t>
  </si>
  <si>
    <t>10 aulas equipada</t>
  </si>
  <si>
    <t>Oficinas equipadas</t>
  </si>
  <si>
    <t>11.b).3.7</t>
  </si>
  <si>
    <t>Oficinas o cubiculos remodeladas y equipadas</t>
  </si>
  <si>
    <t>Nuevo edificio</t>
  </si>
  <si>
    <t>11.b).3.8</t>
  </si>
  <si>
    <t xml:space="preserve">Construcción de Edificio de innovación Tecnológica </t>
  </si>
  <si>
    <t>11.b).3.9</t>
  </si>
  <si>
    <t>Compra de equipo para las carreras</t>
  </si>
  <si>
    <t>Las oficinas necesitan ser acondicionadas</t>
  </si>
  <si>
    <t xml:space="preserve">Se construirá un nuevo edificio que cubra las necesidades </t>
  </si>
  <si>
    <t>Se necesita equipo que permita utilizar nueva tecnologái</t>
  </si>
  <si>
    <t>Departamentos , Dirección y Administración</t>
  </si>
  <si>
    <t>Departmentos, Dirccción y Administración</t>
  </si>
  <si>
    <t>Equipo comprado</t>
  </si>
  <si>
    <t>Construcccion</t>
  </si>
  <si>
    <t>Equipo de oficina comprado</t>
  </si>
  <si>
    <t>11.b).3.10</t>
  </si>
  <si>
    <t>Compra de equipo de oficina para las oficinas  administrativas y academicas</t>
  </si>
  <si>
    <t>Armarios Metalicos</t>
  </si>
  <si>
    <t>Oasis</t>
  </si>
  <si>
    <t>Estantes metalicos</t>
  </si>
  <si>
    <t>Se necesita equipar las oficinas</t>
  </si>
  <si>
    <t>Administración y Dirección</t>
  </si>
  <si>
    <t>Dotación a los departamentos y carreras del material didactico, de oficina y demas necesario para realizar su labor</t>
  </si>
  <si>
    <t>Materiales</t>
  </si>
  <si>
    <t>11.c).1.11</t>
  </si>
  <si>
    <t>Compra de papeleria y utiles y material didactico para las carreras</t>
  </si>
  <si>
    <t>Borradores de pizarra</t>
  </si>
  <si>
    <t>Cuaderno Unico</t>
  </si>
  <si>
    <t>Vasos termicos</t>
  </si>
  <si>
    <t>Grapadoras estándar</t>
  </si>
  <si>
    <t>Sobres pequeños</t>
  </si>
  <si>
    <t>Sobres de manila carta</t>
  </si>
  <si>
    <t>Sobres de manila Oficio</t>
  </si>
  <si>
    <t>Ajazx en polvo</t>
  </si>
  <si>
    <t xml:space="preserve">Mechas de trapeador </t>
  </si>
  <si>
    <t>Barril de Aceite de Pino</t>
  </si>
  <si>
    <t xml:space="preserve">Papeleras metalicas </t>
  </si>
  <si>
    <t>Desodaorante ambiental</t>
  </si>
  <si>
    <t>Papel Higiénico</t>
  </si>
  <si>
    <t>Papel toalla</t>
  </si>
  <si>
    <t>Asistin Barril</t>
  </si>
  <si>
    <t>Cloro en Barril</t>
  </si>
  <si>
    <t xml:space="preserve">Javo liquido </t>
  </si>
  <si>
    <t>Escobas</t>
  </si>
  <si>
    <t xml:space="preserve">Bolsas para basura </t>
  </si>
  <si>
    <t>Bolsas para basura medianas</t>
  </si>
  <si>
    <t>Vasos plasticos para frestco</t>
  </si>
  <si>
    <t xml:space="preserve">Correctores </t>
  </si>
  <si>
    <t>Lpaizz Tinta (caja)</t>
  </si>
  <si>
    <t>Lapiz Carbon (docena</t>
  </si>
  <si>
    <t>Toners</t>
  </si>
  <si>
    <t>Cintas de impresora</t>
  </si>
  <si>
    <t>Papel bond carta (resma)</t>
  </si>
  <si>
    <t>Papel bond oficio (resma )</t>
  </si>
  <si>
    <t>Reglas, borradores, sacapuntas  y uñas</t>
  </si>
  <si>
    <t>Marcadores de agua</t>
  </si>
  <si>
    <t>Folder (caja</t>
  </si>
  <si>
    <t>Fastener cajas</t>
  </si>
  <si>
    <t>grapas (caja</t>
  </si>
  <si>
    <t>Tintas para impresora</t>
  </si>
  <si>
    <t>Es necesario contar con los insumos necesarios</t>
  </si>
  <si>
    <t>compras</t>
  </si>
  <si>
    <t>Comunidad Curc</t>
  </si>
  <si>
    <t>3.m).1.2</t>
  </si>
  <si>
    <t>Equipar el laboratorio de Fisica</t>
  </si>
  <si>
    <t>11.b).1.3</t>
  </si>
  <si>
    <t xml:space="preserve">insumos para el laboratorio </t>
  </si>
  <si>
    <t>Depto de Matemáticas</t>
  </si>
  <si>
    <t>11.b).1.4</t>
  </si>
  <si>
    <t>Equipar el laboratorio matemáticas</t>
  </si>
  <si>
    <t>Es necessario equipar los laboratorios</t>
  </si>
  <si>
    <t>Fortalecimientos del proceso de Enseñanza y aprendizaje a través de las prácticas</t>
  </si>
  <si>
    <t xml:space="preserve">Realizadas actividades sociales a la comunidad, para apoyo a grupos vulnerables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</si>
</sst>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quot;L.&quot;#,##0.00_);[Red]\(&quot;L.&quot;#,##0.00\)"/>
    <numFmt numFmtId="165" formatCode="_(* #,##0_);_(* \(#,##0\);_(* &quot;-&quot;_);_(@_)"/>
    <numFmt numFmtId="166" formatCode="_(&quot;L.&quot;* #,##0.00_);_(&quot;L.&quot;* \(#,##0.00\);_(&quot;L.&quot;* &quot;-&quot;??_);_(@_)"/>
    <numFmt numFmtId="167" formatCode="_(* #,##0.00_);_(* \(#,##0.00\);_(* &quot;-&quot;??_);_(@_)"/>
    <numFmt numFmtId="168" formatCode="_-* #,##0.00\ _P_t_s_-;\-* #,##0.00\ _P_t_s_-;_-* &quot;-&quot;??\ _P_t_s_-;_-@_-"/>
    <numFmt numFmtId="169" formatCode="_(&quot;$&quot;* #,##0.00_);_(&quot;$&quot;* \(#,##0.00\);_(&quot;$&quot;* &quot;-&quot;??_);_(@_)"/>
    <numFmt numFmtId="170" formatCode="_-* #,##0\ _P_t_s_-;\-* #,##0\ _P_t_s_-;_-* &quot;-&quot;\ _P_t_s_-;_-@_-"/>
    <numFmt numFmtId="171" formatCode="_-* #,##0\ &quot;Pts&quot;_-;\-* #,##0\ &quot;Pts&quot;_-;_-* &quot;-&quot;\ &quot;Pts&quot;_-;_-@_-"/>
    <numFmt numFmtId="172" formatCode="_-* #,##0.00\ &quot;Pts&quot;_-;\-* #,##0.00\ &quot;Pts&quot;_-;_-* &quot;-&quot;??\ &quot;Pts&quot;_-;_-@_-"/>
    <numFmt numFmtId="173" formatCode="00"/>
    <numFmt numFmtId="174" formatCode="0#,##0"/>
    <numFmt numFmtId="175" formatCode="_ * #,##0.00_ ;_ * \-#,##0.00_ ;_ * &quot;-&quot;_ ;_ @_ "/>
    <numFmt numFmtId="176" formatCode="_ * #,##0_ ;_ * \-#,##0_ ;_ * &quot;-&quot;??_ ;_ @_ "/>
    <numFmt numFmtId="177" formatCode="_ &quot;L.&quot;\ * #,##0.0000_ ;_ &quot;L.&quot;\ * \-#,##0.0000_ ;_ &quot;L.&quot;\ * &quot;-&quot;??_ ;_ @_ "/>
    <numFmt numFmtId="178" formatCode="_(&quot;L.&quot;* #,##0_);_(&quot;L.&quot;* \(#,##0\);_(&quot;L.&quot;* &quot;-&quot;??_);_(@_)"/>
  </numFmts>
  <fonts count="77"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2"/>
      <color rgb="FFFF0000"/>
      <name val="Calibri"/>
      <family val="2"/>
    </font>
    <font>
      <b/>
      <sz val="18"/>
      <color theme="3" tint="-0.499984740745262"/>
      <name val="Calibri"/>
      <family val="2"/>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5" tint="0.39997558519241921"/>
        <bgColor indexed="64"/>
      </patternFill>
    </fill>
  </fills>
  <borders count="5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s>
  <cellStyleXfs count="20">
    <xf numFmtId="0" fontId="0" fillId="0" borderId="0"/>
    <xf numFmtId="0" fontId="8" fillId="0" borderId="0"/>
    <xf numFmtId="168" fontId="8" fillId="0" borderId="0" applyFont="0" applyFill="0" applyBorder="0" applyAlignment="0" applyProtection="0"/>
    <xf numFmtId="169" fontId="9" fillId="0" borderId="0" applyFont="0" applyFill="0" applyBorder="0" applyAlignment="0" applyProtection="0"/>
    <xf numFmtId="170"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6" fontId="20" fillId="0" borderId="0" applyFont="0" applyFill="0" applyBorder="0" applyAlignment="0" applyProtection="0"/>
    <xf numFmtId="168" fontId="8"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166"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167" fontId="20" fillId="0" borderId="0" applyFont="0" applyFill="0" applyBorder="0" applyAlignment="0" applyProtection="0"/>
    <xf numFmtId="0" fontId="8" fillId="0" borderId="0"/>
  </cellStyleXfs>
  <cellXfs count="64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165"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165" fontId="18" fillId="2" borderId="10" xfId="0" applyNumberFormat="1" applyFont="1" applyFill="1" applyBorder="1" applyAlignment="1">
      <alignment horizontal="justify" vertical="top"/>
    </xf>
    <xf numFmtId="165" fontId="18" fillId="2" borderId="10" xfId="0" applyNumberFormat="1" applyFont="1" applyFill="1" applyBorder="1" applyAlignment="1">
      <alignment horizontal="left" vertical="top" wrapText="1"/>
    </xf>
    <xf numFmtId="174" fontId="18" fillId="2" borderId="10" xfId="0" applyNumberFormat="1" applyFont="1" applyFill="1" applyBorder="1" applyAlignment="1">
      <alignment horizontal="center" vertical="top"/>
    </xf>
    <xf numFmtId="165"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165" fontId="1" fillId="2" borderId="10" xfId="0" applyNumberFormat="1" applyFont="1" applyFill="1" applyBorder="1" applyAlignment="1">
      <alignment horizontal="center" vertical="top" wrapText="1"/>
    </xf>
    <xf numFmtId="165" fontId="1" fillId="2" borderId="10" xfId="0" applyNumberFormat="1" applyFont="1" applyFill="1" applyBorder="1" applyAlignment="1">
      <alignment horizontal="justify" vertical="top"/>
    </xf>
    <xf numFmtId="174"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165"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165" fontId="21" fillId="3" borderId="3" xfId="0" applyNumberFormat="1" applyFont="1" applyFill="1" applyBorder="1" applyAlignment="1">
      <alignment horizontal="right" vertical="center"/>
    </xf>
    <xf numFmtId="165" fontId="21" fillId="3" borderId="3" xfId="10" applyNumberFormat="1" applyFont="1" applyFill="1" applyBorder="1" applyAlignment="1">
      <alignment horizontal="center" vertical="center"/>
    </xf>
    <xf numFmtId="166"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165" fontId="5" fillId="2" borderId="10" xfId="0" applyNumberFormat="1" applyFont="1" applyFill="1" applyBorder="1" applyAlignment="1">
      <alignment horizontal="justify" vertical="top"/>
    </xf>
    <xf numFmtId="165" fontId="5" fillId="2" borderId="10" xfId="0" applyNumberFormat="1" applyFont="1" applyFill="1" applyBorder="1" applyAlignment="1">
      <alignment horizontal="center" vertical="top" wrapText="1"/>
    </xf>
    <xf numFmtId="165" fontId="31" fillId="0" borderId="10" xfId="0" applyNumberFormat="1" applyFont="1" applyBorder="1" applyAlignment="1">
      <alignment horizontal="justify" vertical="top" wrapText="1"/>
    </xf>
    <xf numFmtId="165" fontId="31" fillId="0" borderId="11" xfId="0" applyNumberFormat="1" applyFont="1" applyBorder="1" applyAlignment="1">
      <alignment horizontal="justify" vertical="top"/>
    </xf>
    <xf numFmtId="165"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3" fontId="5" fillId="2" borderId="10" xfId="0" applyNumberFormat="1" applyFont="1" applyFill="1" applyBorder="1" applyAlignment="1">
      <alignment horizontal="center" vertical="top" wrapText="1"/>
    </xf>
    <xf numFmtId="173"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3" fontId="31" fillId="0" borderId="10" xfId="0" applyNumberFormat="1" applyFont="1" applyBorder="1" applyAlignment="1">
      <alignment horizontal="center" vertical="top"/>
    </xf>
    <xf numFmtId="173"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3"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165"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6" fontId="42" fillId="0" borderId="0" xfId="18" applyNumberFormat="1" applyFont="1" applyAlignment="1">
      <alignment vertical="center"/>
    </xf>
    <xf numFmtId="0" fontId="43" fillId="0" borderId="0" xfId="0" applyFont="1" applyAlignment="1">
      <alignment vertical="center"/>
    </xf>
    <xf numFmtId="176"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165" fontId="22" fillId="2" borderId="14" xfId="0" applyNumberFormat="1" applyFont="1" applyFill="1" applyBorder="1" applyAlignment="1">
      <alignment vertical="center"/>
    </xf>
    <xf numFmtId="165"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165"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165" fontId="22" fillId="5" borderId="19" xfId="0" applyNumberFormat="1" applyFont="1" applyFill="1" applyBorder="1" applyAlignment="1">
      <alignment vertical="center"/>
    </xf>
    <xf numFmtId="165" fontId="22" fillId="2" borderId="19" xfId="0" applyNumberFormat="1" applyFont="1" applyFill="1" applyBorder="1" applyAlignment="1">
      <alignment vertical="center"/>
    </xf>
    <xf numFmtId="165"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5"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165"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165"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165" fontId="22" fillId="2" borderId="10" xfId="0" applyNumberFormat="1" applyFont="1" applyFill="1" applyBorder="1" applyAlignment="1">
      <alignment vertical="center"/>
    </xf>
    <xf numFmtId="165" fontId="22" fillId="5" borderId="17" xfId="0" applyNumberFormat="1" applyFont="1" applyFill="1" applyBorder="1" applyAlignment="1">
      <alignment vertical="center"/>
    </xf>
    <xf numFmtId="165" fontId="22" fillId="2" borderId="22" xfId="0" applyNumberFormat="1" applyFont="1" applyFill="1" applyBorder="1" applyAlignment="1">
      <alignment vertical="center"/>
    </xf>
    <xf numFmtId="165"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165"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165"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165" fontId="22" fillId="2" borderId="15" xfId="0" applyNumberFormat="1" applyFont="1" applyFill="1" applyBorder="1" applyAlignment="1">
      <alignment vertical="center"/>
    </xf>
    <xf numFmtId="165" fontId="22" fillId="2" borderId="21" xfId="0" applyNumberFormat="1" applyFont="1" applyFill="1" applyBorder="1" applyAlignment="1">
      <alignment vertical="center"/>
    </xf>
    <xf numFmtId="165" fontId="22" fillId="2" borderId="35" xfId="0" applyNumberFormat="1" applyFont="1" applyFill="1" applyBorder="1" applyAlignment="1">
      <alignment vertical="center"/>
    </xf>
    <xf numFmtId="165"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165"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165"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165"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165" fontId="22" fillId="2" borderId="18" xfId="0" applyNumberFormat="1" applyFont="1" applyFill="1" applyBorder="1" applyAlignment="1">
      <alignment vertical="center"/>
    </xf>
    <xf numFmtId="0" fontId="0" fillId="0" borderId="0" xfId="0" applyFill="1" applyBorder="1" applyAlignment="1">
      <alignment vertical="center"/>
    </xf>
    <xf numFmtId="167"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165" fontId="22" fillId="2" borderId="15" xfId="0" applyNumberFormat="1" applyFont="1" applyFill="1" applyBorder="1" applyAlignment="1">
      <alignment horizontal="center" vertical="center"/>
    </xf>
    <xf numFmtId="165" fontId="22" fillId="2" borderId="11" xfId="0" applyNumberFormat="1" applyFont="1" applyFill="1" applyBorder="1" applyAlignment="1">
      <alignment horizontal="center" vertical="center"/>
    </xf>
    <xf numFmtId="165" fontId="22" fillId="2" borderId="10" xfId="0" applyNumberFormat="1" applyFont="1" applyFill="1" applyBorder="1" applyAlignment="1">
      <alignment horizontal="center" vertical="center"/>
    </xf>
    <xf numFmtId="165" fontId="22" fillId="2" borderId="12" xfId="0" applyNumberFormat="1" applyFont="1" applyFill="1" applyBorder="1" applyAlignment="1">
      <alignment horizontal="center" vertical="center"/>
    </xf>
    <xf numFmtId="165" fontId="22" fillId="2" borderId="26" xfId="0" applyNumberFormat="1" applyFont="1" applyFill="1" applyBorder="1" applyAlignment="1">
      <alignment horizontal="center" vertical="center"/>
    </xf>
    <xf numFmtId="165" fontId="21" fillId="6" borderId="24" xfId="0" applyNumberFormat="1" applyFont="1" applyFill="1" applyBorder="1" applyAlignment="1">
      <alignment horizontal="center" vertical="center"/>
    </xf>
    <xf numFmtId="176" fontId="42" fillId="0" borderId="0" xfId="18" applyNumberFormat="1" applyFont="1" applyAlignment="1">
      <alignment horizontal="center" vertical="center"/>
    </xf>
    <xf numFmtId="176" fontId="44" fillId="0" borderId="0" xfId="18" applyNumberFormat="1" applyFont="1" applyAlignment="1">
      <alignment horizontal="center" vertical="center"/>
    </xf>
    <xf numFmtId="165"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167"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6"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6"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6"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6"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6"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167"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166" fontId="0" fillId="0" borderId="0" xfId="0" applyNumberFormat="1" applyAlignment="1">
      <alignment vertical="center"/>
    </xf>
    <xf numFmtId="0" fontId="14" fillId="0" borderId="0" xfId="0" applyFont="1" applyAlignment="1">
      <alignment horizontal="left" vertical="center" indent="11"/>
    </xf>
    <xf numFmtId="175"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6"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167"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6" fontId="14" fillId="3" borderId="0" xfId="18" applyNumberFormat="1" applyFont="1" applyFill="1" applyAlignment="1">
      <alignment horizontal="center" vertical="center"/>
    </xf>
    <xf numFmtId="176"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165"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165"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167" fontId="33" fillId="0" borderId="26" xfId="18" applyFont="1" applyBorder="1" applyAlignment="1">
      <alignment horizontal="center" vertical="center" wrapText="1"/>
    </xf>
    <xf numFmtId="167" fontId="33" fillId="10" borderId="26" xfId="18" applyFont="1" applyFill="1" applyBorder="1" applyAlignment="1">
      <alignment vertical="center" wrapText="1"/>
    </xf>
    <xf numFmtId="167" fontId="33" fillId="10" borderId="26" xfId="18" applyFont="1" applyFill="1" applyBorder="1" applyAlignment="1">
      <alignment vertical="top" wrapText="1"/>
    </xf>
    <xf numFmtId="167" fontId="0" fillId="0" borderId="0" xfId="18" applyFont="1"/>
    <xf numFmtId="167" fontId="33" fillId="10" borderId="26" xfId="18" applyFont="1" applyFill="1" applyBorder="1" applyAlignment="1">
      <alignment horizontal="right" vertical="top" wrapText="1"/>
    </xf>
    <xf numFmtId="167" fontId="33" fillId="10" borderId="26" xfId="18" applyFont="1" applyFill="1" applyBorder="1" applyAlignment="1">
      <alignment horizontal="right" wrapText="1"/>
    </xf>
    <xf numFmtId="0" fontId="56" fillId="0" borderId="0" xfId="0" applyFont="1" applyAlignment="1">
      <alignment horizontal="center" vertical="center"/>
    </xf>
    <xf numFmtId="167" fontId="56" fillId="0" borderId="0" xfId="18" applyFont="1" applyAlignment="1">
      <alignment vertical="center"/>
    </xf>
    <xf numFmtId="176" fontId="56" fillId="0" borderId="0" xfId="18" applyNumberFormat="1" applyFont="1" applyAlignment="1">
      <alignment vertical="center"/>
    </xf>
    <xf numFmtId="176"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164"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167"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167"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167" fontId="33" fillId="2" borderId="26" xfId="18" applyFont="1" applyFill="1" applyBorder="1" applyAlignment="1">
      <alignment horizontal="center" vertical="center" wrapText="1"/>
    </xf>
    <xf numFmtId="165"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167" fontId="33" fillId="10" borderId="26" xfId="18" applyNumberFormat="1" applyFont="1" applyFill="1" applyBorder="1" applyAlignment="1">
      <alignment vertical="top" wrapText="1"/>
    </xf>
    <xf numFmtId="167" fontId="33" fillId="10" borderId="26" xfId="19" applyNumberFormat="1" applyFont="1" applyFill="1" applyBorder="1" applyAlignment="1">
      <alignment horizontal="right" vertical="top" wrapText="1"/>
    </xf>
    <xf numFmtId="167"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167" fontId="33" fillId="10" borderId="26" xfId="19" applyNumberFormat="1" applyFont="1" applyFill="1" applyBorder="1" applyAlignment="1">
      <alignment horizontal="right" wrapText="1"/>
    </xf>
    <xf numFmtId="167"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167" fontId="0" fillId="0" borderId="0" xfId="18" applyFont="1" applyAlignment="1">
      <alignment vertical="center"/>
    </xf>
    <xf numFmtId="165"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165" fontId="22" fillId="2" borderId="9" xfId="0" applyNumberFormat="1" applyFont="1" applyFill="1" applyBorder="1" applyAlignment="1">
      <alignment vertical="center"/>
    </xf>
    <xf numFmtId="165"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165"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165" fontId="21" fillId="0" borderId="0" xfId="0" applyNumberFormat="1" applyFont="1" applyFill="1" applyBorder="1" applyAlignment="1">
      <alignment horizontal="right" vertical="center"/>
    </xf>
    <xf numFmtId="165"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167"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166"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167" fontId="36" fillId="2" borderId="26" xfId="18" applyFont="1" applyFill="1" applyBorder="1" applyAlignment="1">
      <alignment horizontal="center" vertical="center" wrapText="1"/>
    </xf>
    <xf numFmtId="0" fontId="27" fillId="8" borderId="0" xfId="19" applyFont="1" applyFill="1" applyBorder="1" applyAlignment="1">
      <alignment vertical="center"/>
    </xf>
    <xf numFmtId="167"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167"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167"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167"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5"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167" fontId="33" fillId="0" borderId="26" xfId="16" applyNumberFormat="1" applyFont="1" applyBorder="1" applyAlignment="1">
      <alignment horizontal="center" vertical="center" wrapText="1"/>
    </xf>
    <xf numFmtId="167" fontId="25" fillId="8" borderId="0" xfId="19" applyNumberFormat="1" applyFont="1" applyFill="1" applyBorder="1" applyAlignment="1">
      <alignment vertical="center"/>
    </xf>
    <xf numFmtId="167" fontId="27" fillId="8" borderId="13" xfId="19" applyNumberFormat="1" applyFont="1" applyFill="1" applyBorder="1" applyAlignment="1">
      <alignment vertical="center" wrapText="1"/>
    </xf>
    <xf numFmtId="167" fontId="33" fillId="0" borderId="26" xfId="19" applyNumberFormat="1" applyFont="1" applyBorder="1" applyAlignment="1">
      <alignment horizontal="center" vertical="center" wrapText="1"/>
    </xf>
    <xf numFmtId="167" fontId="33" fillId="0" borderId="26" xfId="18" applyNumberFormat="1" applyFont="1" applyBorder="1" applyAlignment="1">
      <alignment horizontal="center" vertical="center" wrapText="1"/>
    </xf>
    <xf numFmtId="167" fontId="33" fillId="0" borderId="26" xfId="17" applyNumberFormat="1" applyFont="1" applyBorder="1" applyAlignment="1">
      <alignment horizontal="center" vertical="center" wrapText="1"/>
    </xf>
    <xf numFmtId="167" fontId="33" fillId="0" borderId="0" xfId="19" applyNumberFormat="1" applyFont="1" applyBorder="1" applyAlignment="1">
      <alignment vertical="center" wrapText="1"/>
    </xf>
    <xf numFmtId="167" fontId="26" fillId="0" borderId="0" xfId="19" applyNumberFormat="1" applyFont="1" applyBorder="1" applyAlignment="1">
      <alignment vertical="center" wrapText="1"/>
    </xf>
    <xf numFmtId="167" fontId="39" fillId="0" borderId="26" xfId="19" applyNumberFormat="1" applyFont="1" applyBorder="1" applyAlignment="1">
      <alignment horizontal="center" vertical="center" wrapText="1"/>
    </xf>
    <xf numFmtId="167" fontId="39" fillId="0" borderId="26" xfId="18" applyNumberFormat="1" applyFont="1" applyBorder="1" applyAlignment="1">
      <alignment horizontal="center" vertical="center" wrapText="1"/>
    </xf>
    <xf numFmtId="167" fontId="33" fillId="2" borderId="26" xfId="19" applyNumberFormat="1" applyFont="1" applyFill="1" applyBorder="1" applyAlignment="1">
      <alignment horizontal="center" vertical="center" wrapText="1"/>
    </xf>
    <xf numFmtId="167" fontId="33" fillId="2" borderId="26" xfId="18" applyNumberFormat="1" applyFont="1" applyFill="1" applyBorder="1" applyAlignment="1">
      <alignment horizontal="center" vertical="center" wrapText="1"/>
    </xf>
    <xf numFmtId="167" fontId="25" fillId="8" borderId="0" xfId="19" applyNumberFormat="1" applyFont="1" applyFill="1" applyBorder="1" applyAlignment="1">
      <alignment vertical="top"/>
    </xf>
    <xf numFmtId="167" fontId="27" fillId="9" borderId="13" xfId="19" applyNumberFormat="1" applyFont="1" applyFill="1" applyBorder="1" applyAlignment="1" applyProtection="1">
      <alignment vertical="top"/>
      <protection locked="0"/>
    </xf>
    <xf numFmtId="167" fontId="36" fillId="2" borderId="26" xfId="18" applyNumberFormat="1" applyFont="1" applyFill="1" applyBorder="1" applyAlignment="1">
      <alignment horizontal="center" vertical="center" wrapText="1"/>
    </xf>
    <xf numFmtId="167" fontId="0" fillId="0" borderId="0" xfId="0" applyNumberFormat="1"/>
    <xf numFmtId="167" fontId="0" fillId="0" borderId="0" xfId="18" applyNumberFormat="1" applyFont="1"/>
    <xf numFmtId="167" fontId="39" fillId="0" borderId="26" xfId="19" applyNumberFormat="1" applyFont="1" applyFill="1" applyBorder="1" applyAlignment="1">
      <alignment horizontal="center" vertical="center"/>
    </xf>
    <xf numFmtId="167" fontId="39" fillId="0" borderId="26" xfId="18" applyNumberFormat="1" applyFont="1" applyFill="1" applyBorder="1" applyAlignment="1">
      <alignment horizontal="center" vertical="center"/>
    </xf>
    <xf numFmtId="167" fontId="32" fillId="0" borderId="26" xfId="0" applyNumberFormat="1" applyFont="1" applyBorder="1" applyAlignment="1">
      <alignment horizontal="center" vertical="center" wrapText="1"/>
    </xf>
    <xf numFmtId="167" fontId="32" fillId="0" borderId="26" xfId="18" applyNumberFormat="1" applyFont="1" applyBorder="1" applyAlignment="1">
      <alignment horizontal="center" vertical="center" wrapText="1"/>
    </xf>
    <xf numFmtId="167" fontId="33" fillId="0" borderId="26" xfId="19" applyNumberFormat="1" applyFont="1" applyFill="1" applyBorder="1" applyAlignment="1">
      <alignment horizontal="center" vertical="center" wrapText="1"/>
    </xf>
    <xf numFmtId="167" fontId="33" fillId="0" borderId="26" xfId="18" applyNumberFormat="1" applyFont="1" applyFill="1" applyBorder="1" applyAlignment="1">
      <alignment horizontal="center" vertical="center" wrapText="1"/>
    </xf>
    <xf numFmtId="167" fontId="33" fillId="0" borderId="26" xfId="17" applyNumberFormat="1" applyFont="1" applyFill="1" applyBorder="1" applyAlignment="1">
      <alignment horizontal="center" vertical="center" wrapText="1"/>
    </xf>
    <xf numFmtId="167" fontId="33" fillId="0" borderId="26" xfId="16" applyNumberFormat="1" applyFont="1" applyFill="1" applyBorder="1" applyAlignment="1">
      <alignment horizontal="center" vertical="center" wrapText="1"/>
    </xf>
    <xf numFmtId="167" fontId="37" fillId="0" borderId="26" xfId="16" applyNumberFormat="1" applyFont="1" applyFill="1" applyBorder="1" applyAlignment="1">
      <alignment horizontal="center" vertical="center" wrapText="1"/>
    </xf>
    <xf numFmtId="167"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167"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0" fontId="14" fillId="0" borderId="47" xfId="0" applyFont="1" applyBorder="1" applyAlignment="1">
      <alignment horizontal="center" vertical="center"/>
    </xf>
    <xf numFmtId="166" fontId="14" fillId="0" borderId="48" xfId="0" applyNumberFormat="1" applyFont="1" applyBorder="1" applyAlignment="1">
      <alignment horizontal="center" vertical="center"/>
    </xf>
    <xf numFmtId="0" fontId="14" fillId="0" borderId="32" xfId="0" applyFont="1" applyFill="1" applyBorder="1" applyAlignment="1">
      <alignment vertical="center"/>
    </xf>
    <xf numFmtId="0" fontId="14" fillId="0" borderId="48" xfId="0" applyFont="1" applyBorder="1" applyAlignment="1">
      <alignment horizontal="center" vertical="center"/>
    </xf>
    <xf numFmtId="166" fontId="14" fillId="0" borderId="49" xfId="0" applyNumberFormat="1" applyFont="1" applyBorder="1" applyAlignment="1">
      <alignment horizontal="center" vertical="center"/>
    </xf>
    <xf numFmtId="0" fontId="63" fillId="17" borderId="6" xfId="0" applyFont="1" applyFill="1" applyBorder="1" applyAlignment="1">
      <alignment vertical="center"/>
    </xf>
    <xf numFmtId="176" fontId="43" fillId="0" borderId="0" xfId="18" applyNumberFormat="1" applyFont="1" applyAlignment="1">
      <alignment vertical="center"/>
    </xf>
    <xf numFmtId="0" fontId="0" fillId="0" borderId="51" xfId="0" applyFont="1" applyBorder="1" applyAlignment="1">
      <alignment horizontal="left" vertical="center"/>
    </xf>
    <xf numFmtId="0" fontId="0" fillId="0" borderId="31" xfId="0" applyFont="1" applyBorder="1" applyAlignment="1">
      <alignment horizontal="left" vertical="center"/>
    </xf>
    <xf numFmtId="166" fontId="0" fillId="0" borderId="49" xfId="0" applyNumberFormat="1" applyFill="1" applyBorder="1" applyAlignment="1">
      <alignment horizontal="center" vertical="center"/>
    </xf>
    <xf numFmtId="0" fontId="0" fillId="0" borderId="53" xfId="0" applyFont="1" applyBorder="1" applyAlignment="1">
      <alignment horizontal="left" vertical="center"/>
    </xf>
    <xf numFmtId="0" fontId="71" fillId="0" borderId="53" xfId="0" applyFont="1" applyBorder="1" applyAlignment="1">
      <alignment horizontal="lef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166"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6" fontId="14" fillId="3" borderId="0" xfId="18" applyNumberFormat="1" applyFont="1" applyFill="1" applyAlignment="1">
      <alignment horizontal="left" vertical="center"/>
    </xf>
    <xf numFmtId="176" fontId="0" fillId="3" borderId="0" xfId="18" applyNumberFormat="1" applyFont="1" applyFill="1" applyAlignment="1">
      <alignment horizontal="left" vertical="center"/>
    </xf>
    <xf numFmtId="0" fontId="0" fillId="3" borderId="0" xfId="0" applyFill="1" applyAlignment="1">
      <alignment horizontal="left" vertical="center"/>
    </xf>
    <xf numFmtId="165" fontId="46" fillId="3" borderId="0" xfId="10" applyNumberFormat="1" applyFont="1" applyFill="1" applyAlignment="1">
      <alignment vertical="center"/>
    </xf>
    <xf numFmtId="167" fontId="0" fillId="3" borderId="0" xfId="0" applyNumberFormat="1" applyFill="1" applyAlignment="1">
      <alignment vertical="center"/>
    </xf>
    <xf numFmtId="167"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7" fontId="23" fillId="22" borderId="0" xfId="0" applyNumberFormat="1" applyFont="1" applyFill="1" applyAlignment="1">
      <alignment vertical="center"/>
    </xf>
    <xf numFmtId="0" fontId="14" fillId="22" borderId="0" xfId="0" applyFont="1" applyFill="1" applyAlignment="1">
      <alignment vertical="center"/>
    </xf>
    <xf numFmtId="177" fontId="0" fillId="0" borderId="0" xfId="0" applyNumberFormat="1"/>
    <xf numFmtId="0" fontId="14" fillId="0" borderId="6"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0" fillId="0" borderId="22" xfId="0" applyBorder="1" applyAlignment="1">
      <alignment vertical="center"/>
    </xf>
    <xf numFmtId="0" fontId="0" fillId="0" borderId="38" xfId="0" applyBorder="1" applyAlignment="1">
      <alignment vertical="center"/>
    </xf>
    <xf numFmtId="0" fontId="0" fillId="0" borderId="55" xfId="0"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167"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9" fontId="33" fillId="2" borderId="26" xfId="19" applyNumberFormat="1" applyFont="1" applyFill="1" applyBorder="1" applyAlignment="1">
      <alignment horizontal="center" vertical="center" wrapText="1"/>
    </xf>
    <xf numFmtId="4" fontId="33" fillId="2" borderId="26" xfId="19" applyNumberFormat="1" applyFont="1" applyFill="1" applyBorder="1" applyAlignment="1">
      <alignment horizontal="center" vertical="center" wrapText="1"/>
    </xf>
    <xf numFmtId="167" fontId="33" fillId="2" borderId="26" xfId="18" applyFont="1" applyFill="1" applyBorder="1" applyAlignment="1">
      <alignment vertical="center" wrapText="1"/>
    </xf>
    <xf numFmtId="9" fontId="0" fillId="0" borderId="0" xfId="0" applyNumberFormat="1" applyAlignment="1">
      <alignment horizontal="center" vertical="center"/>
    </xf>
    <xf numFmtId="0" fontId="29" fillId="0" borderId="26" xfId="19" applyFont="1" applyFill="1" applyBorder="1" applyAlignment="1">
      <alignment horizontal="center" vertical="center" wrapText="1"/>
    </xf>
    <xf numFmtId="167" fontId="39" fillId="0" borderId="26" xfId="18" applyFont="1" applyBorder="1" applyAlignment="1">
      <alignment horizontal="center" vertical="center" wrapText="1"/>
    </xf>
    <xf numFmtId="9" fontId="39" fillId="0" borderId="26" xfId="17" applyFont="1" applyBorder="1" applyAlignment="1">
      <alignment horizontal="center" vertical="center" wrapText="1"/>
    </xf>
    <xf numFmtId="0" fontId="29" fillId="0" borderId="26" xfId="19" applyFont="1" applyBorder="1" applyAlignment="1">
      <alignment horizontal="center" vertical="center" wrapText="1"/>
    </xf>
    <xf numFmtId="0" fontId="66" fillId="0" borderId="26" xfId="19" applyFont="1" applyBorder="1" applyAlignment="1">
      <alignment horizontal="center" vertical="center" wrapText="1"/>
    </xf>
    <xf numFmtId="0" fontId="29" fillId="2" borderId="26" xfId="19" applyFont="1" applyFill="1" applyBorder="1" applyAlignment="1">
      <alignment horizontal="center" vertical="center" wrapText="1"/>
    </xf>
    <xf numFmtId="9" fontId="33" fillId="2" borderId="26" xfId="17" applyFont="1" applyFill="1" applyBorder="1" applyAlignment="1">
      <alignment horizontal="center" vertical="center" wrapText="1"/>
    </xf>
    <xf numFmtId="9" fontId="33" fillId="0" borderId="26" xfId="17"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22" fillId="24" borderId="11" xfId="0" applyFont="1" applyFill="1" applyBorder="1" applyAlignment="1">
      <alignment vertical="center" wrapText="1"/>
    </xf>
    <xf numFmtId="0" fontId="22" fillId="24" borderId="19" xfId="0" applyNumberFormat="1" applyFont="1" applyFill="1" applyBorder="1" applyAlignment="1">
      <alignment horizontal="center" vertical="center"/>
    </xf>
    <xf numFmtId="165" fontId="22" fillId="24" borderId="19" xfId="0" applyNumberFormat="1" applyFont="1" applyFill="1" applyBorder="1" applyAlignment="1">
      <alignment vertical="center"/>
    </xf>
    <xf numFmtId="0" fontId="22" fillId="24" borderId="11" xfId="0" applyFont="1" applyFill="1" applyBorder="1" applyAlignment="1">
      <alignment vertical="center"/>
    </xf>
    <xf numFmtId="0" fontId="29" fillId="0" borderId="28" xfId="19" applyFont="1" applyBorder="1" applyAlignment="1">
      <alignment horizontal="center" vertical="center" wrapText="1"/>
    </xf>
    <xf numFmtId="0" fontId="29" fillId="0" borderId="58" xfId="19" applyFont="1" applyBorder="1" applyAlignment="1">
      <alignment horizontal="center" vertical="center" wrapText="1"/>
    </xf>
    <xf numFmtId="0" fontId="38" fillId="0" borderId="37" xfId="19" applyFont="1" applyBorder="1" applyAlignment="1">
      <alignment horizontal="center" vertical="center" wrapText="1"/>
    </xf>
    <xf numFmtId="0" fontId="33" fillId="0" borderId="16" xfId="19" applyFont="1" applyBorder="1" applyAlignment="1">
      <alignment horizontal="center" vertical="center" wrapText="1"/>
    </xf>
    <xf numFmtId="0" fontId="38" fillId="0" borderId="16" xfId="19" applyFont="1" applyBorder="1" applyAlignment="1">
      <alignment horizontal="center" vertical="center" wrapText="1"/>
    </xf>
    <xf numFmtId="0" fontId="38" fillId="0" borderId="30" xfId="19" applyFont="1" applyBorder="1" applyAlignment="1">
      <alignment vertical="center" wrapText="1"/>
    </xf>
    <xf numFmtId="0" fontId="38" fillId="0" borderId="31" xfId="19" applyFont="1" applyBorder="1" applyAlignment="1">
      <alignment vertical="center" wrapText="1"/>
    </xf>
    <xf numFmtId="0" fontId="33" fillId="0" borderId="26" xfId="19" applyFont="1" applyBorder="1" applyAlignment="1">
      <alignment vertical="center" wrapText="1"/>
    </xf>
    <xf numFmtId="0" fontId="38" fillId="0" borderId="26" xfId="19" applyFont="1" applyBorder="1" applyAlignment="1">
      <alignment vertical="center"/>
    </xf>
    <xf numFmtId="0" fontId="38" fillId="0" borderId="26" xfId="19" applyFont="1" applyBorder="1" applyAlignment="1">
      <alignment horizontal="center" vertical="center"/>
    </xf>
    <xf numFmtId="9" fontId="32" fillId="0" borderId="26" xfId="17" applyFont="1" applyFill="1" applyBorder="1" applyAlignment="1">
      <alignment horizontal="center" vertical="center" wrapText="1"/>
    </xf>
    <xf numFmtId="0" fontId="32" fillId="0" borderId="28" xfId="0" applyFont="1" applyFill="1" applyBorder="1" applyAlignment="1">
      <alignment horizontal="center" vertical="center" wrapText="1"/>
    </xf>
    <xf numFmtId="0" fontId="22" fillId="24" borderId="20" xfId="0" applyFont="1" applyFill="1" applyBorder="1" applyAlignment="1">
      <alignment vertical="center" wrapText="1"/>
    </xf>
    <xf numFmtId="0" fontId="22" fillId="24" borderId="22" xfId="0" applyNumberFormat="1" applyFont="1" applyFill="1" applyBorder="1" applyAlignment="1">
      <alignment horizontal="center" vertical="center"/>
    </xf>
    <xf numFmtId="165" fontId="22" fillId="24" borderId="22" xfId="0" applyNumberFormat="1" applyFont="1" applyFill="1" applyBorder="1" applyAlignment="1">
      <alignment vertical="center"/>
    </xf>
    <xf numFmtId="165" fontId="22" fillId="2" borderId="20" xfId="0" applyNumberFormat="1" applyFont="1" applyFill="1" applyBorder="1" applyAlignment="1">
      <alignment vertical="center"/>
    </xf>
    <xf numFmtId="0" fontId="22" fillId="5" borderId="20" xfId="0" applyFont="1" applyFill="1" applyBorder="1" applyAlignment="1">
      <alignment horizontal="center" vertical="center"/>
    </xf>
    <xf numFmtId="0" fontId="0" fillId="0" borderId="30" xfId="0" applyBorder="1" applyAlignment="1">
      <alignment vertical="center"/>
    </xf>
    <xf numFmtId="165" fontId="22" fillId="2" borderId="26" xfId="0" applyNumberFormat="1" applyFont="1" applyFill="1" applyBorder="1" applyAlignment="1">
      <alignment vertical="center"/>
    </xf>
    <xf numFmtId="0" fontId="22" fillId="2" borderId="26" xfId="0" applyFont="1" applyFill="1" applyBorder="1" applyAlignment="1">
      <alignment horizontal="center" vertical="center"/>
    </xf>
    <xf numFmtId="167" fontId="33" fillId="3" borderId="26" xfId="18" applyNumberFormat="1" applyFont="1" applyFill="1" applyBorder="1" applyAlignment="1">
      <alignment horizontal="center" vertical="center" wrapText="1"/>
    </xf>
    <xf numFmtId="167" fontId="33" fillId="3" borderId="26" xfId="16" applyNumberFormat="1" applyFont="1" applyFill="1" applyBorder="1" applyAlignment="1">
      <alignment horizontal="center" vertical="center" wrapText="1"/>
    </xf>
    <xf numFmtId="167" fontId="39" fillId="3" borderId="26" xfId="18" applyNumberFormat="1" applyFont="1" applyFill="1" applyBorder="1" applyAlignment="1">
      <alignment horizontal="center" vertical="center" wrapText="1"/>
    </xf>
    <xf numFmtId="167" fontId="32" fillId="3" borderId="26" xfId="18" applyNumberFormat="1" applyFont="1" applyFill="1" applyBorder="1" applyAlignment="1">
      <alignment horizontal="center" vertical="center" wrapText="1"/>
    </xf>
    <xf numFmtId="167" fontId="75" fillId="3" borderId="26" xfId="16" applyNumberFormat="1" applyFont="1" applyFill="1" applyBorder="1" applyAlignment="1">
      <alignment horizontal="center" vertical="center" wrapText="1"/>
    </xf>
    <xf numFmtId="167" fontId="36" fillId="3" borderId="26" xfId="18" applyNumberFormat="1" applyFont="1" applyFill="1" applyBorder="1" applyAlignment="1">
      <alignment horizontal="center" vertical="center" wrapText="1"/>
    </xf>
    <xf numFmtId="167" fontId="22" fillId="5" borderId="14" xfId="18" applyFont="1" applyFill="1" applyBorder="1" applyAlignment="1">
      <alignment vertical="center"/>
    </xf>
    <xf numFmtId="175" fontId="76" fillId="3" borderId="7" xfId="0" applyNumberFormat="1" applyFont="1" applyFill="1" applyBorder="1" applyAlignment="1">
      <alignment vertical="center"/>
    </xf>
    <xf numFmtId="176" fontId="0" fillId="0" borderId="0" xfId="0" applyNumberFormat="1" applyAlignment="1">
      <alignment vertical="center"/>
    </xf>
    <xf numFmtId="178" fontId="0" fillId="0" borderId="9" xfId="0" applyNumberFormat="1" applyBorder="1" applyAlignment="1">
      <alignment vertical="center"/>
    </xf>
    <xf numFmtId="178" fontId="0" fillId="0" borderId="10" xfId="0" applyNumberFormat="1" applyBorder="1" applyAlignment="1">
      <alignment vertical="center"/>
    </xf>
    <xf numFmtId="178" fontId="0" fillId="0" borderId="20" xfId="0" applyNumberFormat="1" applyBorder="1" applyAlignment="1">
      <alignment vertical="center"/>
    </xf>
    <xf numFmtId="178" fontId="0" fillId="0" borderId="57" xfId="0" applyNumberFormat="1" applyBorder="1" applyAlignment="1">
      <alignment vertical="center"/>
    </xf>
    <xf numFmtId="178" fontId="0" fillId="0" borderId="56" xfId="0" applyNumberFormat="1" applyBorder="1" applyAlignment="1">
      <alignment vertical="center"/>
    </xf>
    <xf numFmtId="178" fontId="14" fillId="0" borderId="3" xfId="0" applyNumberFormat="1" applyFont="1" applyFill="1" applyBorder="1" applyAlignment="1">
      <alignment vertical="center"/>
    </xf>
    <xf numFmtId="178" fontId="0" fillId="0" borderId="0" xfId="0" applyNumberFormat="1" applyAlignment="1">
      <alignment vertical="center"/>
    </xf>
    <xf numFmtId="178" fontId="63" fillId="17" borderId="3" xfId="0" applyNumberFormat="1" applyFont="1" applyFill="1" applyBorder="1" applyAlignment="1">
      <alignment vertical="center"/>
    </xf>
    <xf numFmtId="178" fontId="0" fillId="0" borderId="14" xfId="18" applyNumberFormat="1" applyFont="1" applyBorder="1" applyAlignment="1">
      <alignment vertical="center"/>
    </xf>
    <xf numFmtId="178" fontId="0" fillId="0" borderId="17" xfId="18" applyNumberFormat="1" applyFont="1" applyBorder="1" applyAlignment="1">
      <alignment vertical="center"/>
    </xf>
    <xf numFmtId="178" fontId="0" fillId="0" borderId="17" xfId="18" applyNumberFormat="1" applyFont="1" applyFill="1" applyBorder="1" applyAlignment="1">
      <alignment vertical="center"/>
    </xf>
    <xf numFmtId="178" fontId="0" fillId="0" borderId="22" xfId="18" applyNumberFormat="1" applyFont="1" applyFill="1" applyBorder="1" applyAlignment="1">
      <alignment vertical="center"/>
    </xf>
    <xf numFmtId="178" fontId="14" fillId="0" borderId="50" xfId="18" applyNumberFormat="1" applyFont="1" applyFill="1" applyBorder="1" applyAlignment="1">
      <alignment vertical="center"/>
    </xf>
    <xf numFmtId="178" fontId="0" fillId="0" borderId="52" xfId="0" applyNumberFormat="1" applyBorder="1" applyAlignment="1">
      <alignment vertical="center"/>
    </xf>
    <xf numFmtId="178" fontId="0" fillId="0" borderId="29" xfId="0" applyNumberFormat="1" applyBorder="1" applyAlignment="1">
      <alignment vertical="center"/>
    </xf>
    <xf numFmtId="178" fontId="0" fillId="0" borderId="54" xfId="0" applyNumberFormat="1" applyBorder="1" applyAlignment="1">
      <alignment vertical="center"/>
    </xf>
    <xf numFmtId="178" fontId="0" fillId="0" borderId="54" xfId="0" applyNumberFormat="1" applyFill="1" applyBorder="1" applyAlignment="1">
      <alignment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167"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72"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8" borderId="16" xfId="0" applyFont="1" applyFill="1" applyBorder="1" applyAlignment="1">
      <alignment horizontal="center" vertical="center" wrapText="1"/>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68" fillId="0" borderId="31" xfId="0" applyFont="1" applyBorder="1" applyAlignment="1">
      <alignment horizontal="center" vertical="center"/>
    </xf>
    <xf numFmtId="0" fontId="68" fillId="0" borderId="44" xfId="0" applyFont="1" applyBorder="1" applyAlignment="1">
      <alignment horizontal="center" vertical="center"/>
    </xf>
    <xf numFmtId="0" fontId="68" fillId="0" borderId="43" xfId="0" applyFont="1" applyBorder="1" applyAlignment="1">
      <alignment horizontal="center" vertical="center"/>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41" fillId="0" borderId="26"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8" formatCode="_(&quot;L.&quot;* #,##0_);_(&quot;L.&quot;* \(#,##0\);_(&quot;L.&quot;* &quot;-&quot;??_);_(@_)"/>
      <alignment horizontal="general" vertical="center" textRotation="0" wrapText="0" indent="0" justifyLastLine="0" shrinkToFit="0" readingOrder="0"/>
      <border diagonalUp="0" diagonalDown="0" outline="0">
        <left style="thin">
          <color indexed="64"/>
        </left>
        <right/>
        <top style="medium">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outline="0">
        <left/>
        <right style="thin">
          <color indexed="64"/>
        </right>
        <top style="medium">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178" formatCode="_(&quot;L.&quot;* #,##0_);_(&quot;L.&quot;* \(#,##0\);_(&quot;L.&quot;* &quot;-&quot;??_);_(@_)"/>
      <alignment horizontal="general" vertical="center" textRotation="0" wrapText="0" indent="0" justifyLastLine="0" shrinkToFit="0" readingOrder="0"/>
      <border diagonalUp="0" diagonalDown="0" outline="0">
        <left/>
        <right style="medium">
          <color indexed="64"/>
        </right>
        <top style="thin">
          <color auto="1"/>
        </top>
        <bottom style="thin">
          <color auto="1"/>
        </bottom>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178" formatCode="_(&quot;L.&quot;* #,##0_);_(&quot;L.&quot;* \(#,##0\);_(&quot;L.&quot;* &quot;-&quot;??_);_(@_)"/>
      <fill>
        <patternFill patternType="none">
          <fgColor indexed="64"/>
          <bgColor indexed="65"/>
        </patternFill>
      </fill>
      <alignment horizontal="general" vertical="center" textRotation="0" wrapText="0" indent="0" justifyLastLine="0" shrinkToFit="0" readingOrder="0"/>
      <border diagonalUp="0" diagonalDown="0" outline="0">
        <left style="medium">
          <color indexed="64"/>
        </left>
        <right/>
        <top style="thin">
          <color indexed="64"/>
        </top>
        <bottom/>
      </border>
    </dxf>
    <dxf>
      <alignment horizontal="general" vertical="center" textRotation="0" wrapText="0" indent="0" justifyLastLine="0" shrinkToFit="0" readingOrder="0"/>
      <border diagonalUp="0" diagonalDown="0" outline="0">
        <left/>
        <right style="medium">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6" formatCode="_ * #,##0_ ;_ * \-#,##0_ ;_ * &quot;-&quot;??_ ;_ @_ "/>
      <alignment horizontal="general" vertical="center" textRotation="0" wrapText="0" indent="0" justifyLastLine="0" shrinkToFit="0" readingOrder="0"/>
    </dxf>
    <dxf>
      <font>
        <sz val="14"/>
      </font>
      <numFmt numFmtId="176"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67" formatCode="_(* #,##0.00_);_(* \(#,##0.00\);_(* &quot;-&quot;??_);_(@_)"/>
      <alignment horizontal="general"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6"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1</c:v>
                </c:pt>
                <c:pt idx="4">
                  <c:v>3</c:v>
                </c:pt>
                <c:pt idx="5">
                  <c:v>0</c:v>
                </c:pt>
                <c:pt idx="6">
                  <c:v>0</c:v>
                </c:pt>
                <c:pt idx="7">
                  <c:v>0</c:v>
                </c:pt>
                <c:pt idx="8">
                  <c:v>0</c:v>
                </c:pt>
                <c:pt idx="9">
                  <c:v>0</c:v>
                </c:pt>
                <c:pt idx="10">
                  <c:v>0</c:v>
                </c:pt>
                <c:pt idx="11">
                  <c:v>0</c:v>
                </c:pt>
                <c:pt idx="12">
                  <c:v>15</c:v>
                </c:pt>
                <c:pt idx="13">
                  <c:v>0</c:v>
                </c:pt>
                <c:pt idx="14">
                  <c:v>1</c:v>
                </c:pt>
                <c:pt idx="15">
                  <c:v>0</c:v>
                </c:pt>
                <c:pt idx="16">
                  <c:v>0</c:v>
                </c:pt>
              </c:numCache>
            </c:numRef>
          </c:val>
        </c:ser>
        <c:dLbls>
          <c:showLegendKey val="0"/>
          <c:showVal val="0"/>
          <c:showCatName val="0"/>
          <c:showSerName val="0"/>
          <c:showPercent val="0"/>
          <c:showBubbleSize val="0"/>
        </c:dLbls>
        <c:gapWidth val="150"/>
        <c:shape val="box"/>
        <c:axId val="925478272"/>
        <c:axId val="1207637120"/>
        <c:axId val="0"/>
      </c:bar3DChart>
      <c:catAx>
        <c:axId val="925478272"/>
        <c:scaling>
          <c:orientation val="minMax"/>
        </c:scaling>
        <c:delete val="0"/>
        <c:axPos val="b"/>
        <c:numFmt formatCode="General" sourceLinked="0"/>
        <c:majorTickMark val="none"/>
        <c:minorTickMark val="none"/>
        <c:tickLblPos val="nextTo"/>
        <c:txPr>
          <a:bodyPr/>
          <a:lstStyle/>
          <a:p>
            <a:pPr>
              <a:defRPr lang="es-HN"/>
            </a:pPr>
            <a:endParaRPr lang="es-HN"/>
          </a:p>
        </c:txPr>
        <c:crossAx val="1207637120"/>
        <c:crosses val="autoZero"/>
        <c:auto val="1"/>
        <c:lblAlgn val="ctr"/>
        <c:lblOffset val="100"/>
        <c:noMultiLvlLbl val="0"/>
      </c:catAx>
      <c:valAx>
        <c:axId val="120763712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2547827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15</c:v>
                </c:pt>
                <c:pt idx="1">
                  <c:v>64</c:v>
                </c:pt>
                <c:pt idx="2">
                  <c:v>145</c:v>
                </c:pt>
                <c:pt idx="3">
                  <c:v>6</c:v>
                </c:pt>
                <c:pt idx="4">
                  <c:v>67</c:v>
                </c:pt>
                <c:pt idx="5">
                  <c:v>5</c:v>
                </c:pt>
                <c:pt idx="6">
                  <c:v>14</c:v>
                </c:pt>
                <c:pt idx="7">
                  <c:v>0</c:v>
                </c:pt>
                <c:pt idx="8">
                  <c:v>0</c:v>
                </c:pt>
                <c:pt idx="9">
                  <c:v>1</c:v>
                </c:pt>
              </c:numCache>
            </c:numRef>
          </c:val>
        </c:ser>
        <c:dLbls>
          <c:showLegendKey val="0"/>
          <c:showVal val="0"/>
          <c:showCatName val="0"/>
          <c:showSerName val="0"/>
          <c:showPercent val="0"/>
          <c:showBubbleSize val="0"/>
        </c:dLbls>
        <c:gapWidth val="150"/>
        <c:shape val="box"/>
        <c:axId val="1207651328"/>
        <c:axId val="1207657216"/>
        <c:axId val="0"/>
      </c:bar3DChart>
      <c:catAx>
        <c:axId val="1207651328"/>
        <c:scaling>
          <c:orientation val="minMax"/>
        </c:scaling>
        <c:delete val="0"/>
        <c:axPos val="b"/>
        <c:numFmt formatCode="General" sourceLinked="0"/>
        <c:majorTickMark val="none"/>
        <c:minorTickMark val="none"/>
        <c:tickLblPos val="nextTo"/>
        <c:txPr>
          <a:bodyPr/>
          <a:lstStyle/>
          <a:p>
            <a:pPr>
              <a:defRPr lang="es-HN"/>
            </a:pPr>
            <a:endParaRPr lang="es-HN"/>
          </a:p>
        </c:txPr>
        <c:crossAx val="1207657216"/>
        <c:crosses val="autoZero"/>
        <c:auto val="1"/>
        <c:lblAlgn val="ctr"/>
        <c:lblOffset val="100"/>
        <c:noMultiLvlLbl val="0"/>
      </c:catAx>
      <c:valAx>
        <c:axId val="1207657216"/>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07651328"/>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11</c:v>
                </c:pt>
                <c:pt idx="1">
                  <c:v>0</c:v>
                </c:pt>
                <c:pt idx="2">
                  <c:v>0</c:v>
                </c:pt>
                <c:pt idx="3">
                  <c:v>59</c:v>
                </c:pt>
                <c:pt idx="4">
                  <c:v>0</c:v>
                </c:pt>
                <c:pt idx="5">
                  <c:v>1</c:v>
                </c:pt>
                <c:pt idx="6">
                  <c:v>5</c:v>
                </c:pt>
                <c:pt idx="7">
                  <c:v>4</c:v>
                </c:pt>
                <c:pt idx="8">
                  <c:v>20</c:v>
                </c:pt>
                <c:pt idx="9">
                  <c:v>7</c:v>
                </c:pt>
                <c:pt idx="10">
                  <c:v>6</c:v>
                </c:pt>
                <c:pt idx="11">
                  <c:v>0</c:v>
                </c:pt>
                <c:pt idx="12">
                  <c:v>5</c:v>
                </c:pt>
                <c:pt idx="13">
                  <c:v>21</c:v>
                </c:pt>
                <c:pt idx="14">
                  <c:v>0</c:v>
                </c:pt>
                <c:pt idx="15">
                  <c:v>27</c:v>
                </c:pt>
                <c:pt idx="16">
                  <c:v>310</c:v>
                </c:pt>
              </c:numCache>
            </c:numRef>
          </c:val>
        </c:ser>
        <c:dLbls>
          <c:showLegendKey val="0"/>
          <c:showVal val="0"/>
          <c:showCatName val="0"/>
          <c:showSerName val="0"/>
          <c:showPercent val="0"/>
          <c:showBubbleSize val="0"/>
        </c:dLbls>
        <c:gapWidth val="150"/>
        <c:shape val="box"/>
        <c:axId val="1207687808"/>
        <c:axId val="1207370112"/>
        <c:axId val="0"/>
      </c:bar3DChart>
      <c:catAx>
        <c:axId val="1207687808"/>
        <c:scaling>
          <c:orientation val="minMax"/>
        </c:scaling>
        <c:delete val="0"/>
        <c:axPos val="b"/>
        <c:numFmt formatCode="General" sourceLinked="0"/>
        <c:majorTickMark val="none"/>
        <c:minorTickMark val="none"/>
        <c:tickLblPos val="nextTo"/>
        <c:txPr>
          <a:bodyPr/>
          <a:lstStyle/>
          <a:p>
            <a:pPr>
              <a:defRPr lang="es-HN"/>
            </a:pPr>
            <a:endParaRPr lang="es-HN"/>
          </a:p>
        </c:txPr>
        <c:crossAx val="1207370112"/>
        <c:crosses val="autoZero"/>
        <c:auto val="1"/>
        <c:lblAlgn val="ctr"/>
        <c:lblOffset val="100"/>
        <c:noMultiLvlLbl val="0"/>
      </c:catAx>
      <c:valAx>
        <c:axId val="1207370112"/>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20768780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16662</xdr:colOff>
      <xdr:row>10</xdr:row>
      <xdr:rowOff>108793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815881</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59"/>
      <c r="U2" s="559"/>
      <c r="V2" s="559"/>
      <c r="W2" s="559"/>
      <c r="X2" s="559"/>
      <c r="Y2" s="559"/>
      <c r="Z2" s="559"/>
      <c r="AA2" s="559"/>
      <c r="AB2" s="559"/>
      <c r="AC2" s="559" t="s">
        <v>25</v>
      </c>
      <c r="AD2" s="559"/>
      <c r="AE2" s="559"/>
      <c r="AF2" s="559"/>
      <c r="AG2" s="559"/>
      <c r="AH2" s="559"/>
      <c r="AI2" s="559"/>
      <c r="AJ2" s="559"/>
    </row>
    <row r="3" spans="2:36" ht="16.5" customHeight="1" x14ac:dyDescent="0.25">
      <c r="B3" s="33" t="s">
        <v>7</v>
      </c>
      <c r="C3" s="33"/>
      <c r="D3" s="33"/>
      <c r="E3" s="33"/>
      <c r="F3" s="33"/>
      <c r="G3" s="33"/>
      <c r="H3" s="33"/>
      <c r="I3" s="33"/>
      <c r="J3" s="33"/>
      <c r="K3" s="33"/>
      <c r="L3" s="33"/>
      <c r="M3" s="33"/>
      <c r="N3" s="33"/>
      <c r="O3" s="33"/>
      <c r="P3" s="33"/>
      <c r="Q3" s="33"/>
      <c r="R3" s="33"/>
      <c r="S3" s="33"/>
      <c r="T3" s="559"/>
      <c r="U3" s="559"/>
      <c r="V3" s="559"/>
      <c r="W3" s="559"/>
      <c r="X3" s="559"/>
      <c r="Y3" s="559"/>
      <c r="Z3" s="559"/>
      <c r="AA3" s="559"/>
      <c r="AB3" s="559"/>
      <c r="AC3" s="559" t="s">
        <v>7</v>
      </c>
      <c r="AD3" s="559"/>
      <c r="AE3" s="559"/>
      <c r="AF3" s="559"/>
      <c r="AG3" s="559"/>
      <c r="AH3" s="559"/>
      <c r="AI3" s="559"/>
      <c r="AJ3" s="559"/>
    </row>
    <row r="4" spans="2:36" ht="12.75" customHeight="1" x14ac:dyDescent="0.25">
      <c r="B4" s="33" t="s">
        <v>36</v>
      </c>
      <c r="C4" s="33"/>
      <c r="D4" s="33"/>
      <c r="E4" s="33"/>
      <c r="F4" s="33"/>
      <c r="G4" s="33"/>
      <c r="H4" s="33"/>
      <c r="I4" s="33"/>
      <c r="J4" s="33"/>
      <c r="K4" s="33"/>
      <c r="L4" s="33"/>
      <c r="M4" s="33"/>
      <c r="N4" s="33"/>
      <c r="O4" s="33"/>
      <c r="P4" s="33"/>
      <c r="Q4" s="33"/>
      <c r="R4" s="33"/>
      <c r="S4" s="33"/>
      <c r="T4" s="559"/>
      <c r="U4" s="559"/>
      <c r="V4" s="559"/>
      <c r="W4" s="559"/>
      <c r="X4" s="559"/>
      <c r="Y4" s="559"/>
      <c r="Z4" s="559"/>
      <c r="AA4" s="559"/>
      <c r="AB4" s="559"/>
      <c r="AC4" s="559" t="s">
        <v>36</v>
      </c>
      <c r="AD4" s="559"/>
      <c r="AE4" s="559"/>
      <c r="AF4" s="559"/>
      <c r="AG4" s="559"/>
      <c r="AH4" s="559"/>
      <c r="AI4" s="559"/>
      <c r="AJ4" s="559"/>
    </row>
    <row r="5" spans="2:36" ht="15.75" x14ac:dyDescent="0.25">
      <c r="B5" s="2"/>
      <c r="C5" s="2"/>
      <c r="D5" s="2"/>
    </row>
    <row r="6" spans="2:36" ht="16.5" thickBot="1" x14ac:dyDescent="0.3">
      <c r="B6" s="2"/>
      <c r="C6" s="2"/>
      <c r="D6" s="2"/>
    </row>
    <row r="7" spans="2:36" ht="75.75" customHeight="1" x14ac:dyDescent="0.25">
      <c r="B7" s="554" t="s">
        <v>20</v>
      </c>
      <c r="C7" s="554" t="s">
        <v>38</v>
      </c>
      <c r="D7" s="554" t="s">
        <v>39</v>
      </c>
      <c r="E7" s="556" t="s">
        <v>40</v>
      </c>
      <c r="F7" s="554" t="s">
        <v>37</v>
      </c>
      <c r="G7" s="556" t="s">
        <v>9</v>
      </c>
      <c r="H7" s="558" t="s">
        <v>0</v>
      </c>
      <c r="I7" s="558" t="s">
        <v>8</v>
      </c>
      <c r="J7" s="558" t="s">
        <v>16</v>
      </c>
      <c r="K7" s="558"/>
      <c r="L7" s="558" t="s">
        <v>13</v>
      </c>
      <c r="M7" s="558"/>
      <c r="N7" s="558"/>
      <c r="O7" s="558"/>
      <c r="P7" s="558"/>
      <c r="Q7" s="558"/>
      <c r="R7" s="558"/>
      <c r="S7" s="558"/>
      <c r="T7" s="554" t="s">
        <v>14</v>
      </c>
      <c r="U7" s="558" t="s">
        <v>18</v>
      </c>
      <c r="V7" s="558" t="s">
        <v>26</v>
      </c>
      <c r="W7" s="558"/>
      <c r="X7" s="558" t="s">
        <v>15</v>
      </c>
      <c r="Y7" s="558" t="s">
        <v>17</v>
      </c>
      <c r="Z7" s="558"/>
      <c r="AA7" s="558" t="s">
        <v>22</v>
      </c>
      <c r="AB7" s="558" t="s">
        <v>32</v>
      </c>
      <c r="AC7" s="560" t="s">
        <v>31</v>
      </c>
      <c r="AD7" s="560"/>
      <c r="AE7" s="560"/>
      <c r="AF7" s="560"/>
      <c r="AG7" s="558" t="s">
        <v>28</v>
      </c>
      <c r="AH7" s="558" t="s">
        <v>29</v>
      </c>
      <c r="AI7" s="558" t="s">
        <v>1</v>
      </c>
      <c r="AJ7" s="558" t="s">
        <v>2</v>
      </c>
    </row>
    <row r="8" spans="2:36" ht="15.75" customHeight="1" x14ac:dyDescent="0.25">
      <c r="B8" s="555"/>
      <c r="C8" s="555"/>
      <c r="D8" s="555"/>
      <c r="E8" s="557"/>
      <c r="F8" s="555"/>
      <c r="G8" s="557"/>
      <c r="H8" s="553"/>
      <c r="I8" s="553"/>
      <c r="J8" s="553" t="s">
        <v>33</v>
      </c>
      <c r="K8" s="553" t="s">
        <v>19</v>
      </c>
      <c r="L8" s="561" t="s">
        <v>3</v>
      </c>
      <c r="M8" s="561"/>
      <c r="N8" s="561" t="s">
        <v>4</v>
      </c>
      <c r="O8" s="561"/>
      <c r="P8" s="561" t="s">
        <v>5</v>
      </c>
      <c r="Q8" s="561"/>
      <c r="R8" s="561" t="s">
        <v>6</v>
      </c>
      <c r="S8" s="561"/>
      <c r="T8" s="555"/>
      <c r="U8" s="553"/>
      <c r="V8" s="553" t="s">
        <v>23</v>
      </c>
      <c r="W8" s="553" t="s">
        <v>21</v>
      </c>
      <c r="X8" s="553"/>
      <c r="Y8" s="553" t="s">
        <v>23</v>
      </c>
      <c r="Z8" s="553" t="s">
        <v>21</v>
      </c>
      <c r="AA8" s="553"/>
      <c r="AB8" s="553"/>
      <c r="AC8" s="14" t="s">
        <v>3</v>
      </c>
      <c r="AD8" s="14" t="s">
        <v>4</v>
      </c>
      <c r="AE8" s="14" t="s">
        <v>5</v>
      </c>
      <c r="AF8" s="14" t="s">
        <v>6</v>
      </c>
      <c r="AG8" s="553"/>
      <c r="AH8" s="553"/>
      <c r="AI8" s="553"/>
      <c r="AJ8" s="553"/>
    </row>
    <row r="9" spans="2:36" ht="78.75" x14ac:dyDescent="0.25">
      <c r="B9" s="555"/>
      <c r="C9" s="555"/>
      <c r="D9" s="555"/>
      <c r="E9" s="557"/>
      <c r="F9" s="555"/>
      <c r="G9" s="557"/>
      <c r="H9" s="553"/>
      <c r="I9" s="553"/>
      <c r="J9" s="553"/>
      <c r="K9" s="553"/>
      <c r="L9" s="32" t="s">
        <v>11</v>
      </c>
      <c r="M9" s="32" t="s">
        <v>12</v>
      </c>
      <c r="N9" s="32" t="s">
        <v>11</v>
      </c>
      <c r="O9" s="32" t="s">
        <v>12</v>
      </c>
      <c r="P9" s="32" t="s">
        <v>11</v>
      </c>
      <c r="Q9" s="32" t="s">
        <v>12</v>
      </c>
      <c r="R9" s="32" t="s">
        <v>11</v>
      </c>
      <c r="S9" s="32" t="s">
        <v>12</v>
      </c>
      <c r="T9" s="555"/>
      <c r="U9" s="553"/>
      <c r="V9" s="553"/>
      <c r="W9" s="553"/>
      <c r="X9" s="553"/>
      <c r="Y9" s="553"/>
      <c r="Z9" s="553"/>
      <c r="AA9" s="553"/>
      <c r="AB9" s="553"/>
      <c r="AC9" s="14" t="s">
        <v>24</v>
      </c>
      <c r="AD9" s="14" t="s">
        <v>24</v>
      </c>
      <c r="AE9" s="14" t="s">
        <v>24</v>
      </c>
      <c r="AF9" s="14" t="s">
        <v>24</v>
      </c>
      <c r="AG9" s="553"/>
      <c r="AH9" s="553"/>
      <c r="AI9" s="553"/>
      <c r="AJ9" s="553"/>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51" t="s">
        <v>10</v>
      </c>
      <c r="K31" s="552"/>
      <c r="L31" s="549"/>
      <c r="M31" s="550"/>
      <c r="N31" s="549"/>
      <c r="O31" s="550"/>
      <c r="P31" s="549"/>
      <c r="Q31" s="550"/>
      <c r="R31" s="549"/>
      <c r="S31" s="55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96"/>
  <sheetViews>
    <sheetView showGridLines="0" topLeftCell="C4" zoomScale="86" zoomScaleNormal="86" zoomScaleSheetLayoutView="80" workbookViewId="0">
      <selection activeCell="G66" sqref="G66"/>
    </sheetView>
  </sheetViews>
  <sheetFormatPr baseColWidth="10" defaultColWidth="11.5703125" defaultRowHeight="15" x14ac:dyDescent="0.25"/>
  <cols>
    <col min="1" max="1" width="3" style="86" customWidth="1"/>
    <col min="2" max="2" width="7.85546875" style="86" customWidth="1"/>
    <col min="3" max="3" width="41.28515625" style="86" customWidth="1"/>
    <col min="4" max="4" width="25.7109375" style="86" customWidth="1"/>
    <col min="5" max="5" width="23.140625" style="86" customWidth="1"/>
    <col min="6" max="6" width="16.14062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1466</v>
      </c>
      <c r="Q2" s="122" t="s">
        <v>1504</v>
      </c>
      <c r="R2" s="452" t="str">
        <f>+Presupuesto!D11</f>
        <v>Recurrente</v>
      </c>
      <c r="S2" s="45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47" t="s">
        <v>420</v>
      </c>
      <c r="AI2" s="447" t="s">
        <v>421</v>
      </c>
      <c r="AJ2" s="447" t="s">
        <v>422</v>
      </c>
      <c r="AK2" s="447" t="s">
        <v>423</v>
      </c>
      <c r="AL2" s="447" t="s">
        <v>424</v>
      </c>
      <c r="AM2" s="447" t="s">
        <v>427</v>
      </c>
      <c r="AN2" s="447" t="s">
        <v>425</v>
      </c>
      <c r="AO2" s="447" t="s">
        <v>426</v>
      </c>
      <c r="AP2" s="447" t="s">
        <v>428</v>
      </c>
      <c r="AQ2" s="447" t="s">
        <v>429</v>
      </c>
      <c r="AR2" s="447" t="s">
        <v>430</v>
      </c>
      <c r="AS2" s="447" t="s">
        <v>431</v>
      </c>
      <c r="AT2" s="447" t="s">
        <v>432</v>
      </c>
      <c r="AU2" s="447" t="s">
        <v>433</v>
      </c>
      <c r="AV2" s="447" t="s">
        <v>434</v>
      </c>
      <c r="AW2" s="447" t="s">
        <v>435</v>
      </c>
      <c r="AX2" s="447" t="s">
        <v>436</v>
      </c>
      <c r="AY2" s="447" t="s">
        <v>437</v>
      </c>
      <c r="AZ2" s="447" t="s">
        <v>438</v>
      </c>
      <c r="BA2" s="447" t="s">
        <v>439</v>
      </c>
      <c r="BB2" s="447" t="s">
        <v>440</v>
      </c>
      <c r="BC2" s="447" t="s">
        <v>441</v>
      </c>
      <c r="BD2" s="447" t="s">
        <v>442</v>
      </c>
      <c r="BE2" s="447" t="s">
        <v>443</v>
      </c>
      <c r="BF2" s="447" t="s">
        <v>444</v>
      </c>
      <c r="BG2" s="447" t="s">
        <v>445</v>
      </c>
      <c r="BH2" s="447" t="s">
        <v>446</v>
      </c>
      <c r="BI2" s="447" t="s">
        <v>447</v>
      </c>
      <c r="BJ2" s="447" t="s">
        <v>448</v>
      </c>
      <c r="BK2" s="447" t="s">
        <v>449</v>
      </c>
      <c r="BL2" s="447" t="s">
        <v>450</v>
      </c>
      <c r="BM2" s="447" t="s">
        <v>451</v>
      </c>
      <c r="BN2" s="447" t="s">
        <v>452</v>
      </c>
      <c r="BO2" s="447" t="s">
        <v>453</v>
      </c>
      <c r="BP2" s="447" t="s">
        <v>454</v>
      </c>
      <c r="BQ2" s="447" t="s">
        <v>455</v>
      </c>
      <c r="BR2" s="447" t="s">
        <v>456</v>
      </c>
      <c r="BS2" s="447" t="s">
        <v>457</v>
      </c>
      <c r="BT2" s="447" t="s">
        <v>458</v>
      </c>
      <c r="BU2" s="447" t="s">
        <v>459</v>
      </c>
    </row>
    <row r="3" spans="1:555" hidden="1" x14ac:dyDescent="0.25">
      <c r="AH3" s="448">
        <v>2500</v>
      </c>
      <c r="AI3" s="448">
        <v>1900</v>
      </c>
      <c r="AJ3" s="448">
        <v>1650</v>
      </c>
      <c r="AK3" s="448">
        <v>1580</v>
      </c>
      <c r="AL3" s="448">
        <v>2250</v>
      </c>
      <c r="AM3" s="448">
        <v>1650</v>
      </c>
      <c r="AN3" s="448">
        <v>1400</v>
      </c>
      <c r="AO3" s="449">
        <v>1340</v>
      </c>
      <c r="AP3" s="449">
        <v>2000</v>
      </c>
      <c r="AQ3" s="449">
        <v>1400</v>
      </c>
      <c r="AR3" s="449">
        <v>1150</v>
      </c>
      <c r="AS3" s="449">
        <v>1100</v>
      </c>
      <c r="AT3" s="449">
        <v>1750</v>
      </c>
      <c r="AU3" s="449">
        <v>1150</v>
      </c>
      <c r="AV3" s="449">
        <v>900</v>
      </c>
      <c r="AW3" s="449">
        <v>860</v>
      </c>
      <c r="AX3" s="449">
        <v>1200</v>
      </c>
      <c r="AY3" s="450">
        <v>900</v>
      </c>
      <c r="AZ3" s="450">
        <v>650</v>
      </c>
      <c r="BA3" s="450">
        <v>620</v>
      </c>
      <c r="BB3" s="448">
        <f>+'Cuadro Resumen'!C213</f>
        <v>5605.2314999999999</v>
      </c>
      <c r="BC3" s="448">
        <f>+'Cuadro Resumen'!D213</f>
        <v>5165.6055000000006</v>
      </c>
      <c r="BD3" s="448">
        <f>+'Cuadro Resumen'!E213</f>
        <v>6594.39</v>
      </c>
      <c r="BE3" s="448">
        <f>+'Cuadro Resumen'!F213</f>
        <v>6154.7640000000001</v>
      </c>
      <c r="BF3" s="448">
        <f>+'Cuadro Resumen'!C214</f>
        <v>4945.7925000000005</v>
      </c>
      <c r="BG3" s="448">
        <f>+'Cuadro Resumen'!D214</f>
        <v>4506.1665000000003</v>
      </c>
      <c r="BH3" s="448">
        <f>+'Cuadro Resumen'!E214</f>
        <v>5934.951</v>
      </c>
      <c r="BI3" s="448">
        <f>+'Cuadro Resumen'!F214</f>
        <v>5495.3249999999998</v>
      </c>
      <c r="BJ3" s="449">
        <f>+'Cuadro Resumen'!C215</f>
        <v>4286.3535000000002</v>
      </c>
      <c r="BK3" s="449">
        <f>+'Cuadro Resumen'!D215</f>
        <v>3956.634</v>
      </c>
      <c r="BL3" s="449">
        <f>+'Cuadro Resumen'!E215</f>
        <v>5275.5120000000006</v>
      </c>
      <c r="BM3" s="449">
        <f>+'Cuadro Resumen'!F215</f>
        <v>4835.8860000000004</v>
      </c>
      <c r="BN3" s="449">
        <f>+'Cuadro Resumen'!C216</f>
        <v>3626.9145000000003</v>
      </c>
      <c r="BO3" s="449">
        <f>+'Cuadro Resumen'!D216</f>
        <v>3297.1950000000002</v>
      </c>
      <c r="BP3" s="449">
        <f>+'Cuadro Resumen'!E216</f>
        <v>4616.0730000000003</v>
      </c>
      <c r="BQ3" s="449">
        <f>+'Cuadro Resumen'!F216</f>
        <v>4286.3535000000002</v>
      </c>
      <c r="BR3" s="449">
        <f>+'Cuadro Resumen'!C217</f>
        <v>3187.2885000000001</v>
      </c>
      <c r="BS3" s="449">
        <f>+'Cuadro Resumen'!D217</f>
        <v>2967.4755</v>
      </c>
      <c r="BT3" s="449">
        <f>+'Cuadro Resumen'!E217</f>
        <v>4066.5405000000001</v>
      </c>
      <c r="BU3" s="449">
        <f>+'Cuadro Resumen'!F217</f>
        <v>3736.8210000000004</v>
      </c>
    </row>
    <row r="4" spans="1:555" ht="15.75" thickBot="1" x14ac:dyDescent="0.3"/>
    <row r="5" spans="1:555" ht="53.25" thickBot="1" x14ac:dyDescent="0.3">
      <c r="C5" s="87" t="s">
        <v>389</v>
      </c>
      <c r="D5" s="530">
        <f>SUMIF(C:C,$C$10,D:D)</f>
        <v>17106000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4">
        <f>SUM(F17:F37)</f>
        <v>6000</v>
      </c>
      <c r="F10" s="70"/>
      <c r="G10" s="79"/>
      <c r="H10" s="70"/>
      <c r="I10" s="70"/>
    </row>
    <row r="11" spans="1:555" x14ac:dyDescent="0.25">
      <c r="C11" s="70"/>
      <c r="D11" s="31"/>
      <c r="E11" s="93"/>
      <c r="F11" s="93"/>
      <c r="G11" s="93"/>
      <c r="H11" s="76"/>
      <c r="I11" s="76"/>
      <c r="J11" s="76"/>
      <c r="K11" s="112"/>
    </row>
    <row r="12" spans="1:555" ht="15.75" x14ac:dyDescent="0.25">
      <c r="B12" s="93"/>
      <c r="C12" s="303" t="s">
        <v>392</v>
      </c>
      <c r="D12" s="370" t="s">
        <v>1917</v>
      </c>
      <c r="E12" s="93"/>
      <c r="F12" s="93"/>
      <c r="G12" s="93"/>
      <c r="H12" s="76"/>
      <c r="I12" s="76"/>
      <c r="J12" s="76"/>
      <c r="K12" s="112"/>
    </row>
    <row r="13" spans="1:555" ht="18.75" x14ac:dyDescent="0.25">
      <c r="B13" s="93"/>
      <c r="C13" s="211" t="str">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Siembra, manejo y cosecha del cultivo de cebolla, sandia, y malla sombra para la siembra de pepino, tomate y repollo</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t="s">
        <v>1923</v>
      </c>
      <c r="D17" s="158">
        <v>3</v>
      </c>
      <c r="E17" s="115">
        <v>2000</v>
      </c>
      <c r="F17" s="97">
        <f t="shared" ref="F17:F37" si="0">D17*E17</f>
        <v>6000</v>
      </c>
      <c r="G17" s="161" t="s">
        <v>129</v>
      </c>
      <c r="H17" s="142" t="s">
        <v>343</v>
      </c>
      <c r="I17" s="130" t="str">
        <f>VLOOKUP(H17,Presupuesto!$B$11:$C$565,2,0)</f>
        <v>CONSTRUCCIONES ADICIONES Y MEJORA DE EDIF (47100-00)</v>
      </c>
      <c r="J17" s="219" t="s">
        <v>1357</v>
      </c>
      <c r="K17" s="98" t="s">
        <v>395</v>
      </c>
      <c r="L17" s="98"/>
    </row>
    <row r="18" spans="3:12" x14ac:dyDescent="0.25">
      <c r="C18" s="141"/>
      <c r="D18" s="158"/>
      <c r="E18" s="123"/>
      <c r="F18" s="97">
        <f t="shared" si="0"/>
        <v>0</v>
      </c>
      <c r="G18" s="161"/>
      <c r="H18" s="142"/>
      <c r="I18" s="130" t="e">
        <f>VLOOKUP(H18,Presupuesto!$B$11:$C$565,2,0)</f>
        <v>#N/A</v>
      </c>
      <c r="J18" s="98" t="str">
        <f>$J$17</f>
        <v>Desarrollo e Innovación Curricular</v>
      </c>
      <c r="K18" s="98" t="s">
        <v>412</v>
      </c>
      <c r="L18" s="98"/>
    </row>
    <row r="19" spans="3:12" x14ac:dyDescent="0.25">
      <c r="C19" s="141"/>
      <c r="D19" s="158"/>
      <c r="E19" s="123"/>
      <c r="F19" s="97">
        <f t="shared" si="0"/>
        <v>0</v>
      </c>
      <c r="G19" s="161"/>
      <c r="H19" s="142"/>
      <c r="I19" s="130" t="e">
        <f>VLOOKUP(H19,Presupuesto!$B$11:$C$565,2,0)</f>
        <v>#N/A</v>
      </c>
      <c r="J19" s="98" t="str">
        <f t="shared" ref="J19:J36" si="1">$J$17</f>
        <v>Desarrollo e Innovación Curricular</v>
      </c>
      <c r="K19" s="98" t="s">
        <v>412</v>
      </c>
      <c r="L19" s="98"/>
    </row>
    <row r="20" spans="3:12" x14ac:dyDescent="0.25">
      <c r="C20" s="141"/>
      <c r="D20" s="158"/>
      <c r="E20" s="123"/>
      <c r="F20" s="97">
        <f t="shared" si="0"/>
        <v>0</v>
      </c>
      <c r="G20" s="161"/>
      <c r="H20" s="142"/>
      <c r="I20" s="130" t="e">
        <f>VLOOKUP(H20,Presupuesto!$B$11:$C$565,2,0)</f>
        <v>#N/A</v>
      </c>
      <c r="J20" s="98" t="str">
        <f t="shared" si="1"/>
        <v>Desarrollo e Innovación Curricular</v>
      </c>
      <c r="K20" s="98" t="s">
        <v>412</v>
      </c>
      <c r="L20" s="98"/>
    </row>
    <row r="21" spans="3:12" x14ac:dyDescent="0.25">
      <c r="C21" s="141"/>
      <c r="D21" s="158"/>
      <c r="E21" s="123"/>
      <c r="F21" s="97">
        <f t="shared" si="0"/>
        <v>0</v>
      </c>
      <c r="G21" s="161"/>
      <c r="H21" s="142"/>
      <c r="I21" s="130" t="e">
        <f>VLOOKUP(H21,Presupuesto!$B$11:$C$565,2,0)</f>
        <v>#N/A</v>
      </c>
      <c r="J21" s="98" t="str">
        <f t="shared" si="1"/>
        <v>Desarrollo e Innovación Curricular</v>
      </c>
      <c r="K21" s="98" t="s">
        <v>412</v>
      </c>
      <c r="L21" s="98"/>
    </row>
    <row r="22" spans="3:12" x14ac:dyDescent="0.25">
      <c r="C22" s="141"/>
      <c r="D22" s="158"/>
      <c r="E22" s="123"/>
      <c r="F22" s="97">
        <f t="shared" si="0"/>
        <v>0</v>
      </c>
      <c r="G22" s="161"/>
      <c r="H22" s="142"/>
      <c r="I22" s="130" t="e">
        <f>VLOOKUP(H22,Presupuesto!$B$11:$C$565,2,0)</f>
        <v>#N/A</v>
      </c>
      <c r="J22" s="98" t="str">
        <f t="shared" si="1"/>
        <v>Desarrollo e Innovación Curricular</v>
      </c>
      <c r="K22" s="98" t="s">
        <v>401</v>
      </c>
      <c r="L22" s="98"/>
    </row>
    <row r="23" spans="3:12" x14ac:dyDescent="0.25">
      <c r="C23" s="141"/>
      <c r="D23" s="158"/>
      <c r="E23" s="123"/>
      <c r="F23" s="97">
        <f t="shared" si="0"/>
        <v>0</v>
      </c>
      <c r="G23" s="161"/>
      <c r="H23" s="142"/>
      <c r="I23" s="130" t="e">
        <f>VLOOKUP(H23,Presupuesto!$B$11:$C$565,2,0)</f>
        <v>#N/A</v>
      </c>
      <c r="J23" s="98" t="str">
        <f t="shared" si="1"/>
        <v>Desarrollo e Innovación Curricular</v>
      </c>
      <c r="K23" s="98" t="s">
        <v>412</v>
      </c>
      <c r="L23" s="98"/>
    </row>
    <row r="24" spans="3:12" x14ac:dyDescent="0.25">
      <c r="C24" s="141"/>
      <c r="D24" s="158"/>
      <c r="E24" s="123"/>
      <c r="F24" s="97">
        <f t="shared" si="0"/>
        <v>0</v>
      </c>
      <c r="G24" s="161"/>
      <c r="H24" s="142"/>
      <c r="I24" s="130" t="e">
        <f>VLOOKUP(H24,Presupuesto!$B$11:$C$565,2,0)</f>
        <v>#N/A</v>
      </c>
      <c r="J24" s="98" t="str">
        <f t="shared" si="1"/>
        <v>Desarrollo e Innovación Curricular</v>
      </c>
      <c r="K24" s="98" t="s">
        <v>412</v>
      </c>
      <c r="L24" s="98"/>
    </row>
    <row r="25" spans="3:12" x14ac:dyDescent="0.25">
      <c r="C25" s="141"/>
      <c r="D25" s="158"/>
      <c r="E25" s="123"/>
      <c r="F25" s="97">
        <f t="shared" si="0"/>
        <v>0</v>
      </c>
      <c r="G25" s="161"/>
      <c r="H25" s="142"/>
      <c r="I25" s="130" t="e">
        <f>VLOOKUP(H25,Presupuesto!$B$11:$C$565,2,0)</f>
        <v>#N/A</v>
      </c>
      <c r="J25" s="98" t="str">
        <f t="shared" si="1"/>
        <v>Desarrollo e Innovación Curricular</v>
      </c>
      <c r="K25" s="98" t="s">
        <v>412</v>
      </c>
      <c r="L25" s="98"/>
    </row>
    <row r="26" spans="3:12" x14ac:dyDescent="0.25">
      <c r="C26" s="141"/>
      <c r="D26" s="158"/>
      <c r="E26" s="123"/>
      <c r="F26" s="97">
        <f t="shared" si="0"/>
        <v>0</v>
      </c>
      <c r="G26" s="161"/>
      <c r="H26" s="142"/>
      <c r="I26" s="130" t="e">
        <f>VLOOKUP(H26,Presupuesto!$B$11:$C$565,2,0)</f>
        <v>#N/A</v>
      </c>
      <c r="J26" s="98" t="str">
        <f t="shared" si="1"/>
        <v>Desarrollo e Innovación Curricular</v>
      </c>
      <c r="K26" s="98" t="s">
        <v>412</v>
      </c>
      <c r="L26" s="98"/>
    </row>
    <row r="27" spans="3:12" x14ac:dyDescent="0.25">
      <c r="C27" s="143"/>
      <c r="D27" s="158"/>
      <c r="E27" s="118"/>
      <c r="F27" s="97">
        <f t="shared" si="0"/>
        <v>0</v>
      </c>
      <c r="G27" s="161"/>
      <c r="H27" s="144"/>
      <c r="I27" s="130" t="e">
        <f>VLOOKUP(H27,Presupuesto!$B$11:$C$565,2,0)</f>
        <v>#N/A</v>
      </c>
      <c r="J27" s="98" t="str">
        <f t="shared" si="1"/>
        <v>Desarrollo e Innovación Curricular</v>
      </c>
      <c r="K27" s="98" t="s">
        <v>412</v>
      </c>
      <c r="L27" s="98"/>
    </row>
    <row r="28" spans="3:12" x14ac:dyDescent="0.25">
      <c r="C28" s="143"/>
      <c r="D28" s="158"/>
      <c r="E28" s="118"/>
      <c r="F28" s="97">
        <f t="shared" si="0"/>
        <v>0</v>
      </c>
      <c r="G28" s="161"/>
      <c r="H28" s="144"/>
      <c r="I28" s="130" t="e">
        <f>VLOOKUP(H28,Presupuesto!$B$11:$C$565,2,0)</f>
        <v>#N/A</v>
      </c>
      <c r="J28" s="98" t="str">
        <f t="shared" si="1"/>
        <v>Desarrollo e Innovación Curricular</v>
      </c>
      <c r="K28" s="98" t="s">
        <v>412</v>
      </c>
      <c r="L28" s="98"/>
    </row>
    <row r="29" spans="3:12" x14ac:dyDescent="0.25">
      <c r="C29" s="143"/>
      <c r="D29" s="158"/>
      <c r="E29" s="118"/>
      <c r="F29" s="97">
        <f t="shared" si="0"/>
        <v>0</v>
      </c>
      <c r="G29" s="161"/>
      <c r="H29" s="144"/>
      <c r="I29" s="130" t="e">
        <f>VLOOKUP(H29,Presupuesto!$B$11:$C$565,2,0)</f>
        <v>#N/A</v>
      </c>
      <c r="J29" s="98" t="str">
        <f t="shared" si="1"/>
        <v>Desarrollo e Innovación Curricular</v>
      </c>
      <c r="K29" s="98" t="s">
        <v>412</v>
      </c>
      <c r="L29" s="98"/>
    </row>
    <row r="30" spans="3:12" x14ac:dyDescent="0.25">
      <c r="C30" s="143"/>
      <c r="D30" s="158"/>
      <c r="E30" s="118"/>
      <c r="F30" s="97">
        <f t="shared" si="0"/>
        <v>0</v>
      </c>
      <c r="G30" s="161"/>
      <c r="H30" s="144"/>
      <c r="I30" s="130" t="e">
        <f>VLOOKUP(H30,Presupuesto!$B$11:$C$565,2,0)</f>
        <v>#N/A</v>
      </c>
      <c r="J30" s="98" t="str">
        <f t="shared" si="1"/>
        <v>Desarrollo e Innovación Curricular</v>
      </c>
      <c r="K30" s="98" t="s">
        <v>412</v>
      </c>
      <c r="L30" s="98"/>
    </row>
    <row r="31" spans="3:12" x14ac:dyDescent="0.25">
      <c r="C31" s="143"/>
      <c r="D31" s="158"/>
      <c r="E31" s="118"/>
      <c r="F31" s="97">
        <f t="shared" si="0"/>
        <v>0</v>
      </c>
      <c r="G31" s="161"/>
      <c r="H31" s="144"/>
      <c r="I31" s="130" t="e">
        <f>VLOOKUP(H31,Presupuesto!$B$11:$C$565,2,0)</f>
        <v>#N/A</v>
      </c>
      <c r="J31" s="98" t="str">
        <f t="shared" si="1"/>
        <v>Desarrollo e Innovación Curricular</v>
      </c>
      <c r="K31" s="98" t="s">
        <v>412</v>
      </c>
      <c r="L31" s="98"/>
    </row>
    <row r="32" spans="3:12" x14ac:dyDescent="0.25">
      <c r="C32" s="143"/>
      <c r="D32" s="158"/>
      <c r="E32" s="118"/>
      <c r="F32" s="97">
        <f t="shared" si="0"/>
        <v>0</v>
      </c>
      <c r="G32" s="161"/>
      <c r="H32" s="144"/>
      <c r="I32" s="130" t="e">
        <f>VLOOKUP(H32,Presupuesto!$B$11:$C$565,2,0)</f>
        <v>#N/A</v>
      </c>
      <c r="J32" s="98" t="str">
        <f t="shared" si="1"/>
        <v>Desarrollo e Innovación Curricular</v>
      </c>
      <c r="K32" s="98" t="s">
        <v>412</v>
      </c>
      <c r="L32" s="98"/>
    </row>
    <row r="33" spans="3:12" x14ac:dyDescent="0.25">
      <c r="C33" s="145"/>
      <c r="D33" s="158"/>
      <c r="E33" s="118"/>
      <c r="F33" s="97">
        <f t="shared" si="0"/>
        <v>0</v>
      </c>
      <c r="G33" s="161"/>
      <c r="H33" s="146"/>
      <c r="I33" s="130" t="e">
        <f>VLOOKUP(H33,Presupuesto!$B$11:$C$565,2,0)</f>
        <v>#N/A</v>
      </c>
      <c r="J33" s="98" t="str">
        <f t="shared" si="1"/>
        <v>Desarrollo e Innovación Curricular</v>
      </c>
      <c r="K33" s="98" t="s">
        <v>403</v>
      </c>
      <c r="L33" s="98"/>
    </row>
    <row r="34" spans="3:12" x14ac:dyDescent="0.25">
      <c r="C34" s="145"/>
      <c r="D34" s="158"/>
      <c r="E34" s="118"/>
      <c r="F34" s="97">
        <f t="shared" si="0"/>
        <v>0</v>
      </c>
      <c r="G34" s="161"/>
      <c r="H34" s="146"/>
      <c r="I34" s="130" t="e">
        <f>VLOOKUP(H34,Presupuesto!$B$11:$C$565,2,0)</f>
        <v>#N/A</v>
      </c>
      <c r="J34" s="98" t="str">
        <f t="shared" si="1"/>
        <v>Desarrollo e Innovación Curricular</v>
      </c>
      <c r="K34" s="98" t="s">
        <v>412</v>
      </c>
      <c r="L34" s="98"/>
    </row>
    <row r="35" spans="3:12" x14ac:dyDescent="0.25">
      <c r="C35" s="145"/>
      <c r="D35" s="158"/>
      <c r="E35" s="118"/>
      <c r="F35" s="97">
        <f t="shared" si="0"/>
        <v>0</v>
      </c>
      <c r="G35" s="161"/>
      <c r="H35" s="146"/>
      <c r="I35" s="130" t="e">
        <f>VLOOKUP(H35,Presupuesto!$B$11:$C$565,2,0)</f>
        <v>#N/A</v>
      </c>
      <c r="J35" s="98" t="str">
        <f t="shared" si="1"/>
        <v>Desarrollo e Innovación Curricular</v>
      </c>
      <c r="K35" s="98" t="s">
        <v>412</v>
      </c>
      <c r="L35" s="98"/>
    </row>
    <row r="36" spans="3:12" x14ac:dyDescent="0.25">
      <c r="C36" s="145"/>
      <c r="D36" s="158"/>
      <c r="E36" s="118"/>
      <c r="F36" s="97">
        <f t="shared" si="0"/>
        <v>0</v>
      </c>
      <c r="G36" s="161"/>
      <c r="H36" s="146"/>
      <c r="I36" s="130" t="e">
        <f>VLOOKUP(H36,Presupuesto!$B$11:$C$565,2,0)</f>
        <v>#N/A</v>
      </c>
      <c r="J36" s="98" t="str">
        <f t="shared" si="1"/>
        <v>Desarrollo e Innovación Curricular</v>
      </c>
      <c r="K36" s="98" t="s">
        <v>412</v>
      </c>
      <c r="L36" s="98"/>
    </row>
    <row r="37" spans="3:12" ht="15.75" thickBot="1" x14ac:dyDescent="0.3">
      <c r="C37" s="147"/>
      <c r="D37" s="223"/>
      <c r="E37" s="103"/>
      <c r="F37" s="105">
        <f t="shared" si="0"/>
        <v>0</v>
      </c>
      <c r="G37" s="162"/>
      <c r="H37" s="148"/>
      <c r="I37" s="132" t="e">
        <f>VLOOKUP(H37,Presupuesto!$B$11:$C$565,2,0)</f>
        <v>#N/A</v>
      </c>
      <c r="J37" s="106" t="str">
        <f t="shared" ref="J37" si="2">$J$20</f>
        <v>Desarrollo e Innovación Curricular</v>
      </c>
      <c r="K37" s="124" t="s">
        <v>394</v>
      </c>
      <c r="L37" s="106"/>
    </row>
    <row r="38" spans="3:12" x14ac:dyDescent="0.25">
      <c r="F38" s="90"/>
      <c r="G38" s="89"/>
      <c r="H38" s="90"/>
      <c r="I38" s="90"/>
    </row>
    <row r="39" spans="3:12" ht="15.75" thickBot="1" x14ac:dyDescent="0.3"/>
    <row r="40" spans="3:12" ht="15.75" thickBot="1" x14ac:dyDescent="0.3">
      <c r="C40" s="157" t="s">
        <v>53</v>
      </c>
      <c r="D40" s="374">
        <f>SUM(F47:F56)</f>
        <v>5000000</v>
      </c>
      <c r="F40" s="70"/>
      <c r="G40" s="79"/>
      <c r="H40" s="70"/>
      <c r="I40" s="70"/>
    </row>
    <row r="41" spans="3:12" x14ac:dyDescent="0.25">
      <c r="C41" s="70"/>
      <c r="D41" s="31"/>
      <c r="E41" s="93"/>
      <c r="F41" s="93"/>
      <c r="G41" s="93"/>
      <c r="H41" s="76"/>
      <c r="I41" s="76"/>
      <c r="J41" s="76"/>
      <c r="K41" s="112"/>
    </row>
    <row r="42" spans="3:12" ht="15.75" x14ac:dyDescent="0.25">
      <c r="C42" s="303" t="s">
        <v>392</v>
      </c>
      <c r="D42" s="370" t="s">
        <v>1979</v>
      </c>
      <c r="E42" s="93"/>
      <c r="F42" s="93"/>
      <c r="G42" s="93"/>
      <c r="H42" s="76"/>
      <c r="I42" s="76"/>
      <c r="J42" s="76"/>
      <c r="K42" s="112"/>
    </row>
    <row r="43" spans="3:12" ht="18.75" x14ac:dyDescent="0.25">
      <c r="C43" s="211" t="str">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Remodelaicón , instalcion y adecuación del Centro de Investigación Agroalimentaria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t="s">
        <v>1980</v>
      </c>
      <c r="D47" s="158">
        <v>1</v>
      </c>
      <c r="E47" s="529">
        <v>5000000</v>
      </c>
      <c r="F47" s="97">
        <f t="shared" ref="F47:F56" si="3">D47*E47</f>
        <v>5000000</v>
      </c>
      <c r="G47" s="161" t="s">
        <v>1496</v>
      </c>
      <c r="H47" s="142" t="s">
        <v>343</v>
      </c>
      <c r="I47" s="130" t="str">
        <f>VLOOKUP(H47,Presupuesto!$B$11:$C$565,2,0)</f>
        <v>CONSTRUCCIONES ADICIONES Y MEJORA DE EDIF (47100-00)</v>
      </c>
      <c r="J47" s="219" t="s">
        <v>1364</v>
      </c>
      <c r="K47" s="98" t="s">
        <v>396</v>
      </c>
      <c r="L47" s="98"/>
    </row>
    <row r="48" spans="3:12" x14ac:dyDescent="0.25">
      <c r="C48" s="141" t="s">
        <v>1981</v>
      </c>
      <c r="D48" s="158"/>
      <c r="E48" s="123"/>
      <c r="F48" s="97">
        <f t="shared" si="3"/>
        <v>0</v>
      </c>
      <c r="G48" s="161"/>
      <c r="H48" s="142"/>
      <c r="I48" s="130" t="e">
        <f>VLOOKUP(H48,Presupuesto!$B$11:$C$565,2,0)</f>
        <v>#N/A</v>
      </c>
      <c r="J48" s="98" t="str">
        <f>$J$47</f>
        <v>Gestión Administrativa y  financiera en apoyo al Desarrollo Académico</v>
      </c>
      <c r="K48" s="98" t="s">
        <v>412</v>
      </c>
      <c r="L48" s="98"/>
    </row>
    <row r="49" spans="3:12" x14ac:dyDescent="0.25">
      <c r="C49" s="141"/>
      <c r="D49" s="158"/>
      <c r="E49" s="123"/>
      <c r="F49" s="97">
        <f t="shared" si="3"/>
        <v>0</v>
      </c>
      <c r="G49" s="161"/>
      <c r="H49" s="142"/>
      <c r="I49" s="130" t="e">
        <f>VLOOKUP(H49,Presupuesto!$B$11:$C$565,2,0)</f>
        <v>#N/A</v>
      </c>
      <c r="J49" s="98" t="str">
        <f t="shared" ref="J49:J56" si="4">$J$47</f>
        <v>Gestión Administrativa y  financiera en apoyo al Desarrollo Académico</v>
      </c>
      <c r="K49" s="98" t="s">
        <v>412</v>
      </c>
      <c r="L49" s="98"/>
    </row>
    <row r="50" spans="3:12" x14ac:dyDescent="0.25">
      <c r="C50" s="141"/>
      <c r="D50" s="158"/>
      <c r="E50" s="123"/>
      <c r="F50" s="97">
        <f t="shared" si="3"/>
        <v>0</v>
      </c>
      <c r="G50" s="161"/>
      <c r="H50" s="142"/>
      <c r="I50" s="130" t="e">
        <f>VLOOKUP(H50,Presupuesto!$B$11:$C$565,2,0)</f>
        <v>#N/A</v>
      </c>
      <c r="J50" s="98" t="str">
        <f t="shared" si="4"/>
        <v>Gestión Administrativa y  financiera en apoyo al Desarrollo Académico</v>
      </c>
      <c r="K50" s="98" t="s">
        <v>412</v>
      </c>
      <c r="L50" s="98"/>
    </row>
    <row r="51" spans="3:12" x14ac:dyDescent="0.25">
      <c r="C51" s="141"/>
      <c r="D51" s="158"/>
      <c r="E51" s="123"/>
      <c r="F51" s="97">
        <f t="shared" si="3"/>
        <v>0</v>
      </c>
      <c r="G51" s="161"/>
      <c r="H51" s="142"/>
      <c r="I51" s="130" t="e">
        <f>VLOOKUP(H51,Presupuesto!$B$11:$C$565,2,0)</f>
        <v>#N/A</v>
      </c>
      <c r="J51" s="98" t="str">
        <f t="shared" si="4"/>
        <v>Gestión Administrativa y  financiera en apoyo al Desarrollo Académico</v>
      </c>
      <c r="K51" s="98" t="s">
        <v>412</v>
      </c>
      <c r="L51" s="98"/>
    </row>
    <row r="52" spans="3:12" x14ac:dyDescent="0.25">
      <c r="C52" s="145"/>
      <c r="D52" s="158"/>
      <c r="E52" s="118"/>
      <c r="F52" s="97">
        <f t="shared" si="3"/>
        <v>0</v>
      </c>
      <c r="G52" s="161"/>
      <c r="H52" s="146"/>
      <c r="I52" s="130" t="e">
        <f>VLOOKUP(H52,Presupuesto!$B$11:$C$565,2,0)</f>
        <v>#N/A</v>
      </c>
      <c r="J52" s="98" t="str">
        <f t="shared" si="4"/>
        <v>Gestión Administrativa y  financiera en apoyo al Desarrollo Académico</v>
      </c>
      <c r="K52" s="98" t="s">
        <v>403</v>
      </c>
      <c r="L52" s="98"/>
    </row>
    <row r="53" spans="3:12" x14ac:dyDescent="0.25">
      <c r="C53" s="145"/>
      <c r="D53" s="158"/>
      <c r="E53" s="118"/>
      <c r="F53" s="97">
        <f t="shared" si="3"/>
        <v>0</v>
      </c>
      <c r="G53" s="161"/>
      <c r="H53" s="146"/>
      <c r="I53" s="130" t="e">
        <f>VLOOKUP(H53,Presupuesto!$B$11:$C$565,2,0)</f>
        <v>#N/A</v>
      </c>
      <c r="J53" s="98" t="str">
        <f t="shared" si="4"/>
        <v>Gestión Administrativa y  financiera en apoyo al Desarrollo Académico</v>
      </c>
      <c r="K53" s="98" t="s">
        <v>412</v>
      </c>
      <c r="L53" s="98"/>
    </row>
    <row r="54" spans="3:12" x14ac:dyDescent="0.25">
      <c r="C54" s="145"/>
      <c r="D54" s="158"/>
      <c r="E54" s="118"/>
      <c r="F54" s="97">
        <f t="shared" si="3"/>
        <v>0</v>
      </c>
      <c r="G54" s="161"/>
      <c r="H54" s="146"/>
      <c r="I54" s="130" t="e">
        <f>VLOOKUP(H54,Presupuesto!$B$11:$C$565,2,0)</f>
        <v>#N/A</v>
      </c>
      <c r="J54" s="98" t="str">
        <f t="shared" si="4"/>
        <v>Gestión Administrativa y  financiera en apoyo al Desarrollo Académico</v>
      </c>
      <c r="K54" s="98" t="s">
        <v>412</v>
      </c>
      <c r="L54" s="98"/>
    </row>
    <row r="55" spans="3:12" x14ac:dyDescent="0.25">
      <c r="C55" s="145"/>
      <c r="D55" s="158"/>
      <c r="E55" s="118"/>
      <c r="F55" s="97">
        <f t="shared" si="3"/>
        <v>0</v>
      </c>
      <c r="G55" s="161"/>
      <c r="H55" s="146"/>
      <c r="I55" s="130" t="e">
        <f>VLOOKUP(H55,Presupuesto!$B$11:$C$565,2,0)</f>
        <v>#N/A</v>
      </c>
      <c r="J55" s="98" t="str">
        <f t="shared" si="4"/>
        <v>Gestión Administrativa y  financiera en apoyo al Desarrollo Académico</v>
      </c>
      <c r="K55" s="98" t="s">
        <v>412</v>
      </c>
      <c r="L55" s="98"/>
    </row>
    <row r="56" spans="3:12" ht="15.75" thickBot="1" x14ac:dyDescent="0.3">
      <c r="C56" s="502" t="s">
        <v>1982</v>
      </c>
      <c r="D56" s="223"/>
      <c r="E56" s="103"/>
      <c r="F56" s="105">
        <f t="shared" si="3"/>
        <v>0</v>
      </c>
      <c r="G56" s="162"/>
      <c r="H56" s="148"/>
      <c r="I56" s="132" t="e">
        <f>VLOOKUP(H56,Presupuesto!$B$11:$C$565,2,0)</f>
        <v>#N/A</v>
      </c>
      <c r="J56" s="106" t="str">
        <f t="shared" si="4"/>
        <v>Gestión Administrativa y  financiera en apoyo al Desarrollo Académico</v>
      </c>
      <c r="K56" s="124" t="s">
        <v>394</v>
      </c>
      <c r="L56" s="106"/>
    </row>
    <row r="58" spans="3:12" ht="15.75" thickBot="1" x14ac:dyDescent="0.3"/>
    <row r="59" spans="3:12" ht="15.75" thickBot="1" x14ac:dyDescent="0.3">
      <c r="C59" s="157" t="s">
        <v>53</v>
      </c>
      <c r="D59" s="374">
        <f>SUM(F66:F86)</f>
        <v>800000</v>
      </c>
      <c r="F59" s="70"/>
      <c r="G59" s="79"/>
      <c r="H59" s="70"/>
      <c r="I59" s="70"/>
    </row>
    <row r="60" spans="3:12" x14ac:dyDescent="0.25">
      <c r="C60" s="70"/>
      <c r="D60" s="31"/>
      <c r="E60" s="93"/>
      <c r="F60" s="93"/>
      <c r="G60" s="93"/>
      <c r="H60" s="76"/>
      <c r="I60" s="76"/>
      <c r="J60" s="76"/>
      <c r="K60" s="112"/>
    </row>
    <row r="61" spans="3:12" ht="15.75" x14ac:dyDescent="0.25">
      <c r="C61" s="303" t="s">
        <v>392</v>
      </c>
      <c r="D61" s="370" t="s">
        <v>2087</v>
      </c>
      <c r="E61" s="93"/>
      <c r="F61" s="93"/>
      <c r="G61" s="93"/>
      <c r="H61" s="76"/>
      <c r="I61" s="76"/>
      <c r="J61" s="76"/>
      <c r="K61" s="112"/>
    </row>
    <row r="62" spans="3:12" ht="18.75" x14ac:dyDescent="0.25">
      <c r="C62" s="211" t="str">
        <f>IFERROR(VLOOKUP(D61,'1. Desarrollo e Innov. Curricu.'!$E:$F,2,FALSE),IFERROR(VLOOKUP(D61,'2. Investigación Científica'!$E:$F,2,FALSE),IFERROR(VLOOKUP(D61,'3. Vinculación Univ. Sociedad'!$E:$F,2,FALSE),IFERROR(VLOOKUP(D61,'4. Docencia y Profesorado Univ.'!$E:$F,2,FALSE),IFERROR(VLOOKUP(D61,'5. Estudiantes y Graduados'!$E:$F,2,FALSE),IFERROR(VLOOKUP(D61,'11. Gestion Administrativa'!$E:$F,2,FALSE),IFERROR(VLOOKUP(D61,'13. Gestión Académica'!$E:$F,2,FALSE),IFERROR(VLOOKUP(D61,'8. Asegura. de la Calid. y M'!$E:$F,2,FALSE),IFERROR(VLOOKUP(D61,'6. Gestión del Conocimiento'!$E:$F,2,FALSE),IFERROR(VLOOKUP(D61,'15. Gobernabilidad y Proceso...'!$E:$F,2,FALSE),IFERROR(VLOOKUP(D61,'12. Gestión del Talento Humano'!$E:$F,2,FALSE),IFERROR(VLOOKUP(D61,'14. Internacional... de la E.S.'!$E:$F,2,FALSE),IFERROR(VLOOKUP(D61,'10. Posgrado'!$E:$F,2,FALSE),IFERROR(VLOOKUP(D61,'17. Gestión TIC'!$E:$F,2,FALSE),IFERROR(VLOOKUP(D61,'16. Desa. del Sistema Educ.Sup.'!$E:$F,2,FALSE),IFERROR(VLOOKUP(D61,'9. Cultura de Inno. Insti...'!$E:$F,2,FALSE),VLOOKUP(D61,'7. Lo Esencial de la Reforma U.'!$E:$F,2,0)))))))))))))))))</f>
        <v>Construcción de un Laboratorio Contable y estadístico.</v>
      </c>
      <c r="D62" s="31"/>
      <c r="E62" s="93"/>
      <c r="F62" s="93"/>
      <c r="G62" s="93"/>
      <c r="H62" s="76"/>
      <c r="I62" s="76"/>
      <c r="J62" s="76"/>
      <c r="K62" s="112"/>
    </row>
    <row r="63" spans="3:12" x14ac:dyDescent="0.25">
      <c r="E63" s="93"/>
      <c r="F63" s="93"/>
      <c r="G63" s="93"/>
      <c r="H63" s="76"/>
      <c r="I63" s="76"/>
      <c r="J63" s="76"/>
      <c r="K63" s="112"/>
    </row>
    <row r="64" spans="3:12" ht="15.75" thickBot="1" x14ac:dyDescent="0.3">
      <c r="F64" s="93"/>
      <c r="G64" s="76"/>
      <c r="H64" s="76"/>
      <c r="I64" s="76"/>
    </row>
    <row r="65" spans="3:12" ht="30.75" thickBot="1" x14ac:dyDescent="0.3">
      <c r="C65" s="129" t="s">
        <v>44</v>
      </c>
      <c r="D65" s="134" t="s">
        <v>55</v>
      </c>
      <c r="E65" s="136" t="s">
        <v>57</v>
      </c>
      <c r="F65" s="135" t="s">
        <v>27</v>
      </c>
      <c r="G65" s="133" t="s">
        <v>131</v>
      </c>
      <c r="H65" s="136" t="s">
        <v>46</v>
      </c>
      <c r="I65" s="133" t="s">
        <v>132</v>
      </c>
      <c r="J65" s="133" t="s">
        <v>410</v>
      </c>
      <c r="K65" s="133" t="s">
        <v>411</v>
      </c>
      <c r="L65" s="133" t="s">
        <v>121</v>
      </c>
    </row>
    <row r="66" spans="3:12" x14ac:dyDescent="0.25">
      <c r="C66" s="141" t="s">
        <v>2090</v>
      </c>
      <c r="D66" s="158">
        <v>1</v>
      </c>
      <c r="E66" s="115">
        <v>800000</v>
      </c>
      <c r="F66" s="97">
        <f t="shared" ref="F66:F86" si="5">D66*E66</f>
        <v>800000</v>
      </c>
      <c r="G66" s="161" t="s">
        <v>1496</v>
      </c>
      <c r="H66" s="142" t="s">
        <v>343</v>
      </c>
      <c r="I66" s="130" t="str">
        <f>VLOOKUP(H66,Presupuesto!$B$11:$C$565,2,0)</f>
        <v>CONSTRUCCIONES ADICIONES Y MEJORA DE EDIF (47100-00)</v>
      </c>
      <c r="J66" s="219" t="s">
        <v>1364</v>
      </c>
      <c r="K66" s="98" t="s">
        <v>396</v>
      </c>
      <c r="L66" s="98"/>
    </row>
    <row r="67" spans="3:12" x14ac:dyDescent="0.25">
      <c r="C67" s="141"/>
      <c r="D67" s="158"/>
      <c r="E67" s="123"/>
      <c r="F67" s="97">
        <f t="shared" si="5"/>
        <v>0</v>
      </c>
      <c r="G67" s="161"/>
      <c r="H67" s="142"/>
      <c r="I67" s="130" t="e">
        <f>VLOOKUP(H67,Presupuesto!$B$11:$C$565,2,0)</f>
        <v>#N/A</v>
      </c>
      <c r="J67" s="98" t="str">
        <f>$J$66</f>
        <v>Gestión Administrativa y  financiera en apoyo al Desarrollo Académico</v>
      </c>
      <c r="K67" s="98" t="s">
        <v>412</v>
      </c>
      <c r="L67" s="98"/>
    </row>
    <row r="68" spans="3:12" x14ac:dyDescent="0.25">
      <c r="C68" s="141"/>
      <c r="D68" s="158"/>
      <c r="E68" s="123"/>
      <c r="F68" s="97">
        <f t="shared" si="5"/>
        <v>0</v>
      </c>
      <c r="G68" s="161"/>
      <c r="H68" s="142"/>
      <c r="I68" s="130" t="e">
        <f>VLOOKUP(H68,Presupuesto!$B$11:$C$565,2,0)</f>
        <v>#N/A</v>
      </c>
      <c r="J68" s="98" t="str">
        <f t="shared" ref="J68:J86" si="6">$J$66</f>
        <v>Gestión Administrativa y  financiera en apoyo al Desarrollo Académico</v>
      </c>
      <c r="K68" s="98" t="s">
        <v>412</v>
      </c>
      <c r="L68" s="98"/>
    </row>
    <row r="69" spans="3:12" x14ac:dyDescent="0.25">
      <c r="C69" s="141"/>
      <c r="D69" s="158"/>
      <c r="E69" s="123"/>
      <c r="F69" s="97">
        <f t="shared" si="5"/>
        <v>0</v>
      </c>
      <c r="G69" s="161"/>
      <c r="H69" s="142"/>
      <c r="I69" s="130" t="e">
        <f>VLOOKUP(H69,Presupuesto!$B$11:$C$565,2,0)</f>
        <v>#N/A</v>
      </c>
      <c r="J69" s="98" t="str">
        <f t="shared" si="6"/>
        <v>Gestión Administrativa y  financiera en apoyo al Desarrollo Académico</v>
      </c>
      <c r="K69" s="98" t="s">
        <v>412</v>
      </c>
      <c r="L69" s="98"/>
    </row>
    <row r="70" spans="3:12" x14ac:dyDescent="0.25">
      <c r="C70" s="141"/>
      <c r="D70" s="158"/>
      <c r="E70" s="123"/>
      <c r="F70" s="97">
        <f t="shared" si="5"/>
        <v>0</v>
      </c>
      <c r="G70" s="161"/>
      <c r="H70" s="142"/>
      <c r="I70" s="130" t="e">
        <f>VLOOKUP(H70,Presupuesto!$B$11:$C$565,2,0)</f>
        <v>#N/A</v>
      </c>
      <c r="J70" s="98" t="str">
        <f t="shared" si="6"/>
        <v>Gestión Administrativa y  financiera en apoyo al Desarrollo Académico</v>
      </c>
      <c r="K70" s="98" t="s">
        <v>412</v>
      </c>
      <c r="L70" s="98"/>
    </row>
    <row r="71" spans="3:12" x14ac:dyDescent="0.25">
      <c r="C71" s="141"/>
      <c r="D71" s="158"/>
      <c r="E71" s="123"/>
      <c r="F71" s="97">
        <f t="shared" si="5"/>
        <v>0</v>
      </c>
      <c r="G71" s="161"/>
      <c r="H71" s="142"/>
      <c r="I71" s="130" t="e">
        <f>VLOOKUP(H71,Presupuesto!$B$11:$C$565,2,0)</f>
        <v>#N/A</v>
      </c>
      <c r="J71" s="98" t="str">
        <f t="shared" si="6"/>
        <v>Gestión Administrativa y  financiera en apoyo al Desarrollo Académico</v>
      </c>
      <c r="K71" s="98" t="s">
        <v>401</v>
      </c>
      <c r="L71" s="98"/>
    </row>
    <row r="72" spans="3:12" x14ac:dyDescent="0.25">
      <c r="C72" s="141"/>
      <c r="D72" s="158"/>
      <c r="E72" s="123"/>
      <c r="F72" s="97">
        <f t="shared" si="5"/>
        <v>0</v>
      </c>
      <c r="G72" s="161"/>
      <c r="H72" s="142"/>
      <c r="I72" s="130" t="e">
        <f>VLOOKUP(H72,Presupuesto!$B$11:$C$565,2,0)</f>
        <v>#N/A</v>
      </c>
      <c r="J72" s="98" t="str">
        <f t="shared" si="6"/>
        <v>Gestión Administrativa y  financiera en apoyo al Desarrollo Académico</v>
      </c>
      <c r="K72" s="98" t="s">
        <v>412</v>
      </c>
      <c r="L72" s="98"/>
    </row>
    <row r="73" spans="3:12" x14ac:dyDescent="0.25">
      <c r="C73" s="141"/>
      <c r="D73" s="158"/>
      <c r="E73" s="123"/>
      <c r="F73" s="97">
        <f t="shared" si="5"/>
        <v>0</v>
      </c>
      <c r="G73" s="161"/>
      <c r="H73" s="142"/>
      <c r="I73" s="130" t="e">
        <f>VLOOKUP(H73,Presupuesto!$B$11:$C$565,2,0)</f>
        <v>#N/A</v>
      </c>
      <c r="J73" s="98" t="str">
        <f t="shared" si="6"/>
        <v>Gestión Administrativa y  financiera en apoyo al Desarrollo Académico</v>
      </c>
      <c r="K73" s="98" t="s">
        <v>412</v>
      </c>
      <c r="L73" s="98"/>
    </row>
    <row r="74" spans="3:12" x14ac:dyDescent="0.25">
      <c r="C74" s="141"/>
      <c r="D74" s="158"/>
      <c r="E74" s="123"/>
      <c r="F74" s="97">
        <f t="shared" si="5"/>
        <v>0</v>
      </c>
      <c r="G74" s="161"/>
      <c r="H74" s="142"/>
      <c r="I74" s="130" t="e">
        <f>VLOOKUP(H74,Presupuesto!$B$11:$C$565,2,0)</f>
        <v>#N/A</v>
      </c>
      <c r="J74" s="98" t="str">
        <f t="shared" si="6"/>
        <v>Gestión Administrativa y  financiera en apoyo al Desarrollo Académico</v>
      </c>
      <c r="K74" s="98" t="s">
        <v>412</v>
      </c>
      <c r="L74" s="98"/>
    </row>
    <row r="75" spans="3:12" x14ac:dyDescent="0.25">
      <c r="C75" s="141"/>
      <c r="D75" s="158"/>
      <c r="E75" s="123"/>
      <c r="F75" s="97">
        <f t="shared" si="5"/>
        <v>0</v>
      </c>
      <c r="G75" s="161"/>
      <c r="H75" s="142"/>
      <c r="I75" s="130" t="e">
        <f>VLOOKUP(H75,Presupuesto!$B$11:$C$565,2,0)</f>
        <v>#N/A</v>
      </c>
      <c r="J75" s="98" t="str">
        <f t="shared" si="6"/>
        <v>Gestión Administrativa y  financiera en apoyo al Desarrollo Académico</v>
      </c>
      <c r="K75" s="98" t="s">
        <v>412</v>
      </c>
      <c r="L75" s="98"/>
    </row>
    <row r="76" spans="3:12" x14ac:dyDescent="0.25">
      <c r="C76" s="143"/>
      <c r="D76" s="158"/>
      <c r="E76" s="118"/>
      <c r="F76" s="97">
        <f t="shared" si="5"/>
        <v>0</v>
      </c>
      <c r="G76" s="161"/>
      <c r="H76" s="144"/>
      <c r="I76" s="130" t="e">
        <f>VLOOKUP(H76,Presupuesto!$B$11:$C$565,2,0)</f>
        <v>#N/A</v>
      </c>
      <c r="J76" s="98" t="str">
        <f t="shared" si="6"/>
        <v>Gestión Administrativa y  financiera en apoyo al Desarrollo Académico</v>
      </c>
      <c r="K76" s="98" t="s">
        <v>412</v>
      </c>
      <c r="L76" s="98"/>
    </row>
    <row r="77" spans="3:12" x14ac:dyDescent="0.25">
      <c r="C77" s="143"/>
      <c r="D77" s="158"/>
      <c r="E77" s="118"/>
      <c r="F77" s="97">
        <f t="shared" si="5"/>
        <v>0</v>
      </c>
      <c r="G77" s="161"/>
      <c r="H77" s="144"/>
      <c r="I77" s="130" t="e">
        <f>VLOOKUP(H77,Presupuesto!$B$11:$C$565,2,0)</f>
        <v>#N/A</v>
      </c>
      <c r="J77" s="98" t="str">
        <f t="shared" si="6"/>
        <v>Gestión Administrativa y  financiera en apoyo al Desarrollo Académico</v>
      </c>
      <c r="K77" s="98" t="s">
        <v>412</v>
      </c>
      <c r="L77" s="98"/>
    </row>
    <row r="78" spans="3:12" x14ac:dyDescent="0.25">
      <c r="C78" s="143"/>
      <c r="D78" s="158"/>
      <c r="E78" s="118"/>
      <c r="F78" s="97">
        <f t="shared" si="5"/>
        <v>0</v>
      </c>
      <c r="G78" s="161"/>
      <c r="H78" s="144"/>
      <c r="I78" s="130" t="e">
        <f>VLOOKUP(H78,Presupuesto!$B$11:$C$565,2,0)</f>
        <v>#N/A</v>
      </c>
      <c r="J78" s="98" t="str">
        <f t="shared" si="6"/>
        <v>Gestión Administrativa y  financiera en apoyo al Desarrollo Académico</v>
      </c>
      <c r="K78" s="98" t="s">
        <v>412</v>
      </c>
      <c r="L78" s="98"/>
    </row>
    <row r="79" spans="3:12" x14ac:dyDescent="0.25">
      <c r="C79" s="143"/>
      <c r="D79" s="158"/>
      <c r="E79" s="118"/>
      <c r="F79" s="97">
        <f t="shared" si="5"/>
        <v>0</v>
      </c>
      <c r="G79" s="161"/>
      <c r="H79" s="144"/>
      <c r="I79" s="130" t="e">
        <f>VLOOKUP(H79,Presupuesto!$B$11:$C$565,2,0)</f>
        <v>#N/A</v>
      </c>
      <c r="J79" s="98" t="str">
        <f t="shared" si="6"/>
        <v>Gestión Administrativa y  financiera en apoyo al Desarrollo Académico</v>
      </c>
      <c r="K79" s="98" t="s">
        <v>412</v>
      </c>
      <c r="L79" s="98"/>
    </row>
    <row r="80" spans="3:12" x14ac:dyDescent="0.25">
      <c r="C80" s="143"/>
      <c r="D80" s="158"/>
      <c r="E80" s="118"/>
      <c r="F80" s="97">
        <f t="shared" si="5"/>
        <v>0</v>
      </c>
      <c r="G80" s="161"/>
      <c r="H80" s="144"/>
      <c r="I80" s="130" t="e">
        <f>VLOOKUP(H80,Presupuesto!$B$11:$C$565,2,0)</f>
        <v>#N/A</v>
      </c>
      <c r="J80" s="98" t="str">
        <f t="shared" si="6"/>
        <v>Gestión Administrativa y  financiera en apoyo al Desarrollo Académico</v>
      </c>
      <c r="K80" s="98" t="s">
        <v>412</v>
      </c>
      <c r="L80" s="98"/>
    </row>
    <row r="81" spans="3:12" x14ac:dyDescent="0.25">
      <c r="C81" s="143"/>
      <c r="D81" s="158"/>
      <c r="E81" s="118"/>
      <c r="F81" s="97">
        <f t="shared" si="5"/>
        <v>0</v>
      </c>
      <c r="G81" s="161"/>
      <c r="H81" s="144"/>
      <c r="I81" s="130" t="e">
        <f>VLOOKUP(H81,Presupuesto!$B$11:$C$565,2,0)</f>
        <v>#N/A</v>
      </c>
      <c r="J81" s="98" t="str">
        <f t="shared" si="6"/>
        <v>Gestión Administrativa y  financiera en apoyo al Desarrollo Académico</v>
      </c>
      <c r="K81" s="98" t="s">
        <v>412</v>
      </c>
      <c r="L81" s="98"/>
    </row>
    <row r="82" spans="3:12" x14ac:dyDescent="0.25">
      <c r="C82" s="145"/>
      <c r="D82" s="158"/>
      <c r="E82" s="118"/>
      <c r="F82" s="97">
        <f t="shared" si="5"/>
        <v>0</v>
      </c>
      <c r="G82" s="161"/>
      <c r="H82" s="146"/>
      <c r="I82" s="130" t="e">
        <f>VLOOKUP(H82,Presupuesto!$B$11:$C$565,2,0)</f>
        <v>#N/A</v>
      </c>
      <c r="J82" s="98" t="str">
        <f t="shared" si="6"/>
        <v>Gestión Administrativa y  financiera en apoyo al Desarrollo Académico</v>
      </c>
      <c r="K82" s="98" t="s">
        <v>403</v>
      </c>
      <c r="L82" s="98"/>
    </row>
    <row r="83" spans="3:12" x14ac:dyDescent="0.25">
      <c r="C83" s="145"/>
      <c r="D83" s="158"/>
      <c r="E83" s="118"/>
      <c r="F83" s="97">
        <f t="shared" si="5"/>
        <v>0</v>
      </c>
      <c r="G83" s="161"/>
      <c r="H83" s="146"/>
      <c r="I83" s="130" t="e">
        <f>VLOOKUP(H83,Presupuesto!$B$11:$C$565,2,0)</f>
        <v>#N/A</v>
      </c>
      <c r="J83" s="98" t="str">
        <f t="shared" si="6"/>
        <v>Gestión Administrativa y  financiera en apoyo al Desarrollo Académico</v>
      </c>
      <c r="K83" s="98" t="s">
        <v>412</v>
      </c>
      <c r="L83" s="98"/>
    </row>
    <row r="84" spans="3:12" x14ac:dyDescent="0.25">
      <c r="C84" s="145"/>
      <c r="D84" s="158"/>
      <c r="E84" s="118"/>
      <c r="F84" s="97">
        <f t="shared" si="5"/>
        <v>0</v>
      </c>
      <c r="G84" s="161"/>
      <c r="H84" s="146"/>
      <c r="I84" s="130" t="e">
        <f>VLOOKUP(H84,Presupuesto!$B$11:$C$565,2,0)</f>
        <v>#N/A</v>
      </c>
      <c r="J84" s="98" t="str">
        <f t="shared" si="6"/>
        <v>Gestión Administrativa y  financiera en apoyo al Desarrollo Académico</v>
      </c>
      <c r="K84" s="98" t="s">
        <v>412</v>
      </c>
      <c r="L84" s="98"/>
    </row>
    <row r="85" spans="3:12" x14ac:dyDescent="0.25">
      <c r="C85" s="145"/>
      <c r="D85" s="158"/>
      <c r="E85" s="118"/>
      <c r="F85" s="97">
        <f t="shared" si="5"/>
        <v>0</v>
      </c>
      <c r="G85" s="161"/>
      <c r="H85" s="146"/>
      <c r="I85" s="130" t="e">
        <f>VLOOKUP(H85,Presupuesto!$B$11:$C$565,2,0)</f>
        <v>#N/A</v>
      </c>
      <c r="J85" s="98" t="str">
        <f t="shared" si="6"/>
        <v>Gestión Administrativa y  financiera en apoyo al Desarrollo Académico</v>
      </c>
      <c r="K85" s="98" t="s">
        <v>412</v>
      </c>
      <c r="L85" s="98"/>
    </row>
    <row r="86" spans="3:12" ht="15.75" thickBot="1" x14ac:dyDescent="0.3">
      <c r="C86" s="147"/>
      <c r="D86" s="223"/>
      <c r="E86" s="103"/>
      <c r="F86" s="105">
        <f t="shared" si="5"/>
        <v>0</v>
      </c>
      <c r="G86" s="162"/>
      <c r="H86" s="148"/>
      <c r="I86" s="132" t="e">
        <f>VLOOKUP(H86,Presupuesto!$B$11:$C$565,2,0)</f>
        <v>#N/A</v>
      </c>
      <c r="J86" s="106" t="str">
        <f t="shared" si="6"/>
        <v>Gestión Administrativa y  financiera en apoyo al Desarrollo Académico</v>
      </c>
      <c r="K86" s="124" t="s">
        <v>394</v>
      </c>
      <c r="L86" s="106"/>
    </row>
    <row r="87" spans="3:12" x14ac:dyDescent="0.25">
      <c r="F87" s="90"/>
      <c r="G87" s="89"/>
      <c r="H87" s="90"/>
      <c r="I87" s="90"/>
    </row>
    <row r="88" spans="3:12" ht="15.75" thickBot="1" x14ac:dyDescent="0.3"/>
    <row r="89" spans="3:12" ht="15.75" thickBot="1" x14ac:dyDescent="0.3">
      <c r="C89" s="157" t="s">
        <v>53</v>
      </c>
      <c r="D89" s="374">
        <f>SUM(F96:F116)</f>
        <v>800000</v>
      </c>
      <c r="F89" s="70"/>
      <c r="G89" s="79"/>
      <c r="H89" s="70"/>
      <c r="I89" s="70"/>
    </row>
    <row r="90" spans="3:12" x14ac:dyDescent="0.25">
      <c r="C90" s="70"/>
      <c r="D90" s="31"/>
      <c r="E90" s="93"/>
      <c r="F90" s="93"/>
      <c r="G90" s="93"/>
      <c r="H90" s="76"/>
      <c r="I90" s="76"/>
      <c r="J90" s="76"/>
      <c r="K90" s="112"/>
    </row>
    <row r="91" spans="3:12" ht="15.75" x14ac:dyDescent="0.25">
      <c r="C91" s="303" t="s">
        <v>392</v>
      </c>
      <c r="D91" s="370" t="s">
        <v>2088</v>
      </c>
      <c r="E91" s="93"/>
      <c r="F91" s="93"/>
      <c r="G91" s="93"/>
      <c r="H91" s="76"/>
      <c r="I91" s="76"/>
      <c r="J91" s="76"/>
      <c r="K91" s="112"/>
    </row>
    <row r="92" spans="3:12" ht="18.75" x14ac:dyDescent="0.25">
      <c r="C92" s="211" t="str">
        <f>IFERROR(VLOOKUP(D91,'1. Desarrollo e Innov. Curricu.'!$E:$F,2,FALSE),IFERROR(VLOOKUP(D91,'2. Investigación Científica'!$E:$F,2,FALSE),IFERROR(VLOOKUP(D91,'3. Vinculación Univ. Sociedad'!$E:$F,2,FALSE),IFERROR(VLOOKUP(D91,'4. Docencia y Profesorado Univ.'!$E:$F,2,FALSE),IFERROR(VLOOKUP(D91,'5. Estudiantes y Graduados'!$E:$F,2,FALSE),IFERROR(VLOOKUP(D91,'11. Gestion Administrativa'!$E:$F,2,FALSE),IFERROR(VLOOKUP(D91,'13. Gestión Académica'!$E:$F,2,FALSE),IFERROR(VLOOKUP(D91,'8. Asegura. de la Calid. y M'!$E:$F,2,FALSE),IFERROR(VLOOKUP(D91,'6. Gestión del Conocimiento'!$E:$F,2,FALSE),IFERROR(VLOOKUP(D91,'15. Gobernabilidad y Proceso...'!$E:$F,2,FALSE),IFERROR(VLOOKUP(D91,'12. Gestión del Talento Humano'!$E:$F,2,FALSE),IFERROR(VLOOKUP(D91,'14. Internacional... de la E.S.'!$E:$F,2,FALSE),IFERROR(VLOOKUP(D91,'10. Posgrado'!$E:$F,2,FALSE),IFERROR(VLOOKUP(D91,'17. Gestión TIC'!$E:$F,2,FALSE),IFERROR(VLOOKUP(D91,'16. Desa. del Sistema Educ.Sup.'!$E:$F,2,FALSE),IFERROR(VLOOKUP(D91,'9. Cultura de Inno. Insti...'!$E:$F,2,FALSE),VLOOKUP(D91,'7. Lo Esencial de la Reforma U.'!$E:$F,2,0)))))))))))))))))</f>
        <v>Construcción de un Laboratorio para impartir lenguas extranjeras.</v>
      </c>
      <c r="D92" s="31"/>
      <c r="E92" s="93"/>
      <c r="F92" s="93"/>
      <c r="G92" s="93"/>
      <c r="H92" s="76"/>
      <c r="I92" s="76"/>
      <c r="J92" s="76"/>
      <c r="K92" s="112"/>
    </row>
    <row r="93" spans="3:12" x14ac:dyDescent="0.25">
      <c r="E93" s="93"/>
      <c r="F93" s="93"/>
      <c r="G93" s="93"/>
      <c r="H93" s="76"/>
      <c r="I93" s="76"/>
      <c r="J93" s="76"/>
      <c r="K93" s="112"/>
    </row>
    <row r="94" spans="3:12" ht="15.75" thickBot="1" x14ac:dyDescent="0.3">
      <c r="F94" s="93"/>
      <c r="G94" s="76"/>
      <c r="H94" s="76"/>
      <c r="I94" s="76"/>
    </row>
    <row r="95" spans="3:12" ht="30.75" thickBot="1" x14ac:dyDescent="0.3">
      <c r="C95" s="129" t="s">
        <v>44</v>
      </c>
      <c r="D95" s="134" t="s">
        <v>55</v>
      </c>
      <c r="E95" s="136" t="s">
        <v>57</v>
      </c>
      <c r="F95" s="135" t="s">
        <v>27</v>
      </c>
      <c r="G95" s="133" t="s">
        <v>131</v>
      </c>
      <c r="H95" s="136" t="s">
        <v>46</v>
      </c>
      <c r="I95" s="133" t="s">
        <v>132</v>
      </c>
      <c r="J95" s="133" t="s">
        <v>410</v>
      </c>
      <c r="K95" s="133" t="s">
        <v>411</v>
      </c>
      <c r="L95" s="133" t="s">
        <v>121</v>
      </c>
    </row>
    <row r="96" spans="3:12" x14ac:dyDescent="0.25">
      <c r="C96" s="141" t="s">
        <v>2090</v>
      </c>
      <c r="D96" s="158">
        <v>1</v>
      </c>
      <c r="E96" s="115">
        <v>800000</v>
      </c>
      <c r="F96" s="97">
        <f t="shared" ref="F96:F116" si="7">D96*E96</f>
        <v>800000</v>
      </c>
      <c r="G96" s="161" t="s">
        <v>1496</v>
      </c>
      <c r="H96" s="142" t="s">
        <v>343</v>
      </c>
      <c r="I96" s="130" t="str">
        <f>VLOOKUP(H96,Presupuesto!$B$11:$C$565,2,0)</f>
        <v>CONSTRUCCIONES ADICIONES Y MEJORA DE EDIF (47100-00)</v>
      </c>
      <c r="J96" s="219" t="s">
        <v>1364</v>
      </c>
      <c r="K96" s="98" t="s">
        <v>396</v>
      </c>
      <c r="L96" s="98"/>
    </row>
    <row r="97" spans="3:12" x14ac:dyDescent="0.25">
      <c r="C97" s="141"/>
      <c r="D97" s="158"/>
      <c r="E97" s="123"/>
      <c r="F97" s="97">
        <f t="shared" si="7"/>
        <v>0</v>
      </c>
      <c r="G97" s="161"/>
      <c r="H97" s="142"/>
      <c r="I97" s="130" t="e">
        <f>VLOOKUP(H97,Presupuesto!$B$11:$C$565,2,0)</f>
        <v>#N/A</v>
      </c>
      <c r="J97" s="98" t="str">
        <f>$J$96</f>
        <v>Gestión Administrativa y  financiera en apoyo al Desarrollo Académico</v>
      </c>
      <c r="K97" s="98" t="s">
        <v>412</v>
      </c>
      <c r="L97" s="98"/>
    </row>
    <row r="98" spans="3:12" x14ac:dyDescent="0.25">
      <c r="C98" s="141"/>
      <c r="D98" s="158"/>
      <c r="E98" s="123"/>
      <c r="F98" s="97">
        <f t="shared" si="7"/>
        <v>0</v>
      </c>
      <c r="G98" s="161"/>
      <c r="H98" s="142"/>
      <c r="I98" s="130" t="e">
        <f>VLOOKUP(H98,Presupuesto!$B$11:$C$565,2,0)</f>
        <v>#N/A</v>
      </c>
      <c r="J98" s="98" t="str">
        <f t="shared" ref="J98:J116" si="8">$J$96</f>
        <v>Gestión Administrativa y  financiera en apoyo al Desarrollo Académico</v>
      </c>
      <c r="K98" s="98" t="s">
        <v>412</v>
      </c>
      <c r="L98" s="98"/>
    </row>
    <row r="99" spans="3:12" x14ac:dyDescent="0.25">
      <c r="C99" s="141"/>
      <c r="D99" s="158"/>
      <c r="E99" s="123"/>
      <c r="F99" s="97">
        <f t="shared" si="7"/>
        <v>0</v>
      </c>
      <c r="G99" s="161"/>
      <c r="H99" s="142"/>
      <c r="I99" s="130" t="e">
        <f>VLOOKUP(H99,Presupuesto!$B$11:$C$565,2,0)</f>
        <v>#N/A</v>
      </c>
      <c r="J99" s="98" t="str">
        <f t="shared" si="8"/>
        <v>Gestión Administrativa y  financiera en apoyo al Desarrollo Académico</v>
      </c>
      <c r="K99" s="98" t="s">
        <v>412</v>
      </c>
      <c r="L99" s="98"/>
    </row>
    <row r="100" spans="3:12" x14ac:dyDescent="0.25">
      <c r="C100" s="141"/>
      <c r="D100" s="158"/>
      <c r="E100" s="123"/>
      <c r="F100" s="97">
        <f t="shared" si="7"/>
        <v>0</v>
      </c>
      <c r="G100" s="161"/>
      <c r="H100" s="142"/>
      <c r="I100" s="130" t="e">
        <f>VLOOKUP(H100,Presupuesto!$B$11:$C$565,2,0)</f>
        <v>#N/A</v>
      </c>
      <c r="J100" s="98" t="str">
        <f t="shared" si="8"/>
        <v>Gestión Administrativa y  financiera en apoyo al Desarrollo Académico</v>
      </c>
      <c r="K100" s="98" t="s">
        <v>412</v>
      </c>
      <c r="L100" s="98"/>
    </row>
    <row r="101" spans="3:12" x14ac:dyDescent="0.25">
      <c r="C101" s="141"/>
      <c r="D101" s="158"/>
      <c r="E101" s="123"/>
      <c r="F101" s="97">
        <f t="shared" si="7"/>
        <v>0</v>
      </c>
      <c r="G101" s="161"/>
      <c r="H101" s="142"/>
      <c r="I101" s="130" t="e">
        <f>VLOOKUP(H101,Presupuesto!$B$11:$C$565,2,0)</f>
        <v>#N/A</v>
      </c>
      <c r="J101" s="98" t="str">
        <f t="shared" si="8"/>
        <v>Gestión Administrativa y  financiera en apoyo al Desarrollo Académico</v>
      </c>
      <c r="K101" s="98" t="s">
        <v>401</v>
      </c>
      <c r="L101" s="98"/>
    </row>
    <row r="102" spans="3:12" x14ac:dyDescent="0.25">
      <c r="C102" s="141"/>
      <c r="D102" s="158"/>
      <c r="E102" s="123"/>
      <c r="F102" s="97">
        <f t="shared" si="7"/>
        <v>0</v>
      </c>
      <c r="G102" s="161"/>
      <c r="H102" s="142"/>
      <c r="I102" s="130" t="e">
        <f>VLOOKUP(H102,Presupuesto!$B$11:$C$565,2,0)</f>
        <v>#N/A</v>
      </c>
      <c r="J102" s="98" t="str">
        <f t="shared" si="8"/>
        <v>Gestión Administrativa y  financiera en apoyo al Desarrollo Académico</v>
      </c>
      <c r="K102" s="98" t="s">
        <v>412</v>
      </c>
      <c r="L102" s="98"/>
    </row>
    <row r="103" spans="3:12" x14ac:dyDescent="0.25">
      <c r="C103" s="141"/>
      <c r="D103" s="158"/>
      <c r="E103" s="123"/>
      <c r="F103" s="97">
        <f t="shared" si="7"/>
        <v>0</v>
      </c>
      <c r="G103" s="161"/>
      <c r="H103" s="142"/>
      <c r="I103" s="130" t="e">
        <f>VLOOKUP(H103,Presupuesto!$B$11:$C$565,2,0)</f>
        <v>#N/A</v>
      </c>
      <c r="J103" s="98" t="str">
        <f t="shared" si="8"/>
        <v>Gestión Administrativa y  financiera en apoyo al Desarrollo Académico</v>
      </c>
      <c r="K103" s="98" t="s">
        <v>412</v>
      </c>
      <c r="L103" s="98"/>
    </row>
    <row r="104" spans="3:12" x14ac:dyDescent="0.25">
      <c r="C104" s="141"/>
      <c r="D104" s="158"/>
      <c r="E104" s="123"/>
      <c r="F104" s="97">
        <f t="shared" si="7"/>
        <v>0</v>
      </c>
      <c r="G104" s="161"/>
      <c r="H104" s="142"/>
      <c r="I104" s="130" t="e">
        <f>VLOOKUP(H104,Presupuesto!$B$11:$C$565,2,0)</f>
        <v>#N/A</v>
      </c>
      <c r="J104" s="98" t="str">
        <f t="shared" si="8"/>
        <v>Gestión Administrativa y  financiera en apoyo al Desarrollo Académico</v>
      </c>
      <c r="K104" s="98" t="s">
        <v>412</v>
      </c>
      <c r="L104" s="98"/>
    </row>
    <row r="105" spans="3:12" x14ac:dyDescent="0.25">
      <c r="C105" s="141"/>
      <c r="D105" s="158"/>
      <c r="E105" s="123"/>
      <c r="F105" s="97">
        <f t="shared" si="7"/>
        <v>0</v>
      </c>
      <c r="G105" s="161"/>
      <c r="H105" s="142"/>
      <c r="I105" s="130" t="e">
        <f>VLOOKUP(H105,Presupuesto!$B$11:$C$565,2,0)</f>
        <v>#N/A</v>
      </c>
      <c r="J105" s="98" t="str">
        <f t="shared" si="8"/>
        <v>Gestión Administrativa y  financiera en apoyo al Desarrollo Académico</v>
      </c>
      <c r="K105" s="98" t="s">
        <v>412</v>
      </c>
      <c r="L105" s="98"/>
    </row>
    <row r="106" spans="3:12" x14ac:dyDescent="0.25">
      <c r="C106" s="143"/>
      <c r="D106" s="158"/>
      <c r="E106" s="118"/>
      <c r="F106" s="97">
        <f t="shared" si="7"/>
        <v>0</v>
      </c>
      <c r="G106" s="161"/>
      <c r="H106" s="144"/>
      <c r="I106" s="130" t="e">
        <f>VLOOKUP(H106,Presupuesto!$B$11:$C$565,2,0)</f>
        <v>#N/A</v>
      </c>
      <c r="J106" s="98" t="str">
        <f t="shared" si="8"/>
        <v>Gestión Administrativa y  financiera en apoyo al Desarrollo Académico</v>
      </c>
      <c r="K106" s="98" t="s">
        <v>412</v>
      </c>
      <c r="L106" s="98"/>
    </row>
    <row r="107" spans="3:12" x14ac:dyDescent="0.25">
      <c r="C107" s="143"/>
      <c r="D107" s="158"/>
      <c r="E107" s="118"/>
      <c r="F107" s="97">
        <f t="shared" si="7"/>
        <v>0</v>
      </c>
      <c r="G107" s="161"/>
      <c r="H107" s="144"/>
      <c r="I107" s="130" t="e">
        <f>VLOOKUP(H107,Presupuesto!$B$11:$C$565,2,0)</f>
        <v>#N/A</v>
      </c>
      <c r="J107" s="98" t="str">
        <f t="shared" si="8"/>
        <v>Gestión Administrativa y  financiera en apoyo al Desarrollo Académico</v>
      </c>
      <c r="K107" s="98" t="s">
        <v>412</v>
      </c>
      <c r="L107" s="98"/>
    </row>
    <row r="108" spans="3:12" x14ac:dyDescent="0.25">
      <c r="C108" s="143"/>
      <c r="D108" s="158"/>
      <c r="E108" s="118"/>
      <c r="F108" s="97">
        <f t="shared" si="7"/>
        <v>0</v>
      </c>
      <c r="G108" s="161"/>
      <c r="H108" s="144"/>
      <c r="I108" s="130" t="e">
        <f>VLOOKUP(H108,Presupuesto!$B$11:$C$565,2,0)</f>
        <v>#N/A</v>
      </c>
      <c r="J108" s="98" t="str">
        <f t="shared" si="8"/>
        <v>Gestión Administrativa y  financiera en apoyo al Desarrollo Académico</v>
      </c>
      <c r="K108" s="98" t="s">
        <v>412</v>
      </c>
      <c r="L108" s="98"/>
    </row>
    <row r="109" spans="3:12" x14ac:dyDescent="0.25">
      <c r="C109" s="143"/>
      <c r="D109" s="158"/>
      <c r="E109" s="118"/>
      <c r="F109" s="97">
        <f t="shared" si="7"/>
        <v>0</v>
      </c>
      <c r="G109" s="161"/>
      <c r="H109" s="144"/>
      <c r="I109" s="130" t="e">
        <f>VLOOKUP(H109,Presupuesto!$B$11:$C$565,2,0)</f>
        <v>#N/A</v>
      </c>
      <c r="J109" s="98" t="str">
        <f t="shared" si="8"/>
        <v>Gestión Administrativa y  financiera en apoyo al Desarrollo Académico</v>
      </c>
      <c r="K109" s="98" t="s">
        <v>412</v>
      </c>
      <c r="L109" s="98"/>
    </row>
    <row r="110" spans="3:12" x14ac:dyDescent="0.25">
      <c r="C110" s="143"/>
      <c r="D110" s="158"/>
      <c r="E110" s="118"/>
      <c r="F110" s="97">
        <f t="shared" si="7"/>
        <v>0</v>
      </c>
      <c r="G110" s="161"/>
      <c r="H110" s="144"/>
      <c r="I110" s="130" t="e">
        <f>VLOOKUP(H110,Presupuesto!$B$11:$C$565,2,0)</f>
        <v>#N/A</v>
      </c>
      <c r="J110" s="98" t="str">
        <f t="shared" si="8"/>
        <v>Gestión Administrativa y  financiera en apoyo al Desarrollo Académico</v>
      </c>
      <c r="K110" s="98" t="s">
        <v>412</v>
      </c>
      <c r="L110" s="98"/>
    </row>
    <row r="111" spans="3:12" x14ac:dyDescent="0.25">
      <c r="C111" s="143"/>
      <c r="D111" s="158"/>
      <c r="E111" s="118"/>
      <c r="F111" s="97">
        <f t="shared" si="7"/>
        <v>0</v>
      </c>
      <c r="G111" s="161"/>
      <c r="H111" s="144"/>
      <c r="I111" s="130" t="e">
        <f>VLOOKUP(H111,Presupuesto!$B$11:$C$565,2,0)</f>
        <v>#N/A</v>
      </c>
      <c r="J111" s="98" t="str">
        <f t="shared" si="8"/>
        <v>Gestión Administrativa y  financiera en apoyo al Desarrollo Académico</v>
      </c>
      <c r="K111" s="98" t="s">
        <v>412</v>
      </c>
      <c r="L111" s="98"/>
    </row>
    <row r="112" spans="3:12" x14ac:dyDescent="0.25">
      <c r="C112" s="145"/>
      <c r="D112" s="158"/>
      <c r="E112" s="118"/>
      <c r="F112" s="97">
        <f t="shared" si="7"/>
        <v>0</v>
      </c>
      <c r="G112" s="161"/>
      <c r="H112" s="146"/>
      <c r="I112" s="130" t="e">
        <f>VLOOKUP(H112,Presupuesto!$B$11:$C$565,2,0)</f>
        <v>#N/A</v>
      </c>
      <c r="J112" s="98" t="str">
        <f t="shared" si="8"/>
        <v>Gestión Administrativa y  financiera en apoyo al Desarrollo Académico</v>
      </c>
      <c r="K112" s="98" t="s">
        <v>403</v>
      </c>
      <c r="L112" s="98"/>
    </row>
    <row r="113" spans="3:12" x14ac:dyDescent="0.25">
      <c r="C113" s="145"/>
      <c r="D113" s="158"/>
      <c r="E113" s="118"/>
      <c r="F113" s="97">
        <f t="shared" si="7"/>
        <v>0</v>
      </c>
      <c r="G113" s="161"/>
      <c r="H113" s="146"/>
      <c r="I113" s="130" t="e">
        <f>VLOOKUP(H113,Presupuesto!$B$11:$C$565,2,0)</f>
        <v>#N/A</v>
      </c>
      <c r="J113" s="98" t="str">
        <f t="shared" si="8"/>
        <v>Gestión Administrativa y  financiera en apoyo al Desarrollo Académico</v>
      </c>
      <c r="K113" s="98" t="s">
        <v>412</v>
      </c>
      <c r="L113" s="98"/>
    </row>
    <row r="114" spans="3:12" x14ac:dyDescent="0.25">
      <c r="C114" s="145"/>
      <c r="D114" s="158"/>
      <c r="E114" s="118"/>
      <c r="F114" s="97">
        <f t="shared" si="7"/>
        <v>0</v>
      </c>
      <c r="G114" s="161"/>
      <c r="H114" s="146"/>
      <c r="I114" s="130" t="e">
        <f>VLOOKUP(H114,Presupuesto!$B$11:$C$565,2,0)</f>
        <v>#N/A</v>
      </c>
      <c r="J114" s="98" t="str">
        <f t="shared" si="8"/>
        <v>Gestión Administrativa y  financiera en apoyo al Desarrollo Académico</v>
      </c>
      <c r="K114" s="98" t="s">
        <v>412</v>
      </c>
      <c r="L114" s="98"/>
    </row>
    <row r="115" spans="3:12" x14ac:dyDescent="0.25">
      <c r="C115" s="145"/>
      <c r="D115" s="158"/>
      <c r="E115" s="118"/>
      <c r="F115" s="97">
        <f t="shared" si="7"/>
        <v>0</v>
      </c>
      <c r="G115" s="161"/>
      <c r="H115" s="146"/>
      <c r="I115" s="130" t="e">
        <f>VLOOKUP(H115,Presupuesto!$B$11:$C$565,2,0)</f>
        <v>#N/A</v>
      </c>
      <c r="J115" s="98" t="str">
        <f t="shared" si="8"/>
        <v>Gestión Administrativa y  financiera en apoyo al Desarrollo Académico</v>
      </c>
      <c r="K115" s="98" t="s">
        <v>412</v>
      </c>
      <c r="L115" s="98"/>
    </row>
    <row r="116" spans="3:12" ht="15.75" thickBot="1" x14ac:dyDescent="0.3">
      <c r="C116" s="147"/>
      <c r="D116" s="223"/>
      <c r="E116" s="103"/>
      <c r="F116" s="105">
        <f t="shared" si="7"/>
        <v>0</v>
      </c>
      <c r="G116" s="162"/>
      <c r="H116" s="148"/>
      <c r="I116" s="132" t="e">
        <f>VLOOKUP(H116,Presupuesto!$B$11:$C$565,2,0)</f>
        <v>#N/A</v>
      </c>
      <c r="J116" s="106" t="str">
        <f t="shared" si="8"/>
        <v>Gestión Administrativa y  financiera en apoyo al Desarrollo Académico</v>
      </c>
      <c r="K116" s="124" t="s">
        <v>394</v>
      </c>
      <c r="L116" s="106"/>
    </row>
    <row r="118" spans="3:12" ht="15.75" thickBot="1" x14ac:dyDescent="0.3"/>
    <row r="119" spans="3:12" ht="15.75" thickBot="1" x14ac:dyDescent="0.3">
      <c r="C119" s="157" t="s">
        <v>53</v>
      </c>
      <c r="D119" s="374">
        <f>SUM(F126:F146)</f>
        <v>200000</v>
      </c>
      <c r="F119" s="70"/>
      <c r="G119" s="79"/>
      <c r="H119" s="70"/>
      <c r="I119" s="70"/>
    </row>
    <row r="120" spans="3:12" x14ac:dyDescent="0.25">
      <c r="C120" s="70"/>
      <c r="D120" s="31"/>
      <c r="E120" s="93"/>
      <c r="F120" s="93"/>
      <c r="G120" s="93"/>
      <c r="H120" s="76"/>
      <c r="I120" s="76"/>
      <c r="J120" s="76"/>
      <c r="K120" s="112"/>
    </row>
    <row r="121" spans="3:12" ht="15.75" x14ac:dyDescent="0.25">
      <c r="C121" s="303" t="s">
        <v>392</v>
      </c>
      <c r="D121" s="370" t="s">
        <v>2089</v>
      </c>
      <c r="E121" s="93"/>
      <c r="F121" s="93"/>
      <c r="G121" s="93"/>
      <c r="H121" s="76"/>
      <c r="I121" s="76"/>
      <c r="J121" s="76"/>
      <c r="K121" s="112"/>
    </row>
    <row r="122" spans="3:12" ht="18.75" x14ac:dyDescent="0.25">
      <c r="C122" s="211" t="str">
        <f>IFERROR(VLOOKUP(D121,'1. Desarrollo e Innov. Curricu.'!$E:$F,2,FALSE),IFERROR(VLOOKUP(D121,'2. Investigación Científica'!$E:$F,2,FALSE),IFERROR(VLOOKUP(D121,'3. Vinculación Univ. Sociedad'!$E:$F,2,FALSE),IFERROR(VLOOKUP(D121,'4. Docencia y Profesorado Univ.'!$E:$F,2,FALSE),IFERROR(VLOOKUP(D121,'5. Estudiantes y Graduados'!$E:$F,2,FALSE),IFERROR(VLOOKUP(D121,'11. Gestion Administrativa'!$E:$F,2,FALSE),IFERROR(VLOOKUP(D121,'13. Gestión Académica'!$E:$F,2,FALSE),IFERROR(VLOOKUP(D121,'8. Asegura. de la Calid. y M'!$E:$F,2,FALSE),IFERROR(VLOOKUP(D121,'6. Gestión del Conocimiento'!$E:$F,2,FALSE),IFERROR(VLOOKUP(D121,'15. Gobernabilidad y Proceso...'!$E:$F,2,FALSE),IFERROR(VLOOKUP(D121,'12. Gestión del Talento Humano'!$E:$F,2,FALSE),IFERROR(VLOOKUP(D121,'14. Internacional... de la E.S.'!$E:$F,2,FALSE),IFERROR(VLOOKUP(D121,'10. Posgrado'!$E:$F,2,FALSE),IFERROR(VLOOKUP(D121,'17. Gestión TIC'!$E:$F,2,FALSE),IFERROR(VLOOKUP(D121,'16. Desa. del Sistema Educ.Sup.'!$E:$F,2,FALSE),IFERROR(VLOOKUP(D121,'9. Cultura de Inno. Insti...'!$E:$F,2,FALSE),VLOOKUP(D121,'7. Lo Esencial de la Reforma U.'!$E:$F,2,0)))))))))))))))))</f>
        <v>Remodelacion y equipamiento de al menos diez aulas de cada carrera.</v>
      </c>
      <c r="D122" s="31"/>
      <c r="E122" s="93"/>
      <c r="F122" s="93"/>
      <c r="G122" s="93"/>
      <c r="H122" s="76"/>
      <c r="I122" s="76"/>
      <c r="J122" s="76"/>
      <c r="K122" s="112"/>
    </row>
    <row r="123" spans="3:12" x14ac:dyDescent="0.25">
      <c r="E123" s="93"/>
      <c r="F123" s="93"/>
      <c r="G123" s="93"/>
      <c r="H123" s="76"/>
      <c r="I123" s="76"/>
      <c r="J123" s="76"/>
      <c r="K123" s="112"/>
    </row>
    <row r="124" spans="3:12" ht="15.75" thickBot="1" x14ac:dyDescent="0.3">
      <c r="F124" s="93"/>
      <c r="G124" s="76"/>
      <c r="H124" s="76"/>
      <c r="I124" s="76"/>
    </row>
    <row r="125" spans="3:12" ht="30.75" thickBot="1" x14ac:dyDescent="0.3">
      <c r="C125" s="129" t="s">
        <v>44</v>
      </c>
      <c r="D125" s="134" t="s">
        <v>55</v>
      </c>
      <c r="E125" s="136" t="s">
        <v>57</v>
      </c>
      <c r="F125" s="135" t="s">
        <v>27</v>
      </c>
      <c r="G125" s="133" t="s">
        <v>131</v>
      </c>
      <c r="H125" s="136" t="s">
        <v>46</v>
      </c>
      <c r="I125" s="133" t="s">
        <v>132</v>
      </c>
      <c r="J125" s="133" t="s">
        <v>410</v>
      </c>
      <c r="K125" s="133" t="s">
        <v>411</v>
      </c>
      <c r="L125" s="133" t="s">
        <v>121</v>
      </c>
    </row>
    <row r="126" spans="3:12" x14ac:dyDescent="0.25">
      <c r="C126" s="141" t="s">
        <v>2091</v>
      </c>
      <c r="D126" s="158">
        <v>10</v>
      </c>
      <c r="E126" s="115">
        <v>20000</v>
      </c>
      <c r="F126" s="97">
        <f t="shared" ref="F126:F146" si="9">D126*E126</f>
        <v>200000</v>
      </c>
      <c r="G126" s="161" t="s">
        <v>129</v>
      </c>
      <c r="H126" s="142" t="s">
        <v>663</v>
      </c>
      <c r="I126" s="130" t="str">
        <f>VLOOKUP(H126,Presupuesto!$B$11:$C$565,2,0)</f>
        <v>MANTENIMIENTO Y REPARACION DE EDIFIC.Y LOCALES.</v>
      </c>
      <c r="J126" s="219" t="s">
        <v>1365</v>
      </c>
      <c r="K126" s="98" t="s">
        <v>399</v>
      </c>
      <c r="L126" s="98"/>
    </row>
    <row r="127" spans="3:12" x14ac:dyDescent="0.25">
      <c r="C127" s="141"/>
      <c r="D127" s="158"/>
      <c r="E127" s="123"/>
      <c r="F127" s="97">
        <f t="shared" si="9"/>
        <v>0</v>
      </c>
      <c r="G127" s="161"/>
      <c r="H127" s="142"/>
      <c r="I127" s="130" t="e">
        <f>VLOOKUP(H127,Presupuesto!$B$11:$C$565,2,0)</f>
        <v>#N/A</v>
      </c>
      <c r="J127" s="98" t="str">
        <f>$J$126</f>
        <v>Gestión del Talento Humano, Administrativo y Docente</v>
      </c>
      <c r="K127" s="98" t="s">
        <v>412</v>
      </c>
      <c r="L127" s="98"/>
    </row>
    <row r="128" spans="3:12" x14ac:dyDescent="0.25">
      <c r="C128" s="141"/>
      <c r="D128" s="158"/>
      <c r="E128" s="123"/>
      <c r="F128" s="97">
        <f t="shared" si="9"/>
        <v>0</v>
      </c>
      <c r="G128" s="161"/>
      <c r="H128" s="142"/>
      <c r="I128" s="130" t="e">
        <f>VLOOKUP(H128,Presupuesto!$B$11:$C$565,2,0)</f>
        <v>#N/A</v>
      </c>
      <c r="J128" s="98" t="str">
        <f t="shared" ref="J128:J146" si="10">$J$126</f>
        <v>Gestión del Talento Humano, Administrativo y Docente</v>
      </c>
      <c r="K128" s="98" t="s">
        <v>412</v>
      </c>
      <c r="L128" s="98"/>
    </row>
    <row r="129" spans="3:12" x14ac:dyDescent="0.25">
      <c r="C129" s="141"/>
      <c r="D129" s="158"/>
      <c r="E129" s="123"/>
      <c r="F129" s="97">
        <f t="shared" si="9"/>
        <v>0</v>
      </c>
      <c r="G129" s="161"/>
      <c r="H129" s="142"/>
      <c r="I129" s="130" t="e">
        <f>VLOOKUP(H129,Presupuesto!$B$11:$C$565,2,0)</f>
        <v>#N/A</v>
      </c>
      <c r="J129" s="98" t="str">
        <f t="shared" si="10"/>
        <v>Gestión del Talento Humano, Administrativo y Docente</v>
      </c>
      <c r="K129" s="98" t="s">
        <v>412</v>
      </c>
      <c r="L129" s="98"/>
    </row>
    <row r="130" spans="3:12" x14ac:dyDescent="0.25">
      <c r="C130" s="141"/>
      <c r="D130" s="158"/>
      <c r="E130" s="123"/>
      <c r="F130" s="97">
        <f t="shared" si="9"/>
        <v>0</v>
      </c>
      <c r="G130" s="161"/>
      <c r="H130" s="142"/>
      <c r="I130" s="130" t="e">
        <f>VLOOKUP(H130,Presupuesto!$B$11:$C$565,2,0)</f>
        <v>#N/A</v>
      </c>
      <c r="J130" s="98" t="str">
        <f t="shared" si="10"/>
        <v>Gestión del Talento Humano, Administrativo y Docente</v>
      </c>
      <c r="K130" s="98" t="s">
        <v>412</v>
      </c>
      <c r="L130" s="98"/>
    </row>
    <row r="131" spans="3:12" x14ac:dyDescent="0.25">
      <c r="C131" s="141"/>
      <c r="D131" s="158"/>
      <c r="E131" s="123"/>
      <c r="F131" s="97">
        <f t="shared" si="9"/>
        <v>0</v>
      </c>
      <c r="G131" s="161"/>
      <c r="H131" s="142"/>
      <c r="I131" s="130" t="e">
        <f>VLOOKUP(H131,Presupuesto!$B$11:$C$565,2,0)</f>
        <v>#N/A</v>
      </c>
      <c r="J131" s="98" t="str">
        <f t="shared" si="10"/>
        <v>Gestión del Talento Humano, Administrativo y Docente</v>
      </c>
      <c r="K131" s="98" t="s">
        <v>401</v>
      </c>
      <c r="L131" s="98"/>
    </row>
    <row r="132" spans="3:12" x14ac:dyDescent="0.25">
      <c r="C132" s="141"/>
      <c r="D132" s="158"/>
      <c r="E132" s="123"/>
      <c r="F132" s="97">
        <f t="shared" si="9"/>
        <v>0</v>
      </c>
      <c r="G132" s="161"/>
      <c r="H132" s="142"/>
      <c r="I132" s="130" t="e">
        <f>VLOOKUP(H132,Presupuesto!$B$11:$C$565,2,0)</f>
        <v>#N/A</v>
      </c>
      <c r="J132" s="98" t="str">
        <f t="shared" si="10"/>
        <v>Gestión del Talento Humano, Administrativo y Docente</v>
      </c>
      <c r="K132" s="98" t="s">
        <v>412</v>
      </c>
      <c r="L132" s="98"/>
    </row>
    <row r="133" spans="3:12" x14ac:dyDescent="0.25">
      <c r="C133" s="141"/>
      <c r="D133" s="158"/>
      <c r="E133" s="123"/>
      <c r="F133" s="97">
        <f t="shared" si="9"/>
        <v>0</v>
      </c>
      <c r="G133" s="161"/>
      <c r="H133" s="142"/>
      <c r="I133" s="130" t="e">
        <f>VLOOKUP(H133,Presupuesto!$B$11:$C$565,2,0)</f>
        <v>#N/A</v>
      </c>
      <c r="J133" s="98" t="str">
        <f t="shared" si="10"/>
        <v>Gestión del Talento Humano, Administrativo y Docente</v>
      </c>
      <c r="K133" s="98" t="s">
        <v>412</v>
      </c>
      <c r="L133" s="98"/>
    </row>
    <row r="134" spans="3:12" x14ac:dyDescent="0.25">
      <c r="C134" s="141"/>
      <c r="D134" s="158"/>
      <c r="E134" s="123"/>
      <c r="F134" s="97">
        <f t="shared" si="9"/>
        <v>0</v>
      </c>
      <c r="G134" s="161"/>
      <c r="H134" s="142"/>
      <c r="I134" s="130" t="e">
        <f>VLOOKUP(H134,Presupuesto!$B$11:$C$565,2,0)</f>
        <v>#N/A</v>
      </c>
      <c r="J134" s="98" t="str">
        <f t="shared" si="10"/>
        <v>Gestión del Talento Humano, Administrativo y Docente</v>
      </c>
      <c r="K134" s="98" t="s">
        <v>412</v>
      </c>
      <c r="L134" s="98"/>
    </row>
    <row r="135" spans="3:12" x14ac:dyDescent="0.25">
      <c r="C135" s="141"/>
      <c r="D135" s="158"/>
      <c r="E135" s="123"/>
      <c r="F135" s="97">
        <f t="shared" si="9"/>
        <v>0</v>
      </c>
      <c r="G135" s="161"/>
      <c r="H135" s="142"/>
      <c r="I135" s="130" t="e">
        <f>VLOOKUP(H135,Presupuesto!$B$11:$C$565,2,0)</f>
        <v>#N/A</v>
      </c>
      <c r="J135" s="98" t="str">
        <f t="shared" si="10"/>
        <v>Gestión del Talento Humano, Administrativo y Docente</v>
      </c>
      <c r="K135" s="98" t="s">
        <v>412</v>
      </c>
      <c r="L135" s="98"/>
    </row>
    <row r="136" spans="3:12" x14ac:dyDescent="0.25">
      <c r="C136" s="143"/>
      <c r="D136" s="158"/>
      <c r="E136" s="118"/>
      <c r="F136" s="97">
        <f t="shared" si="9"/>
        <v>0</v>
      </c>
      <c r="G136" s="161"/>
      <c r="H136" s="144"/>
      <c r="I136" s="130" t="e">
        <f>VLOOKUP(H136,Presupuesto!$B$11:$C$565,2,0)</f>
        <v>#N/A</v>
      </c>
      <c r="J136" s="98" t="str">
        <f t="shared" si="10"/>
        <v>Gestión del Talento Humano, Administrativo y Docente</v>
      </c>
      <c r="K136" s="98" t="s">
        <v>412</v>
      </c>
      <c r="L136" s="98"/>
    </row>
    <row r="137" spans="3:12" x14ac:dyDescent="0.25">
      <c r="C137" s="143"/>
      <c r="D137" s="158"/>
      <c r="E137" s="118"/>
      <c r="F137" s="97">
        <f t="shared" si="9"/>
        <v>0</v>
      </c>
      <c r="G137" s="161"/>
      <c r="H137" s="144"/>
      <c r="I137" s="130" t="e">
        <f>VLOOKUP(H137,Presupuesto!$B$11:$C$565,2,0)</f>
        <v>#N/A</v>
      </c>
      <c r="J137" s="98" t="str">
        <f t="shared" si="10"/>
        <v>Gestión del Talento Humano, Administrativo y Docente</v>
      </c>
      <c r="K137" s="98" t="s">
        <v>412</v>
      </c>
      <c r="L137" s="98"/>
    </row>
    <row r="138" spans="3:12" x14ac:dyDescent="0.25">
      <c r="C138" s="143"/>
      <c r="D138" s="158"/>
      <c r="E138" s="118"/>
      <c r="F138" s="97">
        <f t="shared" si="9"/>
        <v>0</v>
      </c>
      <c r="G138" s="161"/>
      <c r="H138" s="144"/>
      <c r="I138" s="130" t="e">
        <f>VLOOKUP(H138,Presupuesto!$B$11:$C$565,2,0)</f>
        <v>#N/A</v>
      </c>
      <c r="J138" s="98" t="str">
        <f t="shared" si="10"/>
        <v>Gestión del Talento Humano, Administrativo y Docente</v>
      </c>
      <c r="K138" s="98" t="s">
        <v>412</v>
      </c>
      <c r="L138" s="98"/>
    </row>
    <row r="139" spans="3:12" x14ac:dyDescent="0.25">
      <c r="C139" s="143"/>
      <c r="D139" s="158"/>
      <c r="E139" s="118"/>
      <c r="F139" s="97">
        <f t="shared" si="9"/>
        <v>0</v>
      </c>
      <c r="G139" s="161"/>
      <c r="H139" s="144"/>
      <c r="I139" s="130" t="e">
        <f>VLOOKUP(H139,Presupuesto!$B$11:$C$565,2,0)</f>
        <v>#N/A</v>
      </c>
      <c r="J139" s="98" t="str">
        <f t="shared" si="10"/>
        <v>Gestión del Talento Humano, Administrativo y Docente</v>
      </c>
      <c r="K139" s="98" t="s">
        <v>412</v>
      </c>
      <c r="L139" s="98"/>
    </row>
    <row r="140" spans="3:12" x14ac:dyDescent="0.25">
      <c r="C140" s="143"/>
      <c r="D140" s="158"/>
      <c r="E140" s="118"/>
      <c r="F140" s="97">
        <f t="shared" si="9"/>
        <v>0</v>
      </c>
      <c r="G140" s="161"/>
      <c r="H140" s="144"/>
      <c r="I140" s="130" t="e">
        <f>VLOOKUP(H140,Presupuesto!$B$11:$C$565,2,0)</f>
        <v>#N/A</v>
      </c>
      <c r="J140" s="98" t="str">
        <f t="shared" si="10"/>
        <v>Gestión del Talento Humano, Administrativo y Docente</v>
      </c>
      <c r="K140" s="98" t="s">
        <v>412</v>
      </c>
      <c r="L140" s="98"/>
    </row>
    <row r="141" spans="3:12" x14ac:dyDescent="0.25">
      <c r="C141" s="143"/>
      <c r="D141" s="158"/>
      <c r="E141" s="118"/>
      <c r="F141" s="97">
        <f t="shared" si="9"/>
        <v>0</v>
      </c>
      <c r="G141" s="161"/>
      <c r="H141" s="144"/>
      <c r="I141" s="130" t="e">
        <f>VLOOKUP(H141,Presupuesto!$B$11:$C$565,2,0)</f>
        <v>#N/A</v>
      </c>
      <c r="J141" s="98" t="str">
        <f t="shared" si="10"/>
        <v>Gestión del Talento Humano, Administrativo y Docente</v>
      </c>
      <c r="K141" s="98" t="s">
        <v>412</v>
      </c>
      <c r="L141" s="98"/>
    </row>
    <row r="142" spans="3:12" x14ac:dyDescent="0.25">
      <c r="C142" s="145"/>
      <c r="D142" s="158"/>
      <c r="E142" s="118"/>
      <c r="F142" s="97">
        <f t="shared" si="9"/>
        <v>0</v>
      </c>
      <c r="G142" s="161"/>
      <c r="H142" s="146"/>
      <c r="I142" s="130" t="e">
        <f>VLOOKUP(H142,Presupuesto!$B$11:$C$565,2,0)</f>
        <v>#N/A</v>
      </c>
      <c r="J142" s="98" t="str">
        <f t="shared" si="10"/>
        <v>Gestión del Talento Humano, Administrativo y Docente</v>
      </c>
      <c r="K142" s="98" t="s">
        <v>403</v>
      </c>
      <c r="L142" s="98"/>
    </row>
    <row r="143" spans="3:12" x14ac:dyDescent="0.25">
      <c r="C143" s="145"/>
      <c r="D143" s="158"/>
      <c r="E143" s="118"/>
      <c r="F143" s="97">
        <f t="shared" si="9"/>
        <v>0</v>
      </c>
      <c r="G143" s="161"/>
      <c r="H143" s="146"/>
      <c r="I143" s="130" t="e">
        <f>VLOOKUP(H143,Presupuesto!$B$11:$C$565,2,0)</f>
        <v>#N/A</v>
      </c>
      <c r="J143" s="98" t="str">
        <f t="shared" si="10"/>
        <v>Gestión del Talento Humano, Administrativo y Docente</v>
      </c>
      <c r="K143" s="98" t="s">
        <v>412</v>
      </c>
      <c r="L143" s="98"/>
    </row>
    <row r="144" spans="3:12" x14ac:dyDescent="0.25">
      <c r="C144" s="145"/>
      <c r="D144" s="158"/>
      <c r="E144" s="118"/>
      <c r="F144" s="97">
        <f t="shared" si="9"/>
        <v>0</v>
      </c>
      <c r="G144" s="161"/>
      <c r="H144" s="146"/>
      <c r="I144" s="130" t="e">
        <f>VLOOKUP(H144,Presupuesto!$B$11:$C$565,2,0)</f>
        <v>#N/A</v>
      </c>
      <c r="J144" s="98" t="str">
        <f t="shared" si="10"/>
        <v>Gestión del Talento Humano, Administrativo y Docente</v>
      </c>
      <c r="K144" s="98" t="s">
        <v>412</v>
      </c>
      <c r="L144" s="98"/>
    </row>
    <row r="145" spans="3:12" x14ac:dyDescent="0.25">
      <c r="C145" s="145"/>
      <c r="D145" s="158"/>
      <c r="E145" s="118"/>
      <c r="F145" s="97">
        <f t="shared" si="9"/>
        <v>0</v>
      </c>
      <c r="G145" s="161"/>
      <c r="H145" s="146"/>
      <c r="I145" s="130" t="e">
        <f>VLOOKUP(H145,Presupuesto!$B$11:$C$565,2,0)</f>
        <v>#N/A</v>
      </c>
      <c r="J145" s="98" t="str">
        <f t="shared" si="10"/>
        <v>Gestión del Talento Humano, Administrativo y Docente</v>
      </c>
      <c r="K145" s="98" t="s">
        <v>412</v>
      </c>
      <c r="L145" s="98"/>
    </row>
    <row r="146" spans="3:12" ht="15.75" thickBot="1" x14ac:dyDescent="0.3">
      <c r="C146" s="147"/>
      <c r="D146" s="223"/>
      <c r="E146" s="103"/>
      <c r="F146" s="105">
        <f t="shared" si="9"/>
        <v>0</v>
      </c>
      <c r="G146" s="162"/>
      <c r="H146" s="148"/>
      <c r="I146" s="132" t="e">
        <f>VLOOKUP(H146,Presupuesto!$B$11:$C$565,2,0)</f>
        <v>#N/A</v>
      </c>
      <c r="J146" s="106" t="str">
        <f t="shared" si="10"/>
        <v>Gestión del Talento Humano, Administrativo y Docente</v>
      </c>
      <c r="K146" s="124" t="s">
        <v>394</v>
      </c>
      <c r="L146" s="106"/>
    </row>
    <row r="147" spans="3:12" x14ac:dyDescent="0.25">
      <c r="F147" s="90"/>
      <c r="G147" s="89"/>
      <c r="H147" s="90"/>
      <c r="I147" s="90"/>
    </row>
    <row r="148" spans="3:12" ht="15.75" thickBot="1" x14ac:dyDescent="0.3"/>
    <row r="149" spans="3:12" ht="15.75" thickBot="1" x14ac:dyDescent="0.3">
      <c r="C149" s="157" t="s">
        <v>53</v>
      </c>
      <c r="D149" s="374">
        <f>SUM(F156:F158)</f>
        <v>300000</v>
      </c>
      <c r="F149" s="70"/>
      <c r="G149" s="79"/>
      <c r="H149" s="70"/>
      <c r="I149" s="70"/>
    </row>
    <row r="150" spans="3:12" x14ac:dyDescent="0.25">
      <c r="C150" s="70"/>
      <c r="D150" s="31"/>
      <c r="E150" s="93"/>
      <c r="F150" s="93"/>
      <c r="G150" s="93"/>
      <c r="H150" s="76"/>
      <c r="I150" s="76"/>
      <c r="J150" s="76"/>
      <c r="K150" s="112"/>
    </row>
    <row r="151" spans="3:12" ht="15.75" x14ac:dyDescent="0.25">
      <c r="C151" s="303" t="s">
        <v>392</v>
      </c>
      <c r="D151" s="370" t="s">
        <v>2109</v>
      </c>
      <c r="E151" s="93"/>
      <c r="F151" s="93"/>
      <c r="G151" s="93"/>
      <c r="H151" s="76"/>
      <c r="I151" s="76"/>
      <c r="J151" s="76"/>
      <c r="K151" s="112"/>
    </row>
    <row r="152" spans="3:12" ht="18.75" x14ac:dyDescent="0.25">
      <c r="C152" s="211" t="str">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Posgrado'!$E:$F,2,FALSE),IFERROR(VLOOKUP(D151,'17. Gestión TIC'!$E:$F,2,FALSE),IFERROR(VLOOKUP(D151,'16. Desa. del Sistema Educ.Sup.'!$E:$F,2,FALSE),IFERROR(VLOOKUP(D151,'9. Cultura de Inno. Insti...'!$E:$F,2,FALSE),VLOOKUP(D151,'7. Lo Esencial de la Reforma U.'!$E:$F,2,0)))))))))))))))))</f>
        <v>Oficinas o cubiculos remodeladas y equipadas</v>
      </c>
      <c r="D152" s="31"/>
      <c r="E152" s="93"/>
      <c r="F152" s="93"/>
      <c r="G152" s="93"/>
      <c r="H152" s="76"/>
      <c r="I152" s="76"/>
      <c r="J152" s="76"/>
      <c r="K152" s="112"/>
    </row>
    <row r="153" spans="3:12" x14ac:dyDescent="0.25">
      <c r="E153" s="93"/>
      <c r="F153" s="93"/>
      <c r="G153" s="93"/>
      <c r="H153" s="76"/>
      <c r="I153" s="76"/>
      <c r="J153" s="76"/>
      <c r="K153" s="112"/>
    </row>
    <row r="154" spans="3:12" ht="15.75" thickBot="1" x14ac:dyDescent="0.3">
      <c r="F154" s="93"/>
      <c r="G154" s="76"/>
      <c r="H154" s="76"/>
      <c r="I154" s="76"/>
    </row>
    <row r="155" spans="3:12" ht="30.75" thickBot="1" x14ac:dyDescent="0.3">
      <c r="C155" s="129" t="s">
        <v>44</v>
      </c>
      <c r="D155" s="134" t="s">
        <v>55</v>
      </c>
      <c r="E155" s="136" t="s">
        <v>57</v>
      </c>
      <c r="F155" s="135" t="s">
        <v>27</v>
      </c>
      <c r="G155" s="133" t="s">
        <v>131</v>
      </c>
      <c r="H155" s="136" t="s">
        <v>46</v>
      </c>
      <c r="I155" s="133" t="s">
        <v>132</v>
      </c>
      <c r="J155" s="133" t="s">
        <v>410</v>
      </c>
      <c r="K155" s="133" t="s">
        <v>411</v>
      </c>
      <c r="L155" s="133" t="s">
        <v>121</v>
      </c>
    </row>
    <row r="156" spans="3:12" x14ac:dyDescent="0.25">
      <c r="C156" s="141" t="s">
        <v>480</v>
      </c>
      <c r="D156" s="158">
        <v>10</v>
      </c>
      <c r="E156" s="115">
        <v>30000</v>
      </c>
      <c r="F156" s="97">
        <f t="shared" ref="F156:F158" si="11">D156*E156</f>
        <v>300000</v>
      </c>
      <c r="G156" s="161" t="s">
        <v>129</v>
      </c>
      <c r="H156" s="142" t="s">
        <v>663</v>
      </c>
      <c r="I156" s="130" t="str">
        <f>VLOOKUP(H156,Presupuesto!$B$11:$C$565,2,0)</f>
        <v>MANTENIMIENTO Y REPARACION DE EDIFIC.Y LOCALES.</v>
      </c>
      <c r="J156" s="219" t="s">
        <v>1364</v>
      </c>
      <c r="K156" s="98" t="s">
        <v>399</v>
      </c>
      <c r="L156" s="98"/>
    </row>
    <row r="157" spans="3:12" x14ac:dyDescent="0.25">
      <c r="C157" s="141"/>
      <c r="D157" s="158"/>
      <c r="E157" s="123"/>
      <c r="F157" s="97">
        <f t="shared" si="11"/>
        <v>0</v>
      </c>
      <c r="G157" s="161"/>
      <c r="H157" s="142"/>
      <c r="I157" s="130" t="e">
        <f>VLOOKUP(H157,Presupuesto!$B$11:$C$565,2,0)</f>
        <v>#N/A</v>
      </c>
      <c r="J157" s="98" t="str">
        <f>$J$156</f>
        <v>Gestión Administrativa y  financiera en apoyo al Desarrollo Académico</v>
      </c>
      <c r="K157" s="98" t="s">
        <v>412</v>
      </c>
      <c r="L157" s="98"/>
    </row>
    <row r="158" spans="3:12" x14ac:dyDescent="0.25">
      <c r="C158" s="141"/>
      <c r="D158" s="158"/>
      <c r="E158" s="123"/>
      <c r="F158" s="97">
        <f t="shared" si="11"/>
        <v>0</v>
      </c>
      <c r="G158" s="161"/>
      <c r="H158" s="142"/>
      <c r="I158" s="130" t="e">
        <f>VLOOKUP(H158,Presupuesto!$B$11:$C$565,2,0)</f>
        <v>#N/A</v>
      </c>
      <c r="J158" s="98" t="str">
        <f t="shared" ref="J158" si="12">$J$156</f>
        <v>Gestión Administrativa y  financiera en apoyo al Desarrollo Académico</v>
      </c>
      <c r="K158" s="98" t="s">
        <v>412</v>
      </c>
      <c r="L158" s="98"/>
    </row>
    <row r="160" spans="3:12" ht="15.75" thickBot="1" x14ac:dyDescent="0.3"/>
    <row r="161" spans="3:12" ht="15.75" thickBot="1" x14ac:dyDescent="0.3">
      <c r="C161" s="157" t="s">
        <v>53</v>
      </c>
      <c r="D161" s="374">
        <f>SUM(F168:F170)</f>
        <v>10000000</v>
      </c>
      <c r="E161" s="456"/>
      <c r="F161" s="70"/>
      <c r="G161" s="79"/>
      <c r="H161" s="70"/>
      <c r="I161" s="70"/>
      <c r="J161" s="456"/>
      <c r="K161" s="456"/>
      <c r="L161" s="456"/>
    </row>
    <row r="162" spans="3:12" x14ac:dyDescent="0.25">
      <c r="C162" s="70"/>
      <c r="D162" s="31"/>
      <c r="E162" s="93"/>
      <c r="F162" s="93"/>
      <c r="G162" s="93"/>
      <c r="H162" s="76"/>
      <c r="I162" s="76"/>
      <c r="J162" s="76"/>
      <c r="K162" s="112"/>
      <c r="L162" s="456"/>
    </row>
    <row r="163" spans="3:12" ht="15.75" x14ac:dyDescent="0.25">
      <c r="C163" s="303" t="s">
        <v>392</v>
      </c>
      <c r="D163" s="370" t="s">
        <v>2112</v>
      </c>
      <c r="E163" s="93"/>
      <c r="F163" s="93"/>
      <c r="G163" s="93"/>
      <c r="H163" s="76"/>
      <c r="I163" s="76"/>
      <c r="J163" s="76"/>
      <c r="K163" s="112"/>
      <c r="L163" s="456"/>
    </row>
    <row r="164" spans="3:12" ht="18.75" x14ac:dyDescent="0.25">
      <c r="C164" s="211" t="str">
        <f>IFERROR(VLOOKUP(D163,'1. Desarrollo e Innov. Curricu.'!$E:$F,2,FALSE),IFERROR(VLOOKUP(D163,'2. Investigación Científica'!$E:$F,2,FALSE),IFERROR(VLOOKUP(D163,'3. Vinculación Univ. Sociedad'!$E:$F,2,FALSE),IFERROR(VLOOKUP(D163,'4. Docencia y Profesorado Univ.'!$E:$F,2,FALSE),IFERROR(VLOOKUP(D163,'5. Estudiantes y Graduados'!$E:$F,2,FALSE),IFERROR(VLOOKUP(D163,'11. Gestion Administrativa'!$E:$F,2,FALSE),IFERROR(VLOOKUP(D163,'13. Gestión Académica'!$E:$F,2,FALSE),IFERROR(VLOOKUP(D163,'8. Asegura. de la Calid. y M'!$E:$F,2,FALSE),IFERROR(VLOOKUP(D163,'6. Gestión del Conocimiento'!$E:$F,2,FALSE),IFERROR(VLOOKUP(D163,'15. Gobernabilidad y Proceso...'!$E:$F,2,FALSE),IFERROR(VLOOKUP(D163,'12. Gestión del Talento Humano'!$E:$F,2,FALSE),IFERROR(VLOOKUP(D163,'14. Internacional... de la E.S.'!$E:$F,2,FALSE),IFERROR(VLOOKUP(D163,'10. Posgrado'!$E:$F,2,FALSE),IFERROR(VLOOKUP(D163,'17. Gestión TIC'!$E:$F,2,FALSE),IFERROR(VLOOKUP(D163,'16. Desa. del Sistema Educ.Sup.'!$E:$F,2,FALSE),IFERROR(VLOOKUP(D163,'9. Cultura de Inno. Insti...'!$E:$F,2,FALSE),VLOOKUP(D163,'7. Lo Esencial de la Reforma U.'!$E:$F,2,0)))))))))))))))))</f>
        <v xml:space="preserve">Construcción de Edificio de innovación Tecnológica </v>
      </c>
      <c r="D164" s="31"/>
      <c r="E164" s="93"/>
      <c r="F164" s="93"/>
      <c r="G164" s="93"/>
      <c r="H164" s="76"/>
      <c r="I164" s="76"/>
      <c r="J164" s="76"/>
      <c r="K164" s="112"/>
      <c r="L164" s="456"/>
    </row>
    <row r="165" spans="3:12" x14ac:dyDescent="0.25">
      <c r="C165" s="456"/>
      <c r="D165" s="456"/>
      <c r="E165" s="93"/>
      <c r="F165" s="93"/>
      <c r="G165" s="93"/>
      <c r="H165" s="76"/>
      <c r="I165" s="76"/>
      <c r="J165" s="76"/>
      <c r="K165" s="112"/>
      <c r="L165" s="456"/>
    </row>
    <row r="166" spans="3:12" ht="15.75" thickBot="1" x14ac:dyDescent="0.3">
      <c r="C166" s="456"/>
      <c r="D166" s="456"/>
      <c r="E166" s="456"/>
      <c r="F166" s="93"/>
      <c r="G166" s="76"/>
      <c r="H166" s="76"/>
      <c r="I166" s="76"/>
      <c r="J166" s="456"/>
      <c r="K166" s="456"/>
      <c r="L166" s="456"/>
    </row>
    <row r="167" spans="3:12" ht="30.75" thickBot="1" x14ac:dyDescent="0.3">
      <c r="C167" s="129" t="s">
        <v>44</v>
      </c>
      <c r="D167" s="134" t="s">
        <v>55</v>
      </c>
      <c r="E167" s="136" t="s">
        <v>57</v>
      </c>
      <c r="F167" s="135" t="s">
        <v>27</v>
      </c>
      <c r="G167" s="133" t="s">
        <v>131</v>
      </c>
      <c r="H167" s="136" t="s">
        <v>46</v>
      </c>
      <c r="I167" s="133" t="s">
        <v>132</v>
      </c>
      <c r="J167" s="133" t="s">
        <v>410</v>
      </c>
      <c r="K167" s="133" t="s">
        <v>411</v>
      </c>
      <c r="L167" s="133" t="s">
        <v>121</v>
      </c>
    </row>
    <row r="168" spans="3:12" x14ac:dyDescent="0.25">
      <c r="C168" s="141" t="s">
        <v>2122</v>
      </c>
      <c r="D168" s="158">
        <v>1</v>
      </c>
      <c r="E168" s="115">
        <v>10000000</v>
      </c>
      <c r="F168" s="97">
        <f t="shared" ref="F168:F170" si="13">D168*E168</f>
        <v>10000000</v>
      </c>
      <c r="G168" s="161" t="s">
        <v>1496</v>
      </c>
      <c r="H168" s="142" t="s">
        <v>343</v>
      </c>
      <c r="I168" s="130" t="str">
        <f>VLOOKUP(H168,Presupuesto!$B$11:$C$565,2,0)</f>
        <v>CONSTRUCCIONES ADICIONES Y MEJORA DE EDIF (47100-00)</v>
      </c>
      <c r="J168" s="219" t="s">
        <v>1364</v>
      </c>
      <c r="K168" s="98" t="s">
        <v>397</v>
      </c>
      <c r="L168" s="98"/>
    </row>
    <row r="169" spans="3:12" x14ac:dyDescent="0.25">
      <c r="C169" s="141"/>
      <c r="D169" s="158"/>
      <c r="E169" s="123"/>
      <c r="F169" s="97">
        <f t="shared" si="13"/>
        <v>0</v>
      </c>
      <c r="G169" s="161"/>
      <c r="H169" s="142"/>
      <c r="I169" s="130" t="e">
        <f>VLOOKUP(H169,Presupuesto!$B$11:$C$565,2,0)</f>
        <v>#N/A</v>
      </c>
      <c r="J169" s="98" t="str">
        <f>$J$156</f>
        <v>Gestión Administrativa y  financiera en apoyo al Desarrollo Académico</v>
      </c>
      <c r="K169" s="98" t="s">
        <v>412</v>
      </c>
      <c r="L169" s="98"/>
    </row>
    <row r="170" spans="3:12" x14ac:dyDescent="0.25">
      <c r="C170" s="141"/>
      <c r="D170" s="158"/>
      <c r="E170" s="123"/>
      <c r="F170" s="97">
        <f t="shared" si="13"/>
        <v>0</v>
      </c>
      <c r="G170" s="161"/>
      <c r="H170" s="142"/>
      <c r="I170" s="130" t="e">
        <f>VLOOKUP(H170,Presupuesto!$B$11:$C$565,2,0)</f>
        <v>#N/A</v>
      </c>
      <c r="J170" s="98" t="str">
        <f t="shared" ref="J170" si="14">$J$156</f>
        <v>Gestión Administrativa y  financiera en apoyo al Desarrollo Académico</v>
      </c>
      <c r="K170" s="98" t="s">
        <v>412</v>
      </c>
      <c r="L170" s="98"/>
    </row>
    <row r="173" spans="3:12" ht="15.75" thickBot="1" x14ac:dyDescent="0.3"/>
    <row r="174" spans="3:12" ht="15.75" thickBot="1" x14ac:dyDescent="0.3">
      <c r="C174" s="157" t="s">
        <v>53</v>
      </c>
      <c r="D174" s="374">
        <f>SUM(F181:F183)</f>
        <v>0</v>
      </c>
      <c r="E174" s="456"/>
      <c r="F174" s="70"/>
      <c r="G174" s="79"/>
      <c r="H174" s="70"/>
      <c r="I174" s="70"/>
      <c r="J174" s="456"/>
      <c r="K174" s="456"/>
      <c r="L174" s="456"/>
    </row>
    <row r="175" spans="3:12" x14ac:dyDescent="0.25">
      <c r="C175" s="70"/>
      <c r="D175" s="31"/>
      <c r="E175" s="93"/>
      <c r="F175" s="93"/>
      <c r="G175" s="93"/>
      <c r="H175" s="76"/>
      <c r="I175" s="76"/>
      <c r="J175" s="76"/>
      <c r="K175" s="112"/>
      <c r="L175" s="456"/>
    </row>
    <row r="176" spans="3:12" ht="15.75" x14ac:dyDescent="0.25">
      <c r="C176" s="303" t="s">
        <v>392</v>
      </c>
      <c r="D176" s="370">
        <v>0</v>
      </c>
      <c r="E176" s="93"/>
      <c r="F176" s="93"/>
      <c r="G176" s="93"/>
      <c r="H176" s="76"/>
      <c r="I176" s="76"/>
      <c r="J176" s="76"/>
      <c r="K176" s="112"/>
      <c r="L176" s="456"/>
    </row>
    <row r="177" spans="3:12" ht="18.75" x14ac:dyDescent="0.25">
      <c r="C177" s="211" t="e">
        <f>IFERROR(VLOOKUP(D176,'1. Desarrollo e Innov. Curricu.'!$E:$F,2,FALSE),IFERROR(VLOOKUP(D176,'2. Investigación Científica'!$E:$F,2,FALSE),IFERROR(VLOOKUP(D176,'3. Vinculación Univ. Sociedad'!$E:$F,2,FALSE),IFERROR(VLOOKUP(D176,'4. Docencia y Profesorado Univ.'!$E:$F,2,FALSE),IFERROR(VLOOKUP(D176,'5. Estudiantes y Graduados'!$E:$F,2,FALSE),IFERROR(VLOOKUP(D176,'11. Gestion Administrativa'!$E:$F,2,FALSE),IFERROR(VLOOKUP(D176,'13. Gestión Académica'!$E:$F,2,FALSE),IFERROR(VLOOKUP(D176,'8. Asegura. de la Calid. y M'!$E:$F,2,FALSE),IFERROR(VLOOKUP(D176,'6. Gestión del Conocimiento'!$E:$F,2,FALSE),IFERROR(VLOOKUP(D176,'15. Gobernabilidad y Proceso...'!$E:$F,2,FALSE),IFERROR(VLOOKUP(D176,'12. Gestión del Talento Humano'!$E:$F,2,FALSE),IFERROR(VLOOKUP(D176,'14. Internacional... de la E.S.'!$E:$F,2,FALSE),IFERROR(VLOOKUP(D176,'10. Posgrado'!$E:$F,2,FALSE),IFERROR(VLOOKUP(D176,'17. Gestión TIC'!$E:$F,2,FALSE),IFERROR(VLOOKUP(D176,'16. Desa. del Sistema Educ.Sup.'!$E:$F,2,FALSE),IFERROR(VLOOKUP(D176,'9. Cultura de Inno. Insti...'!$E:$F,2,FALSE),VLOOKUP(D176,'7. Lo Esencial de la Reforma U.'!$E:$F,2,0)))))))))))))))))</f>
        <v>#N/A</v>
      </c>
      <c r="D177" s="31"/>
      <c r="E177" s="93"/>
      <c r="F177" s="93"/>
      <c r="G177" s="93"/>
      <c r="H177" s="76"/>
      <c r="I177" s="76"/>
      <c r="J177" s="76"/>
      <c r="K177" s="112"/>
      <c r="L177" s="456"/>
    </row>
    <row r="178" spans="3:12" x14ac:dyDescent="0.25">
      <c r="C178" s="456"/>
      <c r="D178" s="456"/>
      <c r="E178" s="93"/>
      <c r="F178" s="93"/>
      <c r="G178" s="93"/>
      <c r="H178" s="76"/>
      <c r="I178" s="76"/>
      <c r="J178" s="76"/>
      <c r="K178" s="112"/>
      <c r="L178" s="456"/>
    </row>
    <row r="179" spans="3:12" ht="15.75" thickBot="1" x14ac:dyDescent="0.3">
      <c r="C179" s="456"/>
      <c r="D179" s="456"/>
      <c r="E179" s="456"/>
      <c r="F179" s="93"/>
      <c r="G179" s="76"/>
      <c r="H179" s="76"/>
      <c r="I179" s="76"/>
      <c r="J179" s="456"/>
      <c r="K179" s="456"/>
      <c r="L179" s="456"/>
    </row>
    <row r="180" spans="3:12" ht="30.75" thickBot="1" x14ac:dyDescent="0.3">
      <c r="C180" s="129" t="s">
        <v>44</v>
      </c>
      <c r="D180" s="134" t="s">
        <v>55</v>
      </c>
      <c r="E180" s="136" t="s">
        <v>57</v>
      </c>
      <c r="F180" s="135" t="s">
        <v>27</v>
      </c>
      <c r="G180" s="133" t="s">
        <v>131</v>
      </c>
      <c r="H180" s="136" t="s">
        <v>46</v>
      </c>
      <c r="I180" s="133" t="s">
        <v>132</v>
      </c>
      <c r="J180" s="133" t="s">
        <v>410</v>
      </c>
      <c r="K180" s="133" t="s">
        <v>411</v>
      </c>
      <c r="L180" s="133" t="s">
        <v>121</v>
      </c>
    </row>
    <row r="181" spans="3:12" x14ac:dyDescent="0.25">
      <c r="C181" s="141" t="s">
        <v>480</v>
      </c>
      <c r="D181" s="158">
        <v>0</v>
      </c>
      <c r="E181" s="115">
        <v>30000</v>
      </c>
      <c r="F181" s="97">
        <f t="shared" ref="F181:F183" si="15">D181*E181</f>
        <v>0</v>
      </c>
      <c r="G181" s="161"/>
      <c r="H181" s="142" t="s">
        <v>663</v>
      </c>
      <c r="I181" s="130" t="str">
        <f>VLOOKUP(H181,Presupuesto!$B$11:$C$565,2,0)</f>
        <v>MANTENIMIENTO Y REPARACION DE EDIFIC.Y LOCALES.</v>
      </c>
      <c r="J181" s="219" t="s">
        <v>1453</v>
      </c>
      <c r="K181" s="98" t="s">
        <v>394</v>
      </c>
      <c r="L181" s="98"/>
    </row>
    <row r="182" spans="3:12" x14ac:dyDescent="0.25">
      <c r="C182" s="141"/>
      <c r="D182" s="158"/>
      <c r="E182" s="123"/>
      <c r="F182" s="97">
        <f t="shared" si="15"/>
        <v>0</v>
      </c>
      <c r="G182" s="161"/>
      <c r="H182" s="142"/>
      <c r="I182" s="130" t="e">
        <f>VLOOKUP(H182,Presupuesto!$B$11:$C$565,2,0)</f>
        <v>#N/A</v>
      </c>
      <c r="J182" s="98" t="str">
        <f>$J$156</f>
        <v>Gestión Administrativa y  financiera en apoyo al Desarrollo Académico</v>
      </c>
      <c r="K182" s="98" t="s">
        <v>412</v>
      </c>
      <c r="L182" s="98"/>
    </row>
    <row r="183" spans="3:12" x14ac:dyDescent="0.25">
      <c r="C183" s="141"/>
      <c r="D183" s="158"/>
      <c r="E183" s="123"/>
      <c r="F183" s="97">
        <f t="shared" si="15"/>
        <v>0</v>
      </c>
      <c r="G183" s="161"/>
      <c r="H183" s="142"/>
      <c r="I183" s="130" t="e">
        <f>VLOOKUP(H183,Presupuesto!$B$11:$C$565,2,0)</f>
        <v>#N/A</v>
      </c>
      <c r="J183" s="98" t="str">
        <f t="shared" ref="J183" si="16">$J$156</f>
        <v>Gestión Administrativa y  financiera en apoyo al Desarrollo Académico</v>
      </c>
      <c r="K183" s="98" t="s">
        <v>412</v>
      </c>
      <c r="L183" s="98"/>
    </row>
    <row r="186" spans="3:12" ht="15.75" thickBot="1" x14ac:dyDescent="0.3"/>
    <row r="187" spans="3:12" ht="15.75" thickBot="1" x14ac:dyDescent="0.3">
      <c r="C187" s="157" t="s">
        <v>53</v>
      </c>
      <c r="D187" s="374">
        <f>SUM(F194:F196)</f>
        <v>0</v>
      </c>
      <c r="E187" s="456"/>
      <c r="F187" s="70"/>
      <c r="G187" s="79"/>
      <c r="H187" s="70"/>
      <c r="I187" s="70"/>
      <c r="J187" s="456"/>
      <c r="K187" s="456"/>
      <c r="L187" s="456"/>
    </row>
    <row r="188" spans="3:12" x14ac:dyDescent="0.25">
      <c r="C188" s="70"/>
      <c r="D188" s="31"/>
      <c r="E188" s="93"/>
      <c r="F188" s="93"/>
      <c r="G188" s="93"/>
      <c r="H188" s="76"/>
      <c r="I188" s="76"/>
      <c r="J188" s="76"/>
      <c r="K188" s="112"/>
      <c r="L188" s="456"/>
    </row>
    <row r="189" spans="3:12" ht="15.75" x14ac:dyDescent="0.25">
      <c r="C189" s="303" t="s">
        <v>392</v>
      </c>
      <c r="D189" s="370">
        <v>0</v>
      </c>
      <c r="E189" s="93"/>
      <c r="F189" s="93"/>
      <c r="G189" s="93"/>
      <c r="H189" s="76"/>
      <c r="I189" s="76"/>
      <c r="J189" s="76"/>
      <c r="K189" s="112"/>
      <c r="L189" s="456"/>
    </row>
    <row r="190" spans="3:12" ht="18.75" x14ac:dyDescent="0.25">
      <c r="C190" s="211" t="e">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#N/A</v>
      </c>
      <c r="D190" s="31"/>
      <c r="E190" s="93"/>
      <c r="F190" s="93"/>
      <c r="G190" s="93"/>
      <c r="H190" s="76"/>
      <c r="I190" s="76"/>
      <c r="J190" s="76"/>
      <c r="K190" s="112"/>
      <c r="L190" s="456"/>
    </row>
    <row r="191" spans="3:12" x14ac:dyDescent="0.25">
      <c r="C191" s="456"/>
      <c r="D191" s="456"/>
      <c r="E191" s="93"/>
      <c r="F191" s="93"/>
      <c r="G191" s="93"/>
      <c r="H191" s="76"/>
      <c r="I191" s="76"/>
      <c r="J191" s="76"/>
      <c r="K191" s="112"/>
      <c r="L191" s="456"/>
    </row>
    <row r="192" spans="3:12" ht="15.75" thickBot="1" x14ac:dyDescent="0.3">
      <c r="C192" s="456"/>
      <c r="D192" s="456"/>
      <c r="E192" s="456"/>
      <c r="F192" s="93"/>
      <c r="G192" s="76"/>
      <c r="H192" s="76"/>
      <c r="I192" s="76"/>
      <c r="J192" s="456"/>
      <c r="K192" s="456"/>
      <c r="L192" s="456"/>
    </row>
    <row r="193" spans="3:12" ht="30.75" thickBot="1" x14ac:dyDescent="0.3">
      <c r="C193" s="129" t="s">
        <v>44</v>
      </c>
      <c r="D193" s="134" t="s">
        <v>55</v>
      </c>
      <c r="E193" s="136" t="s">
        <v>57</v>
      </c>
      <c r="F193" s="135" t="s">
        <v>27</v>
      </c>
      <c r="G193" s="133" t="s">
        <v>131</v>
      </c>
      <c r="H193" s="136" t="s">
        <v>46</v>
      </c>
      <c r="I193" s="133" t="s">
        <v>132</v>
      </c>
      <c r="J193" s="133" t="s">
        <v>410</v>
      </c>
      <c r="K193" s="133" t="s">
        <v>411</v>
      </c>
      <c r="L193" s="133" t="s">
        <v>121</v>
      </c>
    </row>
    <row r="194" spans="3:12" x14ac:dyDescent="0.25">
      <c r="C194" s="141" t="s">
        <v>480</v>
      </c>
      <c r="D194" s="158">
        <v>0</v>
      </c>
      <c r="E194" s="115">
        <v>30000</v>
      </c>
      <c r="F194" s="97">
        <f t="shared" ref="F194:F196" si="17">D194*E194</f>
        <v>0</v>
      </c>
      <c r="G194" s="161"/>
      <c r="H194" s="142" t="s">
        <v>663</v>
      </c>
      <c r="I194" s="130" t="str">
        <f>VLOOKUP(H194,Presupuesto!$B$11:$C$565,2,0)</f>
        <v>MANTENIMIENTO Y REPARACION DE EDIFIC.Y LOCALES.</v>
      </c>
      <c r="J194" s="219" t="s">
        <v>1453</v>
      </c>
      <c r="K194" s="98" t="s">
        <v>394</v>
      </c>
      <c r="L194" s="98"/>
    </row>
    <row r="195" spans="3:12" x14ac:dyDescent="0.25">
      <c r="C195" s="141"/>
      <c r="D195" s="158"/>
      <c r="E195" s="123"/>
      <c r="F195" s="97">
        <f t="shared" si="17"/>
        <v>0</v>
      </c>
      <c r="G195" s="161"/>
      <c r="H195" s="142"/>
      <c r="I195" s="130" t="e">
        <f>VLOOKUP(H195,Presupuesto!$B$11:$C$565,2,0)</f>
        <v>#N/A</v>
      </c>
      <c r="J195" s="98" t="str">
        <f>$J$156</f>
        <v>Gestión Administrativa y  financiera en apoyo al Desarrollo Académico</v>
      </c>
      <c r="K195" s="98" t="s">
        <v>412</v>
      </c>
      <c r="L195" s="98"/>
    </row>
    <row r="196" spans="3:12" x14ac:dyDescent="0.25">
      <c r="C196" s="141"/>
      <c r="D196" s="158"/>
      <c r="E196" s="123"/>
      <c r="F196" s="97">
        <f t="shared" si="17"/>
        <v>0</v>
      </c>
      <c r="G196" s="161"/>
      <c r="H196" s="142"/>
      <c r="I196" s="130" t="e">
        <f>VLOOKUP(H196,Presupuesto!$B$11:$C$565,2,0)</f>
        <v>#N/A</v>
      </c>
      <c r="J196" s="98" t="str">
        <f t="shared" ref="J196" si="18">$J$156</f>
        <v>Gestión Administrativa y  financiera en apoyo al Desarrollo Académico</v>
      </c>
      <c r="K196" s="98" t="s">
        <v>412</v>
      </c>
      <c r="L196" s="98"/>
    </row>
  </sheetData>
  <dataValidations count="6">
    <dataValidation type="list" allowBlank="1" showInputMessage="1" showErrorMessage="1" errorTitle="¡Ingreso Inválido!" error="Seleccione una opción de la lista." promptTitle="Tipo de Presupuesto" prompt="Seleccione una opción de la lista." sqref="G17:G37 G66:G86 G96:G116 G126:G146 G156:G158 G47:G56 G168:G170 G181:G183 G194:G196">
      <formula1>$R$2:$S$2</formula1>
    </dataValidation>
    <dataValidation type="list" allowBlank="1" showInputMessage="1" showErrorMessage="1" errorTitle="¡Ingreso Inválido!" error="Seleccione una opción de la lista" promptTitle="Mes Requerido" prompt="Seleccione el mes en el que requiere el recurso." sqref="K17:K37 K66:K86 K96:K116 K126:K146 K156:K158 K47:K56 K168:K170 K181:K183 K194:K196">
      <formula1>$U$2:$AF$2</formula1>
    </dataValidation>
    <dataValidation type="list" allowBlank="1" showInputMessage="1" showErrorMessage="1" errorTitle="¡Ingreso Inválido!" error="Seleccione una opción de la lista." promptTitle="Proyecto" prompt="Seleccione una opción." sqref="L17:L37 L66:L86 L96:L116 L126:L146 L156:L158 L47:L56 L168:L170 L181:L183 L194:L196">
      <formula1>$M$2:$O$2</formula1>
    </dataValidation>
    <dataValidation type="list" allowBlank="1" showInputMessage="1" showErrorMessage="1" errorTitle="¡Ingreso Inválido!" error="Verifique el valor ingresado." promptTitle="Ingrese el Objeto de Gasto" prompt="Ingrese el Objeto de Gasto" sqref="H17:H37 H47:H56 H66:H86 H126:H146 H168:H170 H181:H183 H96:H116 H156:H158 H194:H196">
      <formula1>$A$1:$UI$1</formula1>
    </dataValidation>
    <dataValidation type="list" allowBlank="1" showInputMessage="1" showErrorMessage="1" errorTitle="¡Ingreso Inválido!" error="Seleccione una opción de la lista." promptTitle="Dimensión Estratégica" prompt="Seleccione una opción de la lista." sqref="J67:J86 J97:J116 J127:J146 J157:J158 J18:J37 J48:J56 J169:J170 J182:J183 J195:J196">
      <formula1>$A$2:$P$2</formula1>
    </dataValidation>
    <dataValidation type="list" allowBlank="1" showInputMessage="1" showErrorMessage="1" errorTitle="¡Ingreso Inválido!" error="Seleccione una opción de la lista." promptTitle="Dimensión Estratégica" prompt="Seleccione una opción de la lista." sqref="J17 J47 J66 J96 J126 J156 J168 J181 J194">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106" zoomScale="86" zoomScaleNormal="86" zoomScaleSheetLayoutView="90" workbookViewId="0">
      <selection activeCell="C29" sqref="C29"/>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1466</v>
      </c>
      <c r="Q2" s="122" t="s">
        <v>1504</v>
      </c>
      <c r="R2" s="452" t="str">
        <f>+Presupuesto!D11</f>
        <v>Recurrente</v>
      </c>
      <c r="S2" s="45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47" t="s">
        <v>420</v>
      </c>
      <c r="AI2" s="447" t="s">
        <v>421</v>
      </c>
      <c r="AJ2" s="447" t="s">
        <v>422</v>
      </c>
      <c r="AK2" s="447" t="s">
        <v>423</v>
      </c>
      <c r="AL2" s="447" t="s">
        <v>424</v>
      </c>
      <c r="AM2" s="447" t="s">
        <v>427</v>
      </c>
      <c r="AN2" s="447" t="s">
        <v>425</v>
      </c>
      <c r="AO2" s="447" t="s">
        <v>426</v>
      </c>
      <c r="AP2" s="447" t="s">
        <v>428</v>
      </c>
      <c r="AQ2" s="447" t="s">
        <v>429</v>
      </c>
      <c r="AR2" s="447" t="s">
        <v>430</v>
      </c>
      <c r="AS2" s="447" t="s">
        <v>431</v>
      </c>
      <c r="AT2" s="447" t="s">
        <v>432</v>
      </c>
      <c r="AU2" s="447" t="s">
        <v>433</v>
      </c>
      <c r="AV2" s="447" t="s">
        <v>434</v>
      </c>
      <c r="AW2" s="447" t="s">
        <v>435</v>
      </c>
      <c r="AX2" s="447" t="s">
        <v>436</v>
      </c>
      <c r="AY2" s="447" t="s">
        <v>437</v>
      </c>
      <c r="AZ2" s="447" t="s">
        <v>438</v>
      </c>
      <c r="BA2" s="447" t="s">
        <v>439</v>
      </c>
      <c r="BB2" s="447" t="s">
        <v>440</v>
      </c>
      <c r="BC2" s="447" t="s">
        <v>441</v>
      </c>
      <c r="BD2" s="447" t="s">
        <v>442</v>
      </c>
      <c r="BE2" s="447" t="s">
        <v>443</v>
      </c>
      <c r="BF2" s="447" t="s">
        <v>444</v>
      </c>
      <c r="BG2" s="447" t="s">
        <v>445</v>
      </c>
      <c r="BH2" s="447" t="s">
        <v>446</v>
      </c>
      <c r="BI2" s="447" t="s">
        <v>447</v>
      </c>
      <c r="BJ2" s="447" t="s">
        <v>448</v>
      </c>
      <c r="BK2" s="447" t="s">
        <v>449</v>
      </c>
      <c r="BL2" s="447" t="s">
        <v>450</v>
      </c>
      <c r="BM2" s="447" t="s">
        <v>451</v>
      </c>
      <c r="BN2" s="447" t="s">
        <v>452</v>
      </c>
      <c r="BO2" s="447" t="s">
        <v>453</v>
      </c>
      <c r="BP2" s="447" t="s">
        <v>454</v>
      </c>
      <c r="BQ2" s="447" t="s">
        <v>455</v>
      </c>
      <c r="BR2" s="447" t="s">
        <v>456</v>
      </c>
      <c r="BS2" s="447" t="s">
        <v>457</v>
      </c>
      <c r="BT2" s="447" t="s">
        <v>458</v>
      </c>
      <c r="BU2" s="447" t="s">
        <v>459</v>
      </c>
    </row>
    <row r="3" spans="1:555" hidden="1" x14ac:dyDescent="0.25">
      <c r="AH3" s="448">
        <v>2500</v>
      </c>
      <c r="AI3" s="448">
        <v>1900</v>
      </c>
      <c r="AJ3" s="448">
        <v>1650</v>
      </c>
      <c r="AK3" s="448">
        <v>1580</v>
      </c>
      <c r="AL3" s="448">
        <v>2250</v>
      </c>
      <c r="AM3" s="448">
        <v>1650</v>
      </c>
      <c r="AN3" s="448">
        <v>1400</v>
      </c>
      <c r="AO3" s="449">
        <v>1340</v>
      </c>
      <c r="AP3" s="449">
        <v>2000</v>
      </c>
      <c r="AQ3" s="449">
        <v>1400</v>
      </c>
      <c r="AR3" s="449">
        <v>1150</v>
      </c>
      <c r="AS3" s="449">
        <v>1100</v>
      </c>
      <c r="AT3" s="449">
        <v>1750</v>
      </c>
      <c r="AU3" s="449">
        <v>1150</v>
      </c>
      <c r="AV3" s="449">
        <v>900</v>
      </c>
      <c r="AW3" s="449">
        <v>860</v>
      </c>
      <c r="AX3" s="449">
        <v>1200</v>
      </c>
      <c r="AY3" s="450">
        <v>900</v>
      </c>
      <c r="AZ3" s="450">
        <v>650</v>
      </c>
      <c r="BA3" s="450">
        <v>620</v>
      </c>
      <c r="BB3" s="448">
        <f>+'Cuadro Resumen'!C213</f>
        <v>5605.2314999999999</v>
      </c>
      <c r="BC3" s="448">
        <f>+'Cuadro Resumen'!D213</f>
        <v>5165.6055000000006</v>
      </c>
      <c r="BD3" s="448">
        <f>+'Cuadro Resumen'!E213</f>
        <v>6594.39</v>
      </c>
      <c r="BE3" s="448">
        <f>+'Cuadro Resumen'!F213</f>
        <v>6154.7640000000001</v>
      </c>
      <c r="BF3" s="448">
        <f>+'Cuadro Resumen'!C214</f>
        <v>4945.7925000000005</v>
      </c>
      <c r="BG3" s="448">
        <f>+'Cuadro Resumen'!D214</f>
        <v>4506.1665000000003</v>
      </c>
      <c r="BH3" s="448">
        <f>+'Cuadro Resumen'!E214</f>
        <v>5934.951</v>
      </c>
      <c r="BI3" s="448">
        <f>+'Cuadro Resumen'!F214</f>
        <v>5495.3249999999998</v>
      </c>
      <c r="BJ3" s="449">
        <f>+'Cuadro Resumen'!C215</f>
        <v>4286.3535000000002</v>
      </c>
      <c r="BK3" s="449">
        <f>+'Cuadro Resumen'!D215</f>
        <v>3956.634</v>
      </c>
      <c r="BL3" s="449">
        <f>+'Cuadro Resumen'!E215</f>
        <v>5275.5120000000006</v>
      </c>
      <c r="BM3" s="449">
        <f>+'Cuadro Resumen'!F215</f>
        <v>4835.8860000000004</v>
      </c>
      <c r="BN3" s="449">
        <f>+'Cuadro Resumen'!C216</f>
        <v>3626.9145000000003</v>
      </c>
      <c r="BO3" s="449">
        <f>+'Cuadro Resumen'!D216</f>
        <v>3297.1950000000002</v>
      </c>
      <c r="BP3" s="449">
        <f>+'Cuadro Resumen'!E216</f>
        <v>4616.0730000000003</v>
      </c>
      <c r="BQ3" s="449">
        <f>+'Cuadro Resumen'!F216</f>
        <v>4286.3535000000002</v>
      </c>
      <c r="BR3" s="449">
        <f>+'Cuadro Resumen'!C217</f>
        <v>3187.2885000000001</v>
      </c>
      <c r="BS3" s="449">
        <f>+'Cuadro Resumen'!D217</f>
        <v>2967.4755</v>
      </c>
      <c r="BT3" s="449">
        <f>+'Cuadro Resumen'!E217</f>
        <v>4066.5405000000001</v>
      </c>
      <c r="BU3" s="449">
        <f>+'Cuadro Resumen'!F217</f>
        <v>3736.8210000000004</v>
      </c>
    </row>
    <row r="4" spans="1:555" ht="15.75" thickBot="1" x14ac:dyDescent="0.3"/>
    <row r="5" spans="1:555" ht="53.25" thickBot="1" x14ac:dyDescent="0.3">
      <c r="C5" s="87" t="s">
        <v>419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SUM(F17:F50)</f>
        <v>0</v>
      </c>
      <c r="G10" s="79"/>
      <c r="H10" s="70"/>
      <c r="I10" s="70"/>
    </row>
    <row r="11" spans="1:555" x14ac:dyDescent="0.25">
      <c r="G11" s="79"/>
      <c r="H11" s="70"/>
      <c r="I11" s="70"/>
    </row>
    <row r="12" spans="1:555" x14ac:dyDescent="0.25">
      <c r="F12" s="70"/>
      <c r="G12" s="79"/>
      <c r="H12" s="70"/>
      <c r="I12" s="70"/>
    </row>
    <row r="13" spans="1:555" ht="15.75" x14ac:dyDescent="0.25">
      <c r="C13" s="303" t="s">
        <v>392</v>
      </c>
      <c r="D13" s="370"/>
      <c r="F13" s="70"/>
      <c r="G13" s="79"/>
      <c r="H13" s="70"/>
      <c r="I13" s="70"/>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x14ac:dyDescent="0.25">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4">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70"/>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4">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70"/>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4">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70"/>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91"/>
  <sheetViews>
    <sheetView zoomScale="60" zoomScaleNormal="60" workbookViewId="0">
      <pane ySplit="7" topLeftCell="A17" activePane="bottomLeft" state="frozen"/>
      <selection activeCell="M8" sqref="M8"/>
      <selection pane="bottomLeft" activeCell="C20" sqref="C20:D21"/>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customWidth="1"/>
    <col min="9" max="9" width="15.28515625" style="86" customWidth="1"/>
    <col min="10" max="10" width="18.85546875" style="86" customWidth="1"/>
    <col min="11" max="11" width="12.7109375" style="86" customWidth="1"/>
    <col min="12" max="12" width="13.7109375" style="86" customWidth="1"/>
    <col min="13" max="14" width="12.7109375" style="86" customWidth="1"/>
    <col min="15" max="15" width="15.28515625" style="86" customWidth="1"/>
    <col min="16" max="16" width="18.28515625" style="86" customWidth="1"/>
    <col min="17" max="17" width="14.140625" style="86" hidden="1" customWidth="1"/>
    <col min="18" max="18" width="18.7109375" style="86" customWidth="1"/>
    <col min="19"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570" t="s">
        <v>97</v>
      </c>
      <c r="B5" s="572" t="s">
        <v>111</v>
      </c>
      <c r="C5" s="582" t="s">
        <v>86</v>
      </c>
      <c r="D5" s="582" t="s">
        <v>87</v>
      </c>
      <c r="E5" s="582" t="s">
        <v>392</v>
      </c>
      <c r="F5" s="582" t="s">
        <v>88</v>
      </c>
      <c r="G5" s="585" t="s">
        <v>100</v>
      </c>
      <c r="H5" s="587"/>
      <c r="I5" s="587"/>
      <c r="J5" s="587"/>
      <c r="K5" s="587"/>
      <c r="L5" s="587"/>
      <c r="M5" s="587"/>
      <c r="N5" s="586"/>
      <c r="O5" s="591" t="s">
        <v>101</v>
      </c>
      <c r="P5" s="592"/>
      <c r="Q5" s="572" t="s">
        <v>102</v>
      </c>
      <c r="R5" s="572" t="s">
        <v>103</v>
      </c>
      <c r="S5" s="572" t="s">
        <v>110</v>
      </c>
      <c r="T5" s="572" t="s">
        <v>109</v>
      </c>
      <c r="U5" s="588" t="s">
        <v>89</v>
      </c>
    </row>
    <row r="6" spans="1:21" ht="14.45" customHeight="1" x14ac:dyDescent="0.25">
      <c r="A6" s="570"/>
      <c r="B6" s="570"/>
      <c r="C6" s="583"/>
      <c r="D6" s="583"/>
      <c r="E6" s="583"/>
      <c r="F6" s="583"/>
      <c r="G6" s="585" t="s">
        <v>104</v>
      </c>
      <c r="H6" s="586"/>
      <c r="I6" s="585" t="s">
        <v>105</v>
      </c>
      <c r="J6" s="586"/>
      <c r="K6" s="585" t="s">
        <v>106</v>
      </c>
      <c r="L6" s="586"/>
      <c r="M6" s="585" t="s">
        <v>107</v>
      </c>
      <c r="N6" s="586"/>
      <c r="O6" s="593"/>
      <c r="P6" s="594"/>
      <c r="Q6" s="570"/>
      <c r="R6" s="570"/>
      <c r="S6" s="570"/>
      <c r="T6" s="570"/>
      <c r="U6" s="589"/>
    </row>
    <row r="7" spans="1:21" ht="25.5" x14ac:dyDescent="0.25">
      <c r="A7" s="571"/>
      <c r="B7" s="571"/>
      <c r="C7" s="584"/>
      <c r="D7" s="584"/>
      <c r="E7" s="584"/>
      <c r="F7" s="584"/>
      <c r="G7" s="431" t="s">
        <v>108</v>
      </c>
      <c r="H7" s="431" t="s">
        <v>12</v>
      </c>
      <c r="I7" s="431" t="s">
        <v>108</v>
      </c>
      <c r="J7" s="431" t="s">
        <v>12</v>
      </c>
      <c r="K7" s="431" t="s">
        <v>108</v>
      </c>
      <c r="L7" s="431" t="s">
        <v>12</v>
      </c>
      <c r="M7" s="431" t="s">
        <v>108</v>
      </c>
      <c r="N7" s="431" t="s">
        <v>12</v>
      </c>
      <c r="O7" s="431" t="s">
        <v>108</v>
      </c>
      <c r="P7" s="431" t="s">
        <v>12</v>
      </c>
      <c r="Q7" s="571"/>
      <c r="R7" s="571"/>
      <c r="S7" s="571"/>
      <c r="T7" s="571"/>
      <c r="U7" s="590"/>
    </row>
    <row r="8" spans="1:21" ht="15.75" x14ac:dyDescent="0.25">
      <c r="A8" s="432"/>
      <c r="B8" s="433"/>
      <c r="C8" s="434"/>
      <c r="D8" s="434"/>
      <c r="E8" s="435"/>
      <c r="F8" s="434"/>
      <c r="G8" s="436"/>
      <c r="H8" s="436"/>
      <c r="I8" s="436"/>
      <c r="J8" s="436"/>
      <c r="K8" s="436"/>
      <c r="L8" s="436"/>
      <c r="M8" s="436"/>
      <c r="N8" s="436"/>
      <c r="O8" s="436"/>
      <c r="P8" s="436"/>
      <c r="Q8" s="437"/>
      <c r="R8" s="437"/>
      <c r="S8" s="437"/>
      <c r="T8" s="437"/>
      <c r="U8" s="438"/>
    </row>
    <row r="9" spans="1:21" ht="15.75" x14ac:dyDescent="0.25">
      <c r="A9" s="579" t="s">
        <v>1374</v>
      </c>
      <c r="B9" s="576" t="s">
        <v>1375</v>
      </c>
      <c r="C9" s="325"/>
      <c r="D9" s="325"/>
      <c r="E9" s="71"/>
      <c r="F9" s="71"/>
      <c r="G9" s="203"/>
      <c r="H9" s="204"/>
      <c r="I9" s="203"/>
      <c r="J9" s="204"/>
      <c r="K9" s="203"/>
      <c r="L9" s="204"/>
      <c r="M9" s="203"/>
      <c r="N9" s="204"/>
      <c r="O9" s="380">
        <f>G9+I9+K9+M9</f>
        <v>0</v>
      </c>
      <c r="P9" s="380">
        <f>H9+J9+L9+N9</f>
        <v>0</v>
      </c>
      <c r="Q9" s="71"/>
      <c r="R9" s="71"/>
      <c r="S9" s="71"/>
      <c r="T9" s="71"/>
      <c r="U9" s="71"/>
    </row>
    <row r="10" spans="1:21" ht="128.25" customHeight="1" x14ac:dyDescent="0.25">
      <c r="A10" s="580"/>
      <c r="B10" s="577"/>
      <c r="C10" s="325" t="s">
        <v>1906</v>
      </c>
      <c r="D10" s="325" t="s">
        <v>1673</v>
      </c>
      <c r="E10" s="71" t="s">
        <v>1674</v>
      </c>
      <c r="F10" s="71" t="s">
        <v>1907</v>
      </c>
      <c r="G10" s="203">
        <v>0.25</v>
      </c>
      <c r="H10" s="204">
        <v>5000</v>
      </c>
      <c r="I10" s="203">
        <v>0.25</v>
      </c>
      <c r="J10" s="204">
        <v>5000</v>
      </c>
      <c r="K10" s="203">
        <v>0.25</v>
      </c>
      <c r="L10" s="204">
        <v>5950</v>
      </c>
      <c r="M10" s="203">
        <v>0.25</v>
      </c>
      <c r="N10" s="204">
        <v>9300</v>
      </c>
      <c r="O10" s="380">
        <f t="shared" ref="O10:O27" si="0">G10+I10+K10+M10</f>
        <v>1</v>
      </c>
      <c r="P10" s="524">
        <f t="shared" ref="P10:P27" si="1">H10+J10+L10+N10</f>
        <v>25250</v>
      </c>
      <c r="Q10" s="71"/>
      <c r="R10" s="71" t="s">
        <v>1681</v>
      </c>
      <c r="S10" s="71" t="s">
        <v>1682</v>
      </c>
      <c r="T10" s="71" t="s">
        <v>1683</v>
      </c>
      <c r="U10" s="71" t="s">
        <v>1684</v>
      </c>
    </row>
    <row r="11" spans="1:21" ht="94.5" x14ac:dyDescent="0.25">
      <c r="A11" s="580"/>
      <c r="B11" s="577"/>
      <c r="C11" s="325"/>
      <c r="D11" s="325"/>
      <c r="E11" s="71" t="s">
        <v>1675</v>
      </c>
      <c r="F11" s="71" t="s">
        <v>1908</v>
      </c>
      <c r="G11" s="203">
        <v>0.25</v>
      </c>
      <c r="H11" s="204"/>
      <c r="I11" s="203">
        <v>0.25</v>
      </c>
      <c r="J11" s="204">
        <v>2000</v>
      </c>
      <c r="K11" s="203">
        <v>0.25</v>
      </c>
      <c r="L11" s="204">
        <v>1000</v>
      </c>
      <c r="M11" s="203">
        <v>0.25</v>
      </c>
      <c r="N11" s="204">
        <v>1815</v>
      </c>
      <c r="O11" s="380">
        <f t="shared" si="0"/>
        <v>1</v>
      </c>
      <c r="P11" s="524">
        <f t="shared" si="1"/>
        <v>4815</v>
      </c>
      <c r="Q11" s="71"/>
      <c r="R11" s="71" t="s">
        <v>1685</v>
      </c>
      <c r="S11" s="71" t="s">
        <v>1682</v>
      </c>
      <c r="T11" s="71" t="s">
        <v>1683</v>
      </c>
      <c r="U11" s="71" t="s">
        <v>1684</v>
      </c>
    </row>
    <row r="12" spans="1:21" ht="94.5" x14ac:dyDescent="0.25">
      <c r="A12" s="580"/>
      <c r="B12" s="577"/>
      <c r="C12" s="325"/>
      <c r="D12" s="325"/>
      <c r="E12" s="71" t="s">
        <v>1676</v>
      </c>
      <c r="F12" s="71" t="s">
        <v>1909</v>
      </c>
      <c r="G12" s="203"/>
      <c r="H12" s="204"/>
      <c r="I12" s="203"/>
      <c r="J12" s="204"/>
      <c r="K12" s="203">
        <v>0.5</v>
      </c>
      <c r="L12" s="204">
        <v>6000</v>
      </c>
      <c r="M12" s="203">
        <v>0.5</v>
      </c>
      <c r="N12" s="204">
        <v>6835</v>
      </c>
      <c r="O12" s="380">
        <f t="shared" si="0"/>
        <v>1</v>
      </c>
      <c r="P12" s="524">
        <f t="shared" si="1"/>
        <v>12835</v>
      </c>
      <c r="Q12" s="71"/>
      <c r="R12" s="71" t="s">
        <v>1686</v>
      </c>
      <c r="S12" s="71" t="s">
        <v>1682</v>
      </c>
      <c r="T12" s="71" t="s">
        <v>1683</v>
      </c>
      <c r="U12" s="71" t="s">
        <v>1684</v>
      </c>
    </row>
    <row r="13" spans="1:21" ht="206.25" customHeight="1" x14ac:dyDescent="0.25">
      <c r="A13" s="580"/>
      <c r="B13" s="577"/>
      <c r="C13" s="325" t="s">
        <v>2022</v>
      </c>
      <c r="D13" s="325" t="s">
        <v>2023</v>
      </c>
      <c r="E13" s="71" t="s">
        <v>1910</v>
      </c>
      <c r="F13" s="71" t="s">
        <v>2021</v>
      </c>
      <c r="G13" s="203">
        <v>0.25</v>
      </c>
      <c r="H13" s="204">
        <v>25000</v>
      </c>
      <c r="I13" s="203">
        <v>0.25</v>
      </c>
      <c r="J13" s="204">
        <v>25000</v>
      </c>
      <c r="K13" s="203">
        <v>0.25</v>
      </c>
      <c r="L13" s="204">
        <v>25000</v>
      </c>
      <c r="M13" s="203">
        <v>0.25</v>
      </c>
      <c r="N13" s="204">
        <v>25000</v>
      </c>
      <c r="O13" s="380">
        <f t="shared" si="0"/>
        <v>1</v>
      </c>
      <c r="P13" s="524">
        <f t="shared" si="1"/>
        <v>100000</v>
      </c>
      <c r="Q13" s="71"/>
      <c r="R13" s="71" t="s">
        <v>1911</v>
      </c>
      <c r="S13" s="71" t="s">
        <v>1912</v>
      </c>
      <c r="T13" s="71" t="s">
        <v>1913</v>
      </c>
      <c r="U13" s="71" t="s">
        <v>1914</v>
      </c>
    </row>
    <row r="14" spans="1:21" ht="123.75" customHeight="1" x14ac:dyDescent="0.25">
      <c r="A14" s="580"/>
      <c r="B14" s="577"/>
      <c r="C14" s="325" t="s">
        <v>2180</v>
      </c>
      <c r="D14" s="325" t="s">
        <v>1916</v>
      </c>
      <c r="E14" s="71" t="s">
        <v>1917</v>
      </c>
      <c r="F14" s="71" t="s">
        <v>1918</v>
      </c>
      <c r="G14" s="203">
        <v>0.33</v>
      </c>
      <c r="H14" s="204">
        <v>20000</v>
      </c>
      <c r="I14" s="203">
        <v>0.33</v>
      </c>
      <c r="J14" s="204">
        <v>26000</v>
      </c>
      <c r="K14" s="203">
        <v>0.34</v>
      </c>
      <c r="L14" s="204">
        <v>25950</v>
      </c>
      <c r="M14" s="203"/>
      <c r="N14" s="204"/>
      <c r="O14" s="380">
        <f t="shared" si="0"/>
        <v>1</v>
      </c>
      <c r="P14" s="524">
        <f t="shared" si="1"/>
        <v>71950</v>
      </c>
      <c r="Q14" s="71"/>
      <c r="R14" s="71" t="s">
        <v>1921</v>
      </c>
      <c r="S14" s="71" t="s">
        <v>1682</v>
      </c>
      <c r="T14" s="71" t="s">
        <v>1531</v>
      </c>
      <c r="U14" s="71" t="s">
        <v>1922</v>
      </c>
    </row>
    <row r="15" spans="1:21" ht="103.5" customHeight="1" x14ac:dyDescent="0.25">
      <c r="A15" s="580"/>
      <c r="B15" s="577"/>
      <c r="C15" s="325" t="s">
        <v>2024</v>
      </c>
      <c r="D15" s="325" t="s">
        <v>2025</v>
      </c>
      <c r="E15" s="71" t="s">
        <v>2026</v>
      </c>
      <c r="F15" s="71" t="s">
        <v>2027</v>
      </c>
      <c r="G15" s="203">
        <v>0.25</v>
      </c>
      <c r="H15" s="204">
        <v>20000</v>
      </c>
      <c r="I15" s="203">
        <v>0.25</v>
      </c>
      <c r="J15" s="204">
        <v>20000</v>
      </c>
      <c r="K15" s="203">
        <v>0.25</v>
      </c>
      <c r="L15" s="204">
        <v>23802</v>
      </c>
      <c r="M15" s="203">
        <v>0.25</v>
      </c>
      <c r="N15" s="204">
        <v>30000</v>
      </c>
      <c r="O15" s="380">
        <f t="shared" si="0"/>
        <v>1</v>
      </c>
      <c r="P15" s="527">
        <f t="shared" si="1"/>
        <v>93802</v>
      </c>
      <c r="Q15" s="71"/>
      <c r="R15" s="71" t="s">
        <v>2028</v>
      </c>
      <c r="S15" s="71" t="s">
        <v>2029</v>
      </c>
      <c r="T15" s="71" t="s">
        <v>1531</v>
      </c>
      <c r="U15" s="71" t="s">
        <v>2030</v>
      </c>
    </row>
    <row r="16" spans="1:21" ht="15.75" x14ac:dyDescent="0.25">
      <c r="A16" s="580"/>
      <c r="B16" s="577"/>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x14ac:dyDescent="0.25">
      <c r="A17" s="580"/>
      <c r="B17" s="577"/>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x14ac:dyDescent="0.25">
      <c r="A18" s="581"/>
      <c r="B18" s="578"/>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x14ac:dyDescent="0.25">
      <c r="A19" s="573" t="s">
        <v>1376</v>
      </c>
      <c r="B19" s="573"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2.25" customHeight="1" x14ac:dyDescent="0.25">
      <c r="A20" s="574"/>
      <c r="B20" s="574"/>
      <c r="C20" s="345" t="s">
        <v>1677</v>
      </c>
      <c r="D20" s="325" t="s">
        <v>1678</v>
      </c>
      <c r="E20" s="71" t="s">
        <v>1679</v>
      </c>
      <c r="F20" s="71" t="s">
        <v>1680</v>
      </c>
      <c r="G20" s="71">
        <v>25</v>
      </c>
      <c r="H20" s="346">
        <v>7000</v>
      </c>
      <c r="I20" s="71">
        <v>50</v>
      </c>
      <c r="J20" s="71">
        <v>13000</v>
      </c>
      <c r="K20" s="71">
        <v>25</v>
      </c>
      <c r="L20" s="346">
        <v>7000</v>
      </c>
      <c r="M20" s="71"/>
      <c r="N20" s="71"/>
      <c r="O20" s="380">
        <f t="shared" si="0"/>
        <v>100</v>
      </c>
      <c r="P20" s="524">
        <f t="shared" si="1"/>
        <v>27000</v>
      </c>
      <c r="Q20" s="71"/>
      <c r="R20" s="71" t="s">
        <v>1687</v>
      </c>
      <c r="S20" s="71" t="s">
        <v>1688</v>
      </c>
      <c r="T20" s="71" t="s">
        <v>1531</v>
      </c>
      <c r="U20" s="71" t="s">
        <v>1689</v>
      </c>
    </row>
    <row r="21" spans="1:21" ht="94.5" x14ac:dyDescent="0.25">
      <c r="A21" s="574"/>
      <c r="B21" s="574"/>
      <c r="C21" s="345" t="s">
        <v>1938</v>
      </c>
      <c r="D21" s="325" t="s">
        <v>1939</v>
      </c>
      <c r="E21" s="71" t="s">
        <v>1940</v>
      </c>
      <c r="F21" s="71" t="s">
        <v>1941</v>
      </c>
      <c r="G21" s="206">
        <v>0.1</v>
      </c>
      <c r="H21" s="346">
        <v>0</v>
      </c>
      <c r="I21" s="206">
        <v>0.3</v>
      </c>
      <c r="J21" s="71">
        <v>0</v>
      </c>
      <c r="K21" s="206">
        <v>0.3</v>
      </c>
      <c r="L21" s="346">
        <v>0</v>
      </c>
      <c r="M21" s="206">
        <v>0.3</v>
      </c>
      <c r="N21" s="71">
        <v>0</v>
      </c>
      <c r="O21" s="380">
        <f t="shared" si="0"/>
        <v>1</v>
      </c>
      <c r="P21" s="380">
        <f t="shared" si="1"/>
        <v>0</v>
      </c>
      <c r="Q21" s="71"/>
      <c r="R21" s="71" t="s">
        <v>1942</v>
      </c>
      <c r="S21" s="71" t="s">
        <v>1943</v>
      </c>
      <c r="T21" s="71" t="s">
        <v>1944</v>
      </c>
      <c r="U21" s="71" t="s">
        <v>1945</v>
      </c>
    </row>
    <row r="22" spans="1:21" ht="15.75" x14ac:dyDescent="0.25">
      <c r="A22" s="574"/>
      <c r="B22" s="574"/>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x14ac:dyDescent="0.25">
      <c r="A23" s="574"/>
      <c r="B23" s="574"/>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x14ac:dyDescent="0.25">
      <c r="A24" s="574"/>
      <c r="B24" s="574"/>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x14ac:dyDescent="0.25">
      <c r="A25" s="574"/>
      <c r="B25" s="574"/>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x14ac:dyDescent="0.25">
      <c r="A26" s="574"/>
      <c r="B26" s="574"/>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x14ac:dyDescent="0.25">
      <c r="A27" s="575"/>
      <c r="B27" s="575"/>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x14ac:dyDescent="0.25">
      <c r="A28" s="296"/>
      <c r="B28" s="297"/>
      <c r="C28" s="296" t="s">
        <v>1351</v>
      </c>
      <c r="D28" s="297"/>
      <c r="E28" s="297"/>
      <c r="F28" s="298"/>
      <c r="G28" s="232">
        <f t="shared" ref="G28:O28" si="2">SUM(G9:G27)</f>
        <v>26.43</v>
      </c>
      <c r="H28" s="232">
        <f t="shared" si="2"/>
        <v>77000</v>
      </c>
      <c r="I28" s="232">
        <f t="shared" si="2"/>
        <v>51.629999999999995</v>
      </c>
      <c r="J28" s="232">
        <f t="shared" si="2"/>
        <v>91000</v>
      </c>
      <c r="K28" s="232">
        <f t="shared" si="2"/>
        <v>27.14</v>
      </c>
      <c r="L28" s="232">
        <f t="shared" si="2"/>
        <v>94702</v>
      </c>
      <c r="M28" s="232">
        <f t="shared" si="2"/>
        <v>1.8</v>
      </c>
      <c r="N28" s="232">
        <f t="shared" si="2"/>
        <v>72950</v>
      </c>
      <c r="O28" s="232">
        <f t="shared" si="2"/>
        <v>107</v>
      </c>
      <c r="P28" s="232">
        <f>SUM(P10:P25)</f>
        <v>335652</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4"/>
  <sheetViews>
    <sheetView showGridLines="0" zoomScale="62" zoomScaleNormal="62" workbookViewId="0">
      <pane ySplit="6" topLeftCell="A34" activePane="bottomLeft" state="frozen"/>
      <selection sqref="A1:V1"/>
      <selection pane="bottomLeft" activeCell="C40" sqref="C40:D40"/>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18" width="18.5703125" style="253" customWidth="1"/>
    <col min="19"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x14ac:dyDescent="0.25">
      <c r="A4" s="570" t="s">
        <v>97</v>
      </c>
      <c r="B4" s="572" t="s">
        <v>111</v>
      </c>
      <c r="C4" s="582" t="s">
        <v>86</v>
      </c>
      <c r="D4" s="582" t="s">
        <v>87</v>
      </c>
      <c r="E4" s="582" t="s">
        <v>392</v>
      </c>
      <c r="F4" s="582" t="s">
        <v>88</v>
      </c>
      <c r="G4" s="585" t="s">
        <v>100</v>
      </c>
      <c r="H4" s="587"/>
      <c r="I4" s="587"/>
      <c r="J4" s="587"/>
      <c r="K4" s="587"/>
      <c r="L4" s="587"/>
      <c r="M4" s="587"/>
      <c r="N4" s="586"/>
      <c r="O4" s="591" t="s">
        <v>101</v>
      </c>
      <c r="P4" s="592"/>
      <c r="Q4" s="572" t="s">
        <v>102</v>
      </c>
      <c r="R4" s="572" t="s">
        <v>103</v>
      </c>
      <c r="S4" s="572" t="s">
        <v>110</v>
      </c>
      <c r="T4" s="572" t="s">
        <v>109</v>
      </c>
      <c r="U4" s="588" t="s">
        <v>89</v>
      </c>
    </row>
    <row r="5" spans="1:21" s="67" customFormat="1" ht="15" customHeight="1" x14ac:dyDescent="0.25">
      <c r="A5" s="570"/>
      <c r="B5" s="570"/>
      <c r="C5" s="583"/>
      <c r="D5" s="583"/>
      <c r="E5" s="583"/>
      <c r="F5" s="583"/>
      <c r="G5" s="585" t="s">
        <v>104</v>
      </c>
      <c r="H5" s="586"/>
      <c r="I5" s="585" t="s">
        <v>105</v>
      </c>
      <c r="J5" s="586"/>
      <c r="K5" s="585" t="s">
        <v>106</v>
      </c>
      <c r="L5" s="586"/>
      <c r="M5" s="585" t="s">
        <v>107</v>
      </c>
      <c r="N5" s="586"/>
      <c r="O5" s="593"/>
      <c r="P5" s="594"/>
      <c r="Q5" s="570"/>
      <c r="R5" s="570"/>
      <c r="S5" s="570"/>
      <c r="T5" s="570"/>
      <c r="U5" s="589"/>
    </row>
    <row r="6" spans="1:21" s="67" customFormat="1" ht="24" customHeight="1" x14ac:dyDescent="0.25">
      <c r="A6" s="571"/>
      <c r="B6" s="571"/>
      <c r="C6" s="584"/>
      <c r="D6" s="584"/>
      <c r="E6" s="584"/>
      <c r="F6" s="584"/>
      <c r="G6" s="431" t="s">
        <v>108</v>
      </c>
      <c r="H6" s="431" t="s">
        <v>12</v>
      </c>
      <c r="I6" s="431" t="s">
        <v>108</v>
      </c>
      <c r="J6" s="431" t="s">
        <v>12</v>
      </c>
      <c r="K6" s="431" t="s">
        <v>108</v>
      </c>
      <c r="L6" s="431" t="s">
        <v>12</v>
      </c>
      <c r="M6" s="431" t="s">
        <v>108</v>
      </c>
      <c r="N6" s="431" t="s">
        <v>12</v>
      </c>
      <c r="O6" s="431" t="s">
        <v>108</v>
      </c>
      <c r="P6" s="431" t="s">
        <v>12</v>
      </c>
      <c r="Q6" s="571"/>
      <c r="R6" s="571"/>
      <c r="S6" s="571"/>
      <c r="T6" s="571"/>
      <c r="U6" s="590"/>
    </row>
    <row r="7" spans="1:21" s="67" customFormat="1" ht="15.75" x14ac:dyDescent="0.25">
      <c r="A7" s="432"/>
      <c r="B7" s="433"/>
      <c r="C7" s="434"/>
      <c r="D7" s="434"/>
      <c r="E7" s="435"/>
      <c r="F7" s="434"/>
      <c r="G7" s="436"/>
      <c r="H7" s="436"/>
      <c r="I7" s="436"/>
      <c r="J7" s="436"/>
      <c r="K7" s="436"/>
      <c r="L7" s="436"/>
      <c r="M7" s="436"/>
      <c r="N7" s="436"/>
      <c r="O7" s="436"/>
      <c r="P7" s="436"/>
      <c r="Q7" s="437"/>
      <c r="R7" s="437"/>
      <c r="S7" s="437"/>
      <c r="T7" s="437"/>
      <c r="U7" s="438"/>
    </row>
    <row r="8" spans="1:21" ht="98.25" customHeight="1" x14ac:dyDescent="0.25">
      <c r="A8" s="595" t="s">
        <v>1378</v>
      </c>
      <c r="B8" s="595" t="s">
        <v>1454</v>
      </c>
      <c r="C8" s="308" t="s">
        <v>1568</v>
      </c>
      <c r="D8" s="308" t="s">
        <v>1569</v>
      </c>
      <c r="E8" s="308" t="s">
        <v>1570</v>
      </c>
      <c r="F8" s="308" t="s">
        <v>1571</v>
      </c>
      <c r="G8" s="206">
        <v>0.5</v>
      </c>
      <c r="H8" s="250">
        <v>4500</v>
      </c>
      <c r="I8" s="251">
        <v>0.5</v>
      </c>
      <c r="J8" s="252">
        <v>4500</v>
      </c>
      <c r="K8" s="250"/>
      <c r="L8" s="231"/>
      <c r="M8" s="251"/>
      <c r="N8" s="231"/>
      <c r="O8" s="251">
        <f>+G8+I8</f>
        <v>1</v>
      </c>
      <c r="P8" s="523">
        <f>H8+J8+L8+N8</f>
        <v>9000</v>
      </c>
      <c r="Q8" s="250"/>
      <c r="R8" s="250" t="s">
        <v>1572</v>
      </c>
      <c r="S8" s="250" t="s">
        <v>1573</v>
      </c>
      <c r="T8" s="250" t="s">
        <v>1574</v>
      </c>
      <c r="U8" s="308" t="s">
        <v>1575</v>
      </c>
    </row>
    <row r="9" spans="1:21" ht="126.75" customHeight="1" x14ac:dyDescent="0.25">
      <c r="A9" s="596"/>
      <c r="B9" s="596"/>
      <c r="C9" s="308" t="s">
        <v>2035</v>
      </c>
      <c r="D9" s="308" t="s">
        <v>1576</v>
      </c>
      <c r="E9" s="308" t="s">
        <v>1577</v>
      </c>
      <c r="F9" s="308" t="s">
        <v>1983</v>
      </c>
      <c r="G9" s="206">
        <v>0.1</v>
      </c>
      <c r="H9" s="250">
        <v>10000</v>
      </c>
      <c r="I9" s="251">
        <v>0.5</v>
      </c>
      <c r="J9" s="252">
        <v>100000</v>
      </c>
      <c r="K9" s="206">
        <v>0.25</v>
      </c>
      <c r="L9" s="231">
        <v>50000</v>
      </c>
      <c r="M9" s="251">
        <v>0.15</v>
      </c>
      <c r="N9" s="231">
        <v>38550</v>
      </c>
      <c r="O9" s="251">
        <f>+G9+I9+K9</f>
        <v>0.85</v>
      </c>
      <c r="P9" s="523">
        <f t="shared" ref="P9:P47" si="0">H9+J9+L9+N9</f>
        <v>198550</v>
      </c>
      <c r="Q9" s="250"/>
      <c r="R9" s="250" t="s">
        <v>1578</v>
      </c>
      <c r="S9" s="250" t="s">
        <v>1579</v>
      </c>
      <c r="T9" s="250" t="s">
        <v>1580</v>
      </c>
      <c r="U9" s="308" t="s">
        <v>1581</v>
      </c>
    </row>
    <row r="10" spans="1:21" ht="85.5" customHeight="1" x14ac:dyDescent="0.25">
      <c r="A10" s="596"/>
      <c r="B10" s="596"/>
      <c r="C10" s="308"/>
      <c r="D10" s="308"/>
      <c r="E10" s="308" t="s">
        <v>1589</v>
      </c>
      <c r="F10" s="308" t="s">
        <v>2036</v>
      </c>
      <c r="G10" s="250"/>
      <c r="H10" s="250"/>
      <c r="I10" s="251"/>
      <c r="J10" s="252"/>
      <c r="K10" s="250"/>
      <c r="L10" s="231"/>
      <c r="M10" s="251"/>
      <c r="N10" s="231"/>
      <c r="O10" s="383">
        <f t="shared" ref="O10:O47" si="1">G10+I10+K10+M10</f>
        <v>0</v>
      </c>
      <c r="P10" s="384">
        <f t="shared" si="0"/>
        <v>0</v>
      </c>
      <c r="Q10" s="250"/>
      <c r="R10" s="250"/>
      <c r="S10" s="250"/>
      <c r="T10" s="250"/>
      <c r="U10" s="308"/>
    </row>
    <row r="11" spans="1:21" ht="117" customHeight="1" x14ac:dyDescent="0.25">
      <c r="A11" s="596"/>
      <c r="B11" s="596"/>
      <c r="C11" s="308"/>
      <c r="D11" s="308"/>
      <c r="E11" s="308"/>
      <c r="F11" s="308" t="s">
        <v>2037</v>
      </c>
      <c r="G11" s="250"/>
      <c r="H11" s="250"/>
      <c r="I11" s="251"/>
      <c r="J11" s="252"/>
      <c r="K11" s="250"/>
      <c r="L11" s="231"/>
      <c r="M11" s="251"/>
      <c r="N11" s="231"/>
      <c r="O11" s="383">
        <f t="shared" si="1"/>
        <v>0</v>
      </c>
      <c r="P11" s="384">
        <f t="shared" si="0"/>
        <v>0</v>
      </c>
      <c r="Q11" s="250"/>
      <c r="R11" s="250"/>
      <c r="S11" s="250"/>
      <c r="T11" s="250"/>
      <c r="U11" s="308"/>
    </row>
    <row r="12" spans="1:21" ht="45.75" customHeight="1" x14ac:dyDescent="0.25">
      <c r="A12" s="596"/>
      <c r="B12" s="596"/>
      <c r="C12" s="308"/>
      <c r="D12" s="308"/>
      <c r="E12" s="308"/>
      <c r="F12" s="308"/>
      <c r="G12" s="250"/>
      <c r="H12" s="250"/>
      <c r="I12" s="251"/>
      <c r="J12" s="252"/>
      <c r="K12" s="250"/>
      <c r="L12" s="231"/>
      <c r="M12" s="251"/>
      <c r="N12" s="231"/>
      <c r="O12" s="383">
        <f t="shared" si="1"/>
        <v>0</v>
      </c>
      <c r="P12" s="384">
        <f t="shared" si="0"/>
        <v>0</v>
      </c>
      <c r="Q12" s="250"/>
      <c r="R12" s="250"/>
      <c r="S12" s="250"/>
      <c r="T12" s="250"/>
      <c r="U12" s="308"/>
    </row>
    <row r="13" spans="1:21" ht="41.25" customHeight="1" x14ac:dyDescent="0.25">
      <c r="A13" s="596"/>
      <c r="B13" s="597"/>
      <c r="C13" s="308"/>
      <c r="D13" s="308"/>
      <c r="E13" s="308"/>
      <c r="F13" s="308"/>
      <c r="G13" s="250"/>
      <c r="H13" s="250"/>
      <c r="I13" s="251"/>
      <c r="J13" s="252"/>
      <c r="K13" s="250"/>
      <c r="L13" s="231"/>
      <c r="M13" s="251"/>
      <c r="N13" s="231"/>
      <c r="O13" s="383">
        <f t="shared" si="1"/>
        <v>0</v>
      </c>
      <c r="P13" s="384">
        <f t="shared" si="0"/>
        <v>0</v>
      </c>
      <c r="Q13" s="250"/>
      <c r="R13" s="250"/>
      <c r="S13" s="250"/>
      <c r="T13" s="250"/>
      <c r="U13" s="308"/>
    </row>
    <row r="14" spans="1:21" ht="15.75" x14ac:dyDescent="0.25">
      <c r="A14" s="596"/>
      <c r="B14" s="595" t="s">
        <v>1455</v>
      </c>
      <c r="C14" s="308" t="s">
        <v>1589</v>
      </c>
      <c r="D14" s="308"/>
      <c r="E14" s="308"/>
      <c r="F14" s="308"/>
      <c r="G14" s="250"/>
      <c r="H14" s="250"/>
      <c r="I14" s="251"/>
      <c r="J14" s="252"/>
      <c r="K14" s="250"/>
      <c r="L14" s="231"/>
      <c r="M14" s="251"/>
      <c r="N14" s="231"/>
      <c r="O14" s="383">
        <f t="shared" si="1"/>
        <v>0</v>
      </c>
      <c r="P14" s="384">
        <f t="shared" si="0"/>
        <v>0</v>
      </c>
      <c r="Q14" s="250"/>
      <c r="R14" s="250"/>
      <c r="S14" s="250"/>
      <c r="T14" s="250"/>
      <c r="U14" s="308"/>
    </row>
    <row r="15" spans="1:21" ht="78.75" x14ac:dyDescent="0.25">
      <c r="A15" s="596"/>
      <c r="B15" s="596"/>
      <c r="C15" s="308" t="s">
        <v>1590</v>
      </c>
      <c r="D15" s="308" t="s">
        <v>1582</v>
      </c>
      <c r="E15" s="308" t="s">
        <v>1583</v>
      </c>
      <c r="F15" s="308" t="s">
        <v>1594</v>
      </c>
      <c r="G15" s="250"/>
      <c r="H15" s="250"/>
      <c r="I15" s="231">
        <v>1</v>
      </c>
      <c r="J15" s="252">
        <v>10000</v>
      </c>
      <c r="K15" s="250">
        <v>1</v>
      </c>
      <c r="L15" s="231">
        <v>10000</v>
      </c>
      <c r="M15" s="231">
        <v>1</v>
      </c>
      <c r="N15" s="231">
        <v>10000</v>
      </c>
      <c r="O15" s="383">
        <f t="shared" si="1"/>
        <v>3</v>
      </c>
      <c r="P15" s="523">
        <f t="shared" si="0"/>
        <v>30000</v>
      </c>
      <c r="Q15" s="250"/>
      <c r="R15" s="250" t="s">
        <v>1585</v>
      </c>
      <c r="S15" s="250" t="s">
        <v>1586</v>
      </c>
      <c r="T15" s="250" t="s">
        <v>1587</v>
      </c>
      <c r="U15" s="308" t="s">
        <v>1588</v>
      </c>
    </row>
    <row r="16" spans="1:21" ht="78.75" x14ac:dyDescent="0.25">
      <c r="A16" s="596"/>
      <c r="B16" s="596"/>
      <c r="C16" s="308" t="s">
        <v>1591</v>
      </c>
      <c r="D16" s="308" t="s">
        <v>1592</v>
      </c>
      <c r="E16" s="308" t="s">
        <v>1593</v>
      </c>
      <c r="F16" s="308" t="s">
        <v>1595</v>
      </c>
      <c r="G16" s="250"/>
      <c r="H16" s="250"/>
      <c r="I16" s="251"/>
      <c r="J16" s="252"/>
      <c r="K16" s="250"/>
      <c r="L16" s="231"/>
      <c r="M16" s="231">
        <v>2</v>
      </c>
      <c r="N16" s="231">
        <v>1240</v>
      </c>
      <c r="O16" s="383">
        <f t="shared" si="1"/>
        <v>2</v>
      </c>
      <c r="P16" s="523">
        <f t="shared" si="0"/>
        <v>1240</v>
      </c>
      <c r="Q16" s="250"/>
      <c r="R16" s="250" t="s">
        <v>1596</v>
      </c>
      <c r="S16" s="250" t="s">
        <v>1597</v>
      </c>
      <c r="T16" s="250" t="s">
        <v>1598</v>
      </c>
      <c r="U16" s="308" t="s">
        <v>1599</v>
      </c>
    </row>
    <row r="17" spans="1:21" ht="78.75" x14ac:dyDescent="0.25">
      <c r="A17" s="596"/>
      <c r="B17" s="596"/>
      <c r="C17" s="308" t="s">
        <v>1600</v>
      </c>
      <c r="D17" s="308" t="s">
        <v>1601</v>
      </c>
      <c r="E17" s="308" t="s">
        <v>1603</v>
      </c>
      <c r="F17" s="347" t="s">
        <v>1602</v>
      </c>
      <c r="G17" s="250"/>
      <c r="H17" s="250"/>
      <c r="I17" s="250"/>
      <c r="J17" s="250"/>
      <c r="K17" s="250">
        <v>3</v>
      </c>
      <c r="L17" s="231">
        <v>3100</v>
      </c>
      <c r="M17" s="250"/>
      <c r="N17" s="231"/>
      <c r="O17" s="383">
        <f t="shared" si="1"/>
        <v>3</v>
      </c>
      <c r="P17" s="523">
        <f t="shared" si="0"/>
        <v>3100</v>
      </c>
      <c r="Q17" s="255"/>
      <c r="R17" s="255" t="s">
        <v>1604</v>
      </c>
      <c r="S17" s="255" t="s">
        <v>1605</v>
      </c>
      <c r="T17" s="255" t="s">
        <v>1606</v>
      </c>
      <c r="U17" s="308" t="s">
        <v>1607</v>
      </c>
    </row>
    <row r="18" spans="1:21" ht="63" x14ac:dyDescent="0.25">
      <c r="A18" s="596"/>
      <c r="B18" s="596"/>
      <c r="C18" s="308" t="s">
        <v>1608</v>
      </c>
      <c r="D18" s="308" t="s">
        <v>1609</v>
      </c>
      <c r="E18" s="308" t="s">
        <v>1610</v>
      </c>
      <c r="F18" s="347" t="s">
        <v>1611</v>
      </c>
      <c r="G18" s="250"/>
      <c r="H18" s="250"/>
      <c r="I18" s="250">
        <v>1</v>
      </c>
      <c r="J18" s="250">
        <v>10000</v>
      </c>
      <c r="K18" s="250">
        <v>1</v>
      </c>
      <c r="L18" s="231">
        <v>10000</v>
      </c>
      <c r="M18" s="250">
        <v>1</v>
      </c>
      <c r="N18" s="231">
        <v>11860</v>
      </c>
      <c r="O18" s="383">
        <f t="shared" si="1"/>
        <v>3</v>
      </c>
      <c r="P18" s="523">
        <f t="shared" si="0"/>
        <v>31860</v>
      </c>
      <c r="Q18" s="255"/>
      <c r="R18" s="255" t="s">
        <v>1613</v>
      </c>
      <c r="S18" s="255" t="s">
        <v>1614</v>
      </c>
      <c r="T18" s="255" t="s">
        <v>1615</v>
      </c>
      <c r="U18" s="308" t="s">
        <v>1616</v>
      </c>
    </row>
    <row r="19" spans="1:21" ht="15.75" x14ac:dyDescent="0.25">
      <c r="A19" s="596"/>
      <c r="B19" s="597"/>
      <c r="C19" s="308"/>
      <c r="D19" s="308"/>
      <c r="E19" s="308"/>
      <c r="F19" s="308"/>
      <c r="G19" s="250"/>
      <c r="H19" s="348"/>
      <c r="I19" s="250"/>
      <c r="J19" s="348"/>
      <c r="K19" s="250"/>
      <c r="L19" s="231"/>
      <c r="M19" s="250"/>
      <c r="N19" s="231"/>
      <c r="O19" s="383">
        <f t="shared" si="1"/>
        <v>0</v>
      </c>
      <c r="P19" s="384">
        <f t="shared" si="0"/>
        <v>0</v>
      </c>
      <c r="Q19" s="250"/>
      <c r="R19" s="250"/>
      <c r="S19" s="250"/>
      <c r="T19" s="250"/>
      <c r="U19" s="308"/>
    </row>
    <row r="20" spans="1:21" ht="78.75" x14ac:dyDescent="0.25">
      <c r="A20" s="596"/>
      <c r="B20" s="595" t="s">
        <v>1456</v>
      </c>
      <c r="C20" s="308" t="s">
        <v>1617</v>
      </c>
      <c r="D20" s="308" t="s">
        <v>1618</v>
      </c>
      <c r="E20" s="308" t="s">
        <v>1620</v>
      </c>
      <c r="F20" s="308" t="s">
        <v>1619</v>
      </c>
      <c r="G20" s="250"/>
      <c r="H20" s="348"/>
      <c r="I20" s="250">
        <v>1</v>
      </c>
      <c r="J20" s="348">
        <v>15500</v>
      </c>
      <c r="K20" s="250"/>
      <c r="L20" s="231"/>
      <c r="M20" s="250"/>
      <c r="N20" s="231"/>
      <c r="O20" s="383">
        <f t="shared" si="1"/>
        <v>1</v>
      </c>
      <c r="P20" s="523">
        <f t="shared" si="0"/>
        <v>15500</v>
      </c>
      <c r="Q20" s="250"/>
      <c r="R20" s="250" t="s">
        <v>1621</v>
      </c>
      <c r="S20" s="250" t="s">
        <v>1622</v>
      </c>
      <c r="T20" s="250" t="s">
        <v>1624</v>
      </c>
      <c r="U20" s="308" t="s">
        <v>1623</v>
      </c>
    </row>
    <row r="21" spans="1:21" ht="15.75" x14ac:dyDescent="0.25">
      <c r="A21" s="596"/>
      <c r="B21" s="596"/>
      <c r="C21" s="308"/>
      <c r="D21" s="308"/>
      <c r="E21" s="308"/>
      <c r="F21" s="250"/>
      <c r="G21" s="251"/>
      <c r="H21" s="250"/>
      <c r="I21" s="251"/>
      <c r="J21" s="250"/>
      <c r="K21" s="251"/>
      <c r="L21" s="231"/>
      <c r="M21" s="251"/>
      <c r="N21" s="231"/>
      <c r="O21" s="383">
        <f t="shared" si="1"/>
        <v>0</v>
      </c>
      <c r="P21" s="384">
        <f t="shared" si="0"/>
        <v>0</v>
      </c>
      <c r="Q21" s="250"/>
      <c r="R21" s="250"/>
      <c r="S21" s="250"/>
      <c r="T21" s="250"/>
      <c r="U21" s="250"/>
    </row>
    <row r="22" spans="1:21" ht="15.75" x14ac:dyDescent="0.25">
      <c r="A22" s="596"/>
      <c r="B22" s="596"/>
      <c r="C22" s="308"/>
      <c r="D22" s="308"/>
      <c r="E22" s="308"/>
      <c r="F22" s="250"/>
      <c r="G22" s="251"/>
      <c r="H22" s="250"/>
      <c r="I22" s="251"/>
      <c r="J22" s="250"/>
      <c r="K22" s="251"/>
      <c r="L22" s="231"/>
      <c r="M22" s="251"/>
      <c r="N22" s="231"/>
      <c r="O22" s="383">
        <f t="shared" si="1"/>
        <v>0</v>
      </c>
      <c r="P22" s="384">
        <f t="shared" si="0"/>
        <v>0</v>
      </c>
      <c r="Q22" s="250"/>
      <c r="R22" s="250"/>
      <c r="S22" s="250"/>
      <c r="T22" s="250"/>
      <c r="U22" s="250"/>
    </row>
    <row r="23" spans="1:21" ht="15.75" x14ac:dyDescent="0.25">
      <c r="A23" s="596"/>
      <c r="B23" s="596"/>
      <c r="C23" s="308"/>
      <c r="D23" s="308"/>
      <c r="E23" s="308"/>
      <c r="F23" s="250"/>
      <c r="G23" s="251"/>
      <c r="H23" s="250"/>
      <c r="I23" s="251"/>
      <c r="J23" s="250"/>
      <c r="K23" s="251"/>
      <c r="L23" s="231"/>
      <c r="M23" s="251"/>
      <c r="N23" s="231"/>
      <c r="O23" s="383">
        <f t="shared" si="1"/>
        <v>0</v>
      </c>
      <c r="P23" s="384">
        <f t="shared" si="0"/>
        <v>0</v>
      </c>
      <c r="Q23" s="250"/>
      <c r="R23" s="250"/>
      <c r="S23" s="250"/>
      <c r="T23" s="250"/>
      <c r="U23" s="250"/>
    </row>
    <row r="24" spans="1:21" ht="15.75" x14ac:dyDescent="0.25">
      <c r="A24" s="596"/>
      <c r="B24" s="596"/>
      <c r="C24" s="308"/>
      <c r="D24" s="308"/>
      <c r="E24" s="308"/>
      <c r="F24" s="250"/>
      <c r="G24" s="251"/>
      <c r="H24" s="250"/>
      <c r="I24" s="251"/>
      <c r="J24" s="250"/>
      <c r="K24" s="251"/>
      <c r="L24" s="231"/>
      <c r="M24" s="251"/>
      <c r="N24" s="231"/>
      <c r="O24" s="383">
        <f t="shared" si="1"/>
        <v>0</v>
      </c>
      <c r="P24" s="384">
        <f t="shared" si="0"/>
        <v>0</v>
      </c>
      <c r="Q24" s="250"/>
      <c r="R24" s="250"/>
      <c r="S24" s="250"/>
      <c r="T24" s="250"/>
      <c r="U24" s="250"/>
    </row>
    <row r="25" spans="1:21" ht="15.75" x14ac:dyDescent="0.25">
      <c r="A25" s="596"/>
      <c r="B25" s="596"/>
      <c r="C25" s="308"/>
      <c r="D25" s="308"/>
      <c r="E25" s="308"/>
      <c r="F25" s="250"/>
      <c r="G25" s="251"/>
      <c r="H25" s="250"/>
      <c r="I25" s="251"/>
      <c r="J25" s="250"/>
      <c r="K25" s="251"/>
      <c r="L25" s="231"/>
      <c r="M25" s="251"/>
      <c r="N25" s="231"/>
      <c r="O25" s="383">
        <f t="shared" si="1"/>
        <v>0</v>
      </c>
      <c r="P25" s="384">
        <f t="shared" si="0"/>
        <v>0</v>
      </c>
      <c r="Q25" s="250"/>
      <c r="R25" s="250"/>
      <c r="S25" s="250"/>
      <c r="T25" s="250"/>
      <c r="U25" s="250"/>
    </row>
    <row r="26" spans="1:21" ht="15.75" x14ac:dyDescent="0.25">
      <c r="A26" s="596"/>
      <c r="B26" s="596"/>
      <c r="C26" s="249"/>
      <c r="D26" s="308"/>
      <c r="E26" s="308"/>
      <c r="F26" s="308"/>
      <c r="G26" s="251"/>
      <c r="H26" s="254"/>
      <c r="I26" s="251"/>
      <c r="J26" s="254"/>
      <c r="K26" s="251"/>
      <c r="L26" s="231"/>
      <c r="M26" s="251"/>
      <c r="N26" s="231"/>
      <c r="O26" s="383">
        <f t="shared" si="1"/>
        <v>0</v>
      </c>
      <c r="P26" s="384">
        <f t="shared" si="0"/>
        <v>0</v>
      </c>
      <c r="Q26" s="250"/>
      <c r="R26" s="250"/>
      <c r="S26" s="250"/>
      <c r="T26" s="250"/>
      <c r="U26" s="308"/>
    </row>
    <row r="27" spans="1:21" ht="15.75" x14ac:dyDescent="0.25">
      <c r="A27" s="596"/>
      <c r="B27" s="597"/>
      <c r="C27" s="249"/>
      <c r="D27" s="308"/>
      <c r="E27" s="308"/>
      <c r="F27" s="278"/>
      <c r="G27" s="251"/>
      <c r="H27" s="250"/>
      <c r="I27" s="251"/>
      <c r="J27" s="250"/>
      <c r="K27" s="251"/>
      <c r="L27" s="231"/>
      <c r="M27" s="251"/>
      <c r="N27" s="231"/>
      <c r="O27" s="383">
        <f t="shared" si="1"/>
        <v>0</v>
      </c>
      <c r="P27" s="384">
        <f t="shared" si="0"/>
        <v>0</v>
      </c>
      <c r="Q27" s="250"/>
      <c r="R27" s="250"/>
      <c r="S27" s="250"/>
      <c r="T27" s="250"/>
      <c r="U27" s="308"/>
    </row>
    <row r="28" spans="1:21" ht="15.75" customHeight="1" x14ac:dyDescent="0.25">
      <c r="A28" s="596"/>
      <c r="B28" s="598" t="s">
        <v>1494</v>
      </c>
      <c r="C28" s="249"/>
      <c r="D28" s="308"/>
      <c r="E28" s="308"/>
      <c r="F28" s="308"/>
      <c r="G28" s="250"/>
      <c r="H28" s="250"/>
      <c r="I28" s="206"/>
      <c r="J28" s="250"/>
      <c r="K28" s="250"/>
      <c r="L28" s="231"/>
      <c r="M28" s="250"/>
      <c r="N28" s="231"/>
      <c r="O28" s="383">
        <f t="shared" si="1"/>
        <v>0</v>
      </c>
      <c r="P28" s="384">
        <f t="shared" si="0"/>
        <v>0</v>
      </c>
      <c r="Q28" s="250"/>
      <c r="R28" s="250"/>
      <c r="S28" s="250"/>
      <c r="T28" s="250"/>
      <c r="U28" s="308"/>
    </row>
    <row r="29" spans="1:21" ht="63" x14ac:dyDescent="0.25">
      <c r="A29" s="596"/>
      <c r="B29" s="598"/>
      <c r="C29" s="249" t="s">
        <v>1632</v>
      </c>
      <c r="D29" s="308" t="s">
        <v>1625</v>
      </c>
      <c r="E29" s="308" t="s">
        <v>1627</v>
      </c>
      <c r="F29" s="308" t="s">
        <v>1626</v>
      </c>
      <c r="G29" s="250">
        <v>2</v>
      </c>
      <c r="H29" s="250">
        <v>10000</v>
      </c>
      <c r="I29" s="231">
        <v>2</v>
      </c>
      <c r="J29" s="250">
        <v>12000</v>
      </c>
      <c r="K29" s="250">
        <v>2</v>
      </c>
      <c r="L29" s="231">
        <v>13400</v>
      </c>
      <c r="M29" s="250"/>
      <c r="N29" s="231"/>
      <c r="O29" s="383">
        <f t="shared" si="1"/>
        <v>6</v>
      </c>
      <c r="P29" s="523">
        <f t="shared" si="0"/>
        <v>35400</v>
      </c>
      <c r="Q29" s="250"/>
      <c r="R29" s="250" t="s">
        <v>1628</v>
      </c>
      <c r="S29" s="250" t="s">
        <v>1629</v>
      </c>
      <c r="T29" s="250" t="s">
        <v>1630</v>
      </c>
      <c r="U29" s="308" t="s">
        <v>1631</v>
      </c>
    </row>
    <row r="30" spans="1:21" ht="47.25" x14ac:dyDescent="0.25">
      <c r="A30" s="596"/>
      <c r="B30" s="598"/>
      <c r="C30" s="249"/>
      <c r="D30" s="308" t="s">
        <v>2038</v>
      </c>
      <c r="E30" s="308" t="s">
        <v>2001</v>
      </c>
      <c r="F30" s="308" t="s">
        <v>2002</v>
      </c>
      <c r="G30" s="250"/>
      <c r="H30" s="250"/>
      <c r="I30" s="231">
        <v>50</v>
      </c>
      <c r="J30" s="250">
        <v>12000</v>
      </c>
      <c r="K30" s="250">
        <v>50</v>
      </c>
      <c r="L30" s="231">
        <v>12750</v>
      </c>
      <c r="M30" s="250"/>
      <c r="N30" s="231"/>
      <c r="O30" s="383">
        <f t="shared" ref="O30" si="2">G30+I30+K30+M30</f>
        <v>100</v>
      </c>
      <c r="P30" s="523">
        <f t="shared" ref="P30" si="3">H30+J30+L30+N30</f>
        <v>24750</v>
      </c>
      <c r="Q30" s="250"/>
      <c r="R30" s="250" t="s">
        <v>2003</v>
      </c>
      <c r="S30" s="250" t="s">
        <v>2004</v>
      </c>
      <c r="T30" s="250" t="s">
        <v>1630</v>
      </c>
      <c r="U30" s="308" t="s">
        <v>2005</v>
      </c>
    </row>
    <row r="31" spans="1:21" ht="69.75" customHeight="1" x14ac:dyDescent="0.25">
      <c r="A31" s="596"/>
      <c r="B31" s="598"/>
      <c r="C31" s="249" t="s">
        <v>1633</v>
      </c>
      <c r="D31" s="308" t="s">
        <v>1634</v>
      </c>
      <c r="E31" s="308" t="s">
        <v>1635</v>
      </c>
      <c r="F31" s="308" t="s">
        <v>1636</v>
      </c>
      <c r="G31" s="250"/>
      <c r="H31" s="250"/>
      <c r="I31" s="206"/>
      <c r="J31" s="250"/>
      <c r="K31" s="250">
        <v>5</v>
      </c>
      <c r="L31" s="231">
        <v>3100</v>
      </c>
      <c r="M31" s="250"/>
      <c r="N31" s="231"/>
      <c r="O31" s="383">
        <f t="shared" si="1"/>
        <v>5</v>
      </c>
      <c r="P31" s="523">
        <f t="shared" si="0"/>
        <v>3100</v>
      </c>
      <c r="Q31" s="250"/>
      <c r="R31" s="250" t="s">
        <v>1637</v>
      </c>
      <c r="S31" s="250" t="s">
        <v>1638</v>
      </c>
      <c r="T31" s="250" t="s">
        <v>1630</v>
      </c>
      <c r="U31" s="308" t="s">
        <v>1588</v>
      </c>
    </row>
    <row r="32" spans="1:21" ht="110.25" x14ac:dyDescent="0.25">
      <c r="A32" s="596"/>
      <c r="B32" s="598"/>
      <c r="C32" s="249" t="s">
        <v>1639</v>
      </c>
      <c r="D32" s="308" t="s">
        <v>1640</v>
      </c>
      <c r="E32" s="308" t="s">
        <v>1641</v>
      </c>
      <c r="F32" s="308" t="s">
        <v>1642</v>
      </c>
      <c r="G32" s="250">
        <v>2</v>
      </c>
      <c r="H32" s="250">
        <v>2000</v>
      </c>
      <c r="I32" s="231">
        <v>1</v>
      </c>
      <c r="J32" s="250">
        <v>1500</v>
      </c>
      <c r="K32" s="250">
        <v>1</v>
      </c>
      <c r="L32" s="231">
        <v>1500</v>
      </c>
      <c r="M32" s="250">
        <v>1</v>
      </c>
      <c r="N32" s="231">
        <v>1200</v>
      </c>
      <c r="O32" s="383">
        <f>+M32+K32+I32+G32</f>
        <v>5</v>
      </c>
      <c r="P32" s="523">
        <f t="shared" si="0"/>
        <v>6200</v>
      </c>
      <c r="Q32" s="250"/>
      <c r="R32" s="250" t="s">
        <v>1643</v>
      </c>
      <c r="S32" s="250" t="s">
        <v>1644</v>
      </c>
      <c r="T32" s="250" t="s">
        <v>1630</v>
      </c>
      <c r="U32" s="308" t="s">
        <v>1645</v>
      </c>
    </row>
    <row r="33" spans="1:21" ht="15.75" x14ac:dyDescent="0.25">
      <c r="A33" s="596"/>
      <c r="B33" s="598"/>
      <c r="C33" s="249"/>
      <c r="D33" s="308"/>
      <c r="E33" s="308"/>
      <c r="F33" s="308"/>
      <c r="G33" s="250"/>
      <c r="H33" s="250"/>
      <c r="I33" s="206"/>
      <c r="J33" s="250"/>
      <c r="K33" s="250"/>
      <c r="L33" s="231"/>
      <c r="M33" s="250"/>
      <c r="N33" s="231"/>
      <c r="O33" s="383"/>
      <c r="P33" s="384"/>
      <c r="Q33" s="250"/>
      <c r="R33" s="250"/>
      <c r="S33" s="250"/>
      <c r="T33" s="250"/>
      <c r="U33" s="308"/>
    </row>
    <row r="34" spans="1:21" ht="15.75" x14ac:dyDescent="0.25">
      <c r="A34" s="596"/>
      <c r="B34" s="598"/>
      <c r="C34" s="249"/>
      <c r="D34" s="308"/>
      <c r="E34" s="308"/>
      <c r="F34" s="308"/>
      <c r="G34" s="250"/>
      <c r="H34" s="250"/>
      <c r="I34" s="206"/>
      <c r="J34" s="250"/>
      <c r="K34" s="250"/>
      <c r="L34" s="231"/>
      <c r="M34" s="250"/>
      <c r="N34" s="231"/>
      <c r="O34" s="383">
        <f t="shared" si="1"/>
        <v>0</v>
      </c>
      <c r="P34" s="384">
        <f t="shared" si="0"/>
        <v>0</v>
      </c>
      <c r="Q34" s="250"/>
      <c r="R34" s="250"/>
      <c r="S34" s="250"/>
      <c r="T34" s="250"/>
      <c r="U34" s="308"/>
    </row>
    <row r="35" spans="1:21" ht="15.75" x14ac:dyDescent="0.25">
      <c r="A35" s="596"/>
      <c r="B35" s="598"/>
      <c r="C35" s="249"/>
      <c r="D35" s="308"/>
      <c r="E35" s="308"/>
      <c r="F35" s="308"/>
      <c r="G35" s="250"/>
      <c r="H35" s="250"/>
      <c r="I35" s="206"/>
      <c r="J35" s="250"/>
      <c r="K35" s="250"/>
      <c r="L35" s="231"/>
      <c r="M35" s="250"/>
      <c r="N35" s="231"/>
      <c r="O35" s="383">
        <f t="shared" si="1"/>
        <v>0</v>
      </c>
      <c r="P35" s="384">
        <f t="shared" si="0"/>
        <v>0</v>
      </c>
      <c r="Q35" s="250"/>
      <c r="R35" s="250"/>
      <c r="S35" s="250"/>
      <c r="T35" s="250"/>
      <c r="U35" s="308"/>
    </row>
    <row r="36" spans="1:21" ht="15.75" x14ac:dyDescent="0.25">
      <c r="A36" s="596"/>
      <c r="B36" s="598"/>
      <c r="C36" s="249"/>
      <c r="D36" s="308"/>
      <c r="E36" s="308"/>
      <c r="F36" s="308"/>
      <c r="G36" s="250"/>
      <c r="H36" s="250"/>
      <c r="I36" s="206"/>
      <c r="J36" s="250"/>
      <c r="K36" s="250"/>
      <c r="L36" s="231"/>
      <c r="M36" s="250"/>
      <c r="N36" s="231"/>
      <c r="O36" s="383">
        <f t="shared" si="1"/>
        <v>0</v>
      </c>
      <c r="P36" s="384">
        <f t="shared" si="0"/>
        <v>0</v>
      </c>
      <c r="Q36" s="250"/>
      <c r="R36" s="250"/>
      <c r="S36" s="250"/>
      <c r="T36" s="250"/>
      <c r="U36" s="308"/>
    </row>
    <row r="37" spans="1:21" ht="15.75" x14ac:dyDescent="0.25">
      <c r="A37" s="596"/>
      <c r="B37" s="598"/>
      <c r="C37" s="249"/>
      <c r="D37" s="308"/>
      <c r="E37" s="308"/>
      <c r="F37" s="308"/>
      <c r="G37" s="250"/>
      <c r="H37" s="250"/>
      <c r="I37" s="206"/>
      <c r="J37" s="250"/>
      <c r="K37" s="250"/>
      <c r="L37" s="231"/>
      <c r="M37" s="250"/>
      <c r="N37" s="231"/>
      <c r="O37" s="383">
        <f t="shared" si="1"/>
        <v>0</v>
      </c>
      <c r="P37" s="384">
        <f t="shared" si="0"/>
        <v>0</v>
      </c>
      <c r="Q37" s="250"/>
      <c r="R37" s="250"/>
      <c r="S37" s="250"/>
      <c r="T37" s="250"/>
      <c r="U37" s="308"/>
    </row>
    <row r="38" spans="1:21" ht="15.75" x14ac:dyDescent="0.25">
      <c r="A38" s="596"/>
      <c r="B38" s="598"/>
      <c r="C38" s="249"/>
      <c r="D38" s="308"/>
      <c r="E38" s="308"/>
      <c r="F38" s="308"/>
      <c r="G38" s="250"/>
      <c r="H38" s="250"/>
      <c r="I38" s="206"/>
      <c r="J38" s="250"/>
      <c r="K38" s="250"/>
      <c r="L38" s="231"/>
      <c r="M38" s="250"/>
      <c r="N38" s="231"/>
      <c r="O38" s="383">
        <f t="shared" si="1"/>
        <v>0</v>
      </c>
      <c r="P38" s="384">
        <f t="shared" si="0"/>
        <v>0</v>
      </c>
      <c r="Q38" s="250"/>
      <c r="R38" s="250"/>
      <c r="S38" s="250"/>
      <c r="T38" s="250"/>
      <c r="U38" s="308"/>
    </row>
    <row r="39" spans="1:21" ht="15.75" x14ac:dyDescent="0.25">
      <c r="A39" s="596"/>
      <c r="B39" s="598"/>
      <c r="C39" s="249"/>
      <c r="D39" s="308"/>
      <c r="E39" s="308"/>
      <c r="F39" s="308"/>
      <c r="G39" s="250"/>
      <c r="H39" s="250"/>
      <c r="I39" s="206"/>
      <c r="J39" s="250"/>
      <c r="K39" s="250"/>
      <c r="L39" s="231"/>
      <c r="M39" s="250"/>
      <c r="N39" s="231"/>
      <c r="O39" s="383">
        <f t="shared" si="1"/>
        <v>0</v>
      </c>
      <c r="P39" s="384">
        <f t="shared" si="0"/>
        <v>0</v>
      </c>
      <c r="Q39" s="250"/>
      <c r="R39" s="250"/>
      <c r="S39" s="250"/>
      <c r="T39" s="250"/>
      <c r="U39" s="308"/>
    </row>
    <row r="40" spans="1:21" ht="31.5" x14ac:dyDescent="0.25">
      <c r="A40" s="596"/>
      <c r="B40" s="598" t="s">
        <v>1457</v>
      </c>
      <c r="C40" s="249" t="s">
        <v>1646</v>
      </c>
      <c r="D40" s="308" t="s">
        <v>1647</v>
      </c>
      <c r="E40" s="308" t="s">
        <v>1648</v>
      </c>
      <c r="F40" s="308" t="s">
        <v>1649</v>
      </c>
      <c r="G40" s="250"/>
      <c r="H40" s="250"/>
      <c r="I40" s="206"/>
      <c r="J40" s="250"/>
      <c r="K40" s="250">
        <v>1</v>
      </c>
      <c r="L40" s="231">
        <v>8860</v>
      </c>
      <c r="M40" s="250"/>
      <c r="N40" s="231"/>
      <c r="O40" s="383">
        <f t="shared" si="1"/>
        <v>1</v>
      </c>
      <c r="P40" s="523">
        <f t="shared" si="0"/>
        <v>8860</v>
      </c>
      <c r="Q40" s="250"/>
      <c r="R40" s="250"/>
      <c r="S40" s="250"/>
      <c r="T40" s="250"/>
      <c r="U40" s="308"/>
    </row>
    <row r="41" spans="1:21" ht="15.75" x14ac:dyDescent="0.25">
      <c r="A41" s="596"/>
      <c r="B41" s="598"/>
      <c r="C41" s="308"/>
      <c r="D41" s="308"/>
      <c r="E41" s="308"/>
      <c r="F41" s="308"/>
      <c r="G41" s="250"/>
      <c r="H41" s="250"/>
      <c r="I41" s="206"/>
      <c r="J41" s="250"/>
      <c r="K41" s="250"/>
      <c r="L41" s="231"/>
      <c r="M41" s="250"/>
      <c r="N41" s="231"/>
      <c r="O41" s="383">
        <f t="shared" si="1"/>
        <v>0</v>
      </c>
      <c r="P41" s="384">
        <f t="shared" si="0"/>
        <v>0</v>
      </c>
      <c r="Q41" s="250"/>
      <c r="R41" s="250"/>
      <c r="S41" s="250"/>
      <c r="T41" s="250"/>
      <c r="U41" s="308"/>
    </row>
    <row r="42" spans="1:21" ht="15.75" x14ac:dyDescent="0.25">
      <c r="A42" s="596"/>
      <c r="B42" s="598"/>
      <c r="C42" s="308"/>
      <c r="D42" s="308"/>
      <c r="E42" s="308"/>
      <c r="F42" s="308"/>
      <c r="G42" s="250"/>
      <c r="H42" s="250"/>
      <c r="I42" s="206"/>
      <c r="J42" s="250"/>
      <c r="K42" s="250"/>
      <c r="L42" s="231"/>
      <c r="M42" s="250"/>
      <c r="N42" s="231"/>
      <c r="O42" s="383">
        <f t="shared" si="1"/>
        <v>0</v>
      </c>
      <c r="P42" s="384">
        <f t="shared" si="0"/>
        <v>0</v>
      </c>
      <c r="Q42" s="250"/>
      <c r="R42" s="250"/>
      <c r="S42" s="250"/>
      <c r="T42" s="250"/>
      <c r="U42" s="308"/>
    </row>
    <row r="43" spans="1:21" ht="15.75" x14ac:dyDescent="0.25">
      <c r="A43" s="596"/>
      <c r="B43" s="598"/>
      <c r="C43" s="308"/>
      <c r="D43" s="308"/>
      <c r="E43" s="308"/>
      <c r="F43" s="308"/>
      <c r="G43" s="250"/>
      <c r="H43" s="250"/>
      <c r="I43" s="206"/>
      <c r="J43" s="250"/>
      <c r="K43" s="250"/>
      <c r="L43" s="231"/>
      <c r="M43" s="250"/>
      <c r="N43" s="231"/>
      <c r="O43" s="383">
        <f t="shared" si="1"/>
        <v>0</v>
      </c>
      <c r="P43" s="384">
        <f t="shared" si="0"/>
        <v>0</v>
      </c>
      <c r="Q43" s="250"/>
      <c r="R43" s="250"/>
      <c r="S43" s="250"/>
      <c r="T43" s="250"/>
      <c r="U43" s="308"/>
    </row>
    <row r="44" spans="1:21" ht="15.75" x14ac:dyDescent="0.25">
      <c r="A44" s="596"/>
      <c r="B44" s="598"/>
      <c r="C44" s="308"/>
      <c r="D44" s="308"/>
      <c r="E44" s="308"/>
      <c r="F44" s="308"/>
      <c r="G44" s="250"/>
      <c r="H44" s="250"/>
      <c r="I44" s="206"/>
      <c r="J44" s="250"/>
      <c r="K44" s="250"/>
      <c r="L44" s="231"/>
      <c r="M44" s="250"/>
      <c r="N44" s="231"/>
      <c r="O44" s="383">
        <f t="shared" si="1"/>
        <v>0</v>
      </c>
      <c r="P44" s="384">
        <f t="shared" si="0"/>
        <v>0</v>
      </c>
      <c r="Q44" s="250"/>
      <c r="R44" s="250"/>
      <c r="S44" s="250"/>
      <c r="T44" s="250"/>
      <c r="U44" s="308"/>
    </row>
    <row r="45" spans="1:21" ht="15.75" x14ac:dyDescent="0.25">
      <c r="A45" s="596"/>
      <c r="B45" s="598"/>
      <c r="C45" s="308"/>
      <c r="D45" s="308"/>
      <c r="E45" s="308"/>
      <c r="F45" s="308"/>
      <c r="G45" s="250"/>
      <c r="H45" s="250"/>
      <c r="I45" s="206"/>
      <c r="J45" s="250"/>
      <c r="K45" s="250"/>
      <c r="L45" s="231"/>
      <c r="M45" s="250"/>
      <c r="N45" s="231"/>
      <c r="O45" s="383">
        <f t="shared" si="1"/>
        <v>0</v>
      </c>
      <c r="P45" s="384">
        <f t="shared" si="0"/>
        <v>0</v>
      </c>
      <c r="Q45" s="250"/>
      <c r="R45" s="250"/>
      <c r="S45" s="250"/>
      <c r="T45" s="250"/>
      <c r="U45" s="308"/>
    </row>
    <row r="46" spans="1:21" ht="15.75" x14ac:dyDescent="0.25">
      <c r="A46" s="596"/>
      <c r="B46" s="598"/>
      <c r="C46" s="308"/>
      <c r="D46" s="308"/>
      <c r="E46" s="308"/>
      <c r="F46" s="308"/>
      <c r="G46" s="250"/>
      <c r="H46" s="250"/>
      <c r="I46" s="206"/>
      <c r="J46" s="250"/>
      <c r="K46" s="250"/>
      <c r="L46" s="231"/>
      <c r="M46" s="250"/>
      <c r="N46" s="231"/>
      <c r="O46" s="383">
        <f t="shared" si="1"/>
        <v>0</v>
      </c>
      <c r="P46" s="384">
        <f t="shared" si="0"/>
        <v>0</v>
      </c>
      <c r="Q46" s="250"/>
      <c r="R46" s="250"/>
      <c r="S46" s="250"/>
      <c r="T46" s="250"/>
      <c r="U46" s="308"/>
    </row>
    <row r="47" spans="1:21" ht="15.75" x14ac:dyDescent="0.25">
      <c r="A47" s="596"/>
      <c r="B47" s="598"/>
      <c r="C47" s="308"/>
      <c r="D47" s="308"/>
      <c r="E47" s="308"/>
      <c r="F47" s="308"/>
      <c r="G47" s="250"/>
      <c r="H47" s="250"/>
      <c r="I47" s="206"/>
      <c r="J47" s="250"/>
      <c r="K47" s="250"/>
      <c r="L47" s="231"/>
      <c r="M47" s="250"/>
      <c r="N47" s="231"/>
      <c r="O47" s="383">
        <f t="shared" si="1"/>
        <v>0</v>
      </c>
      <c r="P47" s="384">
        <f t="shared" si="0"/>
        <v>0</v>
      </c>
      <c r="Q47" s="250"/>
      <c r="R47" s="250"/>
      <c r="S47" s="250"/>
      <c r="T47" s="250"/>
      <c r="U47" s="308"/>
    </row>
    <row r="48" spans="1:21" ht="15.75" x14ac:dyDescent="0.25">
      <c r="A48" s="293"/>
      <c r="B48" s="294"/>
      <c r="C48" s="293" t="s">
        <v>1379</v>
      </c>
      <c r="D48" s="294"/>
      <c r="E48" s="294"/>
      <c r="F48" s="295"/>
      <c r="G48" s="256">
        <f t="shared" ref="G48:N48" si="4">SUM(G8:G47)</f>
        <v>4.5999999999999996</v>
      </c>
      <c r="H48" s="256">
        <f t="shared" si="4"/>
        <v>26500</v>
      </c>
      <c r="I48" s="256">
        <f t="shared" si="4"/>
        <v>57</v>
      </c>
      <c r="J48" s="256">
        <f t="shared" si="4"/>
        <v>165500</v>
      </c>
      <c r="K48" s="256">
        <f t="shared" si="4"/>
        <v>64.25</v>
      </c>
      <c r="L48" s="256">
        <f t="shared" si="4"/>
        <v>112710</v>
      </c>
      <c r="M48" s="256">
        <f t="shared" si="4"/>
        <v>5.15</v>
      </c>
      <c r="N48" s="256">
        <f t="shared" si="4"/>
        <v>62850</v>
      </c>
      <c r="O48" s="256">
        <f>SUM(O8:O47)</f>
        <v>130.85</v>
      </c>
      <c r="P48" s="256">
        <f>SUM(P8:P47)</f>
        <v>367560</v>
      </c>
      <c r="Q48" s="257"/>
      <c r="R48" s="257"/>
      <c r="S48" s="257"/>
      <c r="T48" s="257"/>
      <c r="U48" s="257"/>
    </row>
    <row r="49" spans="1:21" ht="15.75" x14ac:dyDescent="0.2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x14ac:dyDescent="0.25">
      <c r="A79" s="258"/>
      <c r="B79" s="259"/>
      <c r="C79" s="259"/>
      <c r="D79" s="259"/>
      <c r="E79" s="260"/>
      <c r="F79" s="259"/>
      <c r="G79" s="259"/>
      <c r="H79" s="259"/>
      <c r="I79" s="259"/>
      <c r="J79" s="259"/>
      <c r="K79" s="259"/>
      <c r="L79" s="259"/>
      <c r="M79" s="259"/>
      <c r="N79" s="259"/>
      <c r="O79" s="386"/>
      <c r="P79" s="386"/>
      <c r="Q79" s="259"/>
      <c r="R79" s="259"/>
      <c r="S79" s="259"/>
      <c r="T79" s="259"/>
      <c r="U79" s="259"/>
    </row>
    <row r="80" spans="1:21" ht="15.75" x14ac:dyDescent="0.25">
      <c r="A80" s="258"/>
      <c r="B80" s="259"/>
      <c r="C80" s="259"/>
      <c r="D80" s="259"/>
      <c r="E80" s="260"/>
      <c r="F80" s="259"/>
      <c r="G80" s="259"/>
      <c r="H80" s="259"/>
      <c r="I80" s="259"/>
      <c r="J80" s="259"/>
      <c r="K80" s="259"/>
      <c r="L80" s="259"/>
      <c r="M80" s="259"/>
      <c r="N80" s="259"/>
      <c r="O80" s="386"/>
      <c r="P80" s="386"/>
      <c r="Q80" s="259"/>
      <c r="R80" s="259"/>
      <c r="S80" s="259"/>
      <c r="T80" s="259"/>
      <c r="U80" s="259"/>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row r="161" spans="1:5" x14ac:dyDescent="0.25">
      <c r="A161" s="253"/>
      <c r="E161" s="253"/>
    </row>
    <row r="162" spans="1:5" x14ac:dyDescent="0.25">
      <c r="A162" s="253"/>
      <c r="E162" s="253"/>
    </row>
    <row r="163" spans="1:5" x14ac:dyDescent="0.25">
      <c r="A163" s="253"/>
      <c r="E163" s="253"/>
    </row>
    <row r="164" spans="1:5" x14ac:dyDescent="0.25">
      <c r="A164" s="253"/>
      <c r="E164" s="253"/>
    </row>
  </sheetData>
  <mergeCells count="23">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47"/>
    <mergeCell ref="B14:B19"/>
    <mergeCell ref="C4:C6"/>
    <mergeCell ref="B8:B13"/>
    <mergeCell ref="B20:B27"/>
    <mergeCell ref="B28:B39"/>
    <mergeCell ref="B40:B4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8"/>
  <sheetViews>
    <sheetView showGridLines="0" zoomScale="64" zoomScaleNormal="64" workbookViewId="0">
      <pane ySplit="7" topLeftCell="A73" activePane="bottomLeft" state="frozen"/>
      <selection activeCell="A7" sqref="A7"/>
      <selection pane="bottomLeft" activeCell="C75" sqref="C75:D75"/>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1462</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3" t="s">
        <v>1463</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570" t="s">
        <v>97</v>
      </c>
      <c r="B5" s="572" t="s">
        <v>111</v>
      </c>
      <c r="C5" s="582" t="s">
        <v>86</v>
      </c>
      <c r="D5" s="582" t="s">
        <v>87</v>
      </c>
      <c r="E5" s="582" t="s">
        <v>392</v>
      </c>
      <c r="F5" s="582" t="s">
        <v>88</v>
      </c>
      <c r="G5" s="585" t="s">
        <v>100</v>
      </c>
      <c r="H5" s="587"/>
      <c r="I5" s="587"/>
      <c r="J5" s="587"/>
      <c r="K5" s="587"/>
      <c r="L5" s="587"/>
      <c r="M5" s="587"/>
      <c r="N5" s="586"/>
      <c r="O5" s="591" t="s">
        <v>101</v>
      </c>
      <c r="P5" s="592"/>
      <c r="Q5" s="572" t="s">
        <v>102</v>
      </c>
      <c r="R5" s="572" t="s">
        <v>103</v>
      </c>
      <c r="S5" s="572" t="s">
        <v>110</v>
      </c>
      <c r="T5" s="572" t="s">
        <v>109</v>
      </c>
      <c r="U5" s="588" t="s">
        <v>89</v>
      </c>
    </row>
    <row r="6" spans="1:27" s="66" customFormat="1" ht="15" customHeight="1" x14ac:dyDescent="0.25">
      <c r="A6" s="570"/>
      <c r="B6" s="570"/>
      <c r="C6" s="583"/>
      <c r="D6" s="583"/>
      <c r="E6" s="583"/>
      <c r="F6" s="583"/>
      <c r="G6" s="585" t="s">
        <v>104</v>
      </c>
      <c r="H6" s="586"/>
      <c r="I6" s="585" t="s">
        <v>105</v>
      </c>
      <c r="J6" s="586"/>
      <c r="K6" s="585" t="s">
        <v>106</v>
      </c>
      <c r="L6" s="586"/>
      <c r="M6" s="585" t="s">
        <v>107</v>
      </c>
      <c r="N6" s="586"/>
      <c r="O6" s="593"/>
      <c r="P6" s="594"/>
      <c r="Q6" s="570"/>
      <c r="R6" s="570"/>
      <c r="S6" s="570"/>
      <c r="T6" s="570"/>
      <c r="U6" s="589"/>
    </row>
    <row r="7" spans="1:27" s="66" customFormat="1" ht="24" customHeight="1" x14ac:dyDescent="0.25">
      <c r="A7" s="571"/>
      <c r="B7" s="571"/>
      <c r="C7" s="584"/>
      <c r="D7" s="584"/>
      <c r="E7" s="584"/>
      <c r="F7" s="584"/>
      <c r="G7" s="431" t="s">
        <v>108</v>
      </c>
      <c r="H7" s="431" t="s">
        <v>12</v>
      </c>
      <c r="I7" s="431" t="s">
        <v>108</v>
      </c>
      <c r="J7" s="431" t="s">
        <v>12</v>
      </c>
      <c r="K7" s="431" t="s">
        <v>108</v>
      </c>
      <c r="L7" s="431" t="s">
        <v>12</v>
      </c>
      <c r="M7" s="431" t="s">
        <v>108</v>
      </c>
      <c r="N7" s="431" t="s">
        <v>12</v>
      </c>
      <c r="O7" s="431" t="s">
        <v>108</v>
      </c>
      <c r="P7" s="431" t="s">
        <v>12</v>
      </c>
      <c r="Q7" s="571"/>
      <c r="R7" s="571"/>
      <c r="S7" s="571"/>
      <c r="T7" s="571"/>
      <c r="U7" s="590"/>
    </row>
    <row r="8" spans="1:27" ht="15.75" customHeight="1" x14ac:dyDescent="0.25">
      <c r="A8" s="432"/>
      <c r="B8" s="433"/>
      <c r="C8" s="434"/>
      <c r="D8" s="434"/>
      <c r="E8" s="435"/>
      <c r="F8" s="434"/>
      <c r="G8" s="436"/>
      <c r="H8" s="436"/>
      <c r="I8" s="436"/>
      <c r="J8" s="436"/>
      <c r="K8" s="436"/>
      <c r="L8" s="436"/>
      <c r="M8" s="436"/>
      <c r="N8" s="436"/>
      <c r="O8" s="436"/>
      <c r="P8" s="436"/>
      <c r="Q8" s="437"/>
      <c r="R8" s="437"/>
      <c r="S8" s="437"/>
      <c r="T8" s="437"/>
      <c r="U8" s="438"/>
    </row>
    <row r="9" spans="1:27" ht="15.75" x14ac:dyDescent="0.25">
      <c r="A9" s="606" t="s">
        <v>1459</v>
      </c>
      <c r="B9" s="598" t="s">
        <v>1718</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80" x14ac:dyDescent="0.25">
      <c r="A10" s="607"/>
      <c r="B10" s="598"/>
      <c r="C10" s="308" t="s">
        <v>1704</v>
      </c>
      <c r="D10" s="250" t="s">
        <v>1705</v>
      </c>
      <c r="E10" s="308" t="s">
        <v>1706</v>
      </c>
      <c r="F10" s="308" t="s">
        <v>1707</v>
      </c>
      <c r="G10" s="251">
        <v>0.25</v>
      </c>
      <c r="H10" s="350">
        <v>3500</v>
      </c>
      <c r="I10" s="352">
        <v>0.25</v>
      </c>
      <c r="J10" s="350">
        <v>3500</v>
      </c>
      <c r="K10" s="352">
        <v>0.25</v>
      </c>
      <c r="L10" s="350">
        <v>3500</v>
      </c>
      <c r="M10" s="352">
        <v>0.25</v>
      </c>
      <c r="N10" s="350">
        <v>3500</v>
      </c>
      <c r="O10" s="388">
        <f t="shared" si="0"/>
        <v>1</v>
      </c>
      <c r="P10" s="525">
        <f t="shared" si="1"/>
        <v>14000</v>
      </c>
      <c r="Q10" s="350"/>
      <c r="R10" s="350" t="s">
        <v>1708</v>
      </c>
      <c r="S10" s="250" t="s">
        <v>1709</v>
      </c>
      <c r="T10" s="250" t="s">
        <v>1710</v>
      </c>
      <c r="U10" s="250" t="s">
        <v>1711</v>
      </c>
    </row>
    <row r="11" spans="1:27" ht="103.5" customHeight="1" x14ac:dyDescent="0.25">
      <c r="A11" s="607"/>
      <c r="B11" s="598"/>
      <c r="C11" s="308" t="s">
        <v>1984</v>
      </c>
      <c r="D11" s="250" t="s">
        <v>1985</v>
      </c>
      <c r="E11" s="308" t="s">
        <v>1986</v>
      </c>
      <c r="F11" s="308" t="s">
        <v>1987</v>
      </c>
      <c r="G11" s="231">
        <v>1</v>
      </c>
      <c r="H11" s="350">
        <v>3000</v>
      </c>
      <c r="I11" s="491">
        <v>1</v>
      </c>
      <c r="J11" s="350">
        <v>3000</v>
      </c>
      <c r="K11" s="491">
        <v>2</v>
      </c>
      <c r="L11" s="350">
        <v>3000</v>
      </c>
      <c r="M11" s="491">
        <v>1</v>
      </c>
      <c r="N11" s="350">
        <v>3500</v>
      </c>
      <c r="O11" s="388">
        <f t="shared" si="0"/>
        <v>5</v>
      </c>
      <c r="P11" s="525">
        <f t="shared" si="1"/>
        <v>12500</v>
      </c>
      <c r="Q11" s="350"/>
      <c r="R11" s="350" t="s">
        <v>1989</v>
      </c>
      <c r="S11" s="250" t="s">
        <v>1766</v>
      </c>
      <c r="T11" s="250" t="s">
        <v>1990</v>
      </c>
      <c r="U11" s="250" t="s">
        <v>1991</v>
      </c>
    </row>
    <row r="12" spans="1:27" ht="94.5" x14ac:dyDescent="0.25">
      <c r="A12" s="607"/>
      <c r="B12" s="598"/>
      <c r="C12" s="308" t="s">
        <v>2006</v>
      </c>
      <c r="D12" s="250" t="s">
        <v>2007</v>
      </c>
      <c r="E12" s="308" t="s">
        <v>2008</v>
      </c>
      <c r="F12" s="308" t="s">
        <v>2009</v>
      </c>
      <c r="G12" s="251">
        <v>0.25</v>
      </c>
      <c r="H12" s="350"/>
      <c r="I12" s="352">
        <v>0.25</v>
      </c>
      <c r="J12" s="350"/>
      <c r="K12" s="352">
        <v>0.25</v>
      </c>
      <c r="L12" s="350"/>
      <c r="M12" s="352">
        <v>0.25</v>
      </c>
      <c r="N12" s="350">
        <v>0</v>
      </c>
      <c r="O12" s="388">
        <f t="shared" si="0"/>
        <v>1</v>
      </c>
      <c r="P12" s="389">
        <f t="shared" si="1"/>
        <v>0</v>
      </c>
      <c r="Q12" s="350"/>
      <c r="R12" s="350" t="s">
        <v>2010</v>
      </c>
      <c r="S12" s="250" t="s">
        <v>2011</v>
      </c>
      <c r="T12" s="250" t="s">
        <v>2012</v>
      </c>
      <c r="U12" s="250" t="s">
        <v>2013</v>
      </c>
    </row>
    <row r="13" spans="1:27" ht="102" customHeight="1" x14ac:dyDescent="0.25">
      <c r="A13" s="607"/>
      <c r="B13" s="598"/>
      <c r="C13" s="308" t="s">
        <v>2051</v>
      </c>
      <c r="D13" s="250" t="s">
        <v>2052</v>
      </c>
      <c r="E13" s="308" t="s">
        <v>2053</v>
      </c>
      <c r="F13" s="308" t="s">
        <v>2054</v>
      </c>
      <c r="G13" s="206">
        <v>0.25</v>
      </c>
      <c r="H13" s="350">
        <v>3000</v>
      </c>
      <c r="I13" s="492">
        <v>0.25</v>
      </c>
      <c r="J13" s="350">
        <v>3000</v>
      </c>
      <c r="K13" s="492">
        <v>0.25</v>
      </c>
      <c r="L13" s="350">
        <v>3000</v>
      </c>
      <c r="M13" s="492">
        <v>0.25</v>
      </c>
      <c r="N13" s="350">
        <v>3400</v>
      </c>
      <c r="O13" s="388">
        <f t="shared" si="0"/>
        <v>1</v>
      </c>
      <c r="P13" s="525">
        <f t="shared" si="1"/>
        <v>12400</v>
      </c>
      <c r="Q13" s="350"/>
      <c r="R13" s="350" t="s">
        <v>2055</v>
      </c>
      <c r="S13" s="250" t="s">
        <v>1766</v>
      </c>
      <c r="T13" s="250" t="s">
        <v>2012</v>
      </c>
      <c r="U13" s="250" t="s">
        <v>2056</v>
      </c>
    </row>
    <row r="14" spans="1:27" ht="15.75" customHeight="1" x14ac:dyDescent="0.25">
      <c r="A14" s="607"/>
      <c r="B14" s="598"/>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x14ac:dyDescent="0.25">
      <c r="A15" s="607"/>
      <c r="B15" s="598"/>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x14ac:dyDescent="0.25">
      <c r="A16" s="608"/>
      <c r="B16" s="598"/>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32" customHeight="1" x14ac:dyDescent="0.25">
      <c r="A17" s="595" t="s">
        <v>1458</v>
      </c>
      <c r="B17" s="595" t="s">
        <v>1460</v>
      </c>
      <c r="C17" s="308" t="s">
        <v>1717</v>
      </c>
      <c r="D17" s="250" t="s">
        <v>2039</v>
      </c>
      <c r="E17" s="308" t="s">
        <v>1712</v>
      </c>
      <c r="F17" s="308" t="s">
        <v>1926</v>
      </c>
      <c r="G17" s="250"/>
      <c r="H17" s="350"/>
      <c r="I17" s="350">
        <v>2</v>
      </c>
      <c r="J17" s="350">
        <v>7000</v>
      </c>
      <c r="K17" s="350">
        <v>2</v>
      </c>
      <c r="L17" s="350">
        <v>7000</v>
      </c>
      <c r="M17" s="350">
        <v>3</v>
      </c>
      <c r="N17" s="350">
        <v>9100</v>
      </c>
      <c r="O17" s="388">
        <f t="shared" si="0"/>
        <v>7</v>
      </c>
      <c r="P17" s="525">
        <f t="shared" si="1"/>
        <v>23100</v>
      </c>
      <c r="Q17" s="350"/>
      <c r="R17" s="350" t="s">
        <v>1713</v>
      </c>
      <c r="S17" s="250" t="s">
        <v>1714</v>
      </c>
      <c r="T17" s="250" t="s">
        <v>1715</v>
      </c>
      <c r="U17" s="250" t="s">
        <v>1716</v>
      </c>
    </row>
    <row r="18" spans="1:21" ht="151.5" customHeight="1" x14ac:dyDescent="0.25">
      <c r="A18" s="596"/>
      <c r="B18" s="596"/>
      <c r="C18" s="308" t="s">
        <v>2181</v>
      </c>
      <c r="D18" s="250" t="s">
        <v>2058</v>
      </c>
      <c r="E18" s="308" t="s">
        <v>2059</v>
      </c>
      <c r="F18" s="308" t="s">
        <v>2057</v>
      </c>
      <c r="G18" s="250"/>
      <c r="H18" s="350"/>
      <c r="I18" s="350">
        <v>25</v>
      </c>
      <c r="J18" s="350">
        <v>3500</v>
      </c>
      <c r="K18" s="492">
        <v>0.5</v>
      </c>
      <c r="L18" s="350">
        <v>7000</v>
      </c>
      <c r="M18" s="492">
        <v>0.25</v>
      </c>
      <c r="N18" s="350">
        <v>3750</v>
      </c>
      <c r="O18" s="388">
        <f t="shared" si="0"/>
        <v>25.75</v>
      </c>
      <c r="P18" s="525">
        <f t="shared" si="1"/>
        <v>14250</v>
      </c>
      <c r="Q18" s="350"/>
      <c r="R18" s="350" t="s">
        <v>2060</v>
      </c>
      <c r="S18" s="250" t="s">
        <v>2061</v>
      </c>
      <c r="T18" s="250" t="s">
        <v>2062</v>
      </c>
      <c r="U18" s="250" t="s">
        <v>2063</v>
      </c>
    </row>
    <row r="19" spans="1:21" ht="15.75" x14ac:dyDescent="0.25">
      <c r="A19" s="596"/>
      <c r="B19" s="596"/>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x14ac:dyDescent="0.25">
      <c r="A20" s="596"/>
      <c r="B20" s="596"/>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x14ac:dyDescent="0.25">
      <c r="A21" s="596"/>
      <c r="B21" s="596"/>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x14ac:dyDescent="0.25">
      <c r="A22" s="596"/>
      <c r="B22" s="597"/>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84.75" customHeight="1" x14ac:dyDescent="0.25">
      <c r="A23" s="596"/>
      <c r="B23" s="595" t="s">
        <v>1719</v>
      </c>
      <c r="C23" s="308" t="s">
        <v>1720</v>
      </c>
      <c r="D23" s="250" t="s">
        <v>1721</v>
      </c>
      <c r="E23" s="308" t="s">
        <v>1722</v>
      </c>
      <c r="F23" s="308" t="s">
        <v>1723</v>
      </c>
      <c r="G23" s="231">
        <v>2</v>
      </c>
      <c r="H23" s="351">
        <v>5000</v>
      </c>
      <c r="I23" s="491">
        <v>2</v>
      </c>
      <c r="J23" s="351">
        <v>10000</v>
      </c>
      <c r="K23" s="491">
        <v>2</v>
      </c>
      <c r="L23" s="351">
        <v>5000</v>
      </c>
      <c r="M23" s="491">
        <v>1</v>
      </c>
      <c r="N23" s="351">
        <v>5670</v>
      </c>
      <c r="O23" s="388">
        <f t="shared" si="0"/>
        <v>7</v>
      </c>
      <c r="P23" s="525">
        <f t="shared" si="1"/>
        <v>25670</v>
      </c>
      <c r="Q23" s="349"/>
      <c r="R23" s="349" t="s">
        <v>1724</v>
      </c>
      <c r="S23" s="250" t="s">
        <v>1688</v>
      </c>
      <c r="T23" s="250" t="s">
        <v>1725</v>
      </c>
      <c r="U23" s="250" t="s">
        <v>1726</v>
      </c>
    </row>
    <row r="24" spans="1:21" ht="104.25" customHeight="1" x14ac:dyDescent="0.25">
      <c r="A24" s="596"/>
      <c r="B24" s="596"/>
      <c r="C24" s="308" t="s">
        <v>2014</v>
      </c>
      <c r="D24" s="250" t="s">
        <v>2015</v>
      </c>
      <c r="E24" s="308" t="s">
        <v>2016</v>
      </c>
      <c r="F24" s="308" t="s">
        <v>2017</v>
      </c>
      <c r="G24" s="251">
        <v>0.25</v>
      </c>
      <c r="H24" s="351">
        <v>2000</v>
      </c>
      <c r="I24" s="352">
        <v>0.25</v>
      </c>
      <c r="J24" s="351">
        <v>2000</v>
      </c>
      <c r="K24" s="352">
        <v>0.25</v>
      </c>
      <c r="L24" s="351">
        <v>3000</v>
      </c>
      <c r="M24" s="352">
        <v>0.25</v>
      </c>
      <c r="N24" s="351">
        <v>2800</v>
      </c>
      <c r="O24" s="388">
        <f t="shared" si="0"/>
        <v>1</v>
      </c>
      <c r="P24" s="525">
        <f t="shared" si="1"/>
        <v>9800</v>
      </c>
      <c r="Q24" s="349"/>
      <c r="R24" s="349" t="s">
        <v>2019</v>
      </c>
      <c r="S24" s="250" t="s">
        <v>1688</v>
      </c>
      <c r="T24" s="250" t="s">
        <v>1725</v>
      </c>
      <c r="U24" s="250" t="s">
        <v>2020</v>
      </c>
    </row>
    <row r="25" spans="1:21" ht="105" x14ac:dyDescent="0.25">
      <c r="A25" s="596"/>
      <c r="B25" s="596"/>
      <c r="C25" s="308" t="s">
        <v>2064</v>
      </c>
      <c r="D25" s="250" t="s">
        <v>2065</v>
      </c>
      <c r="E25" s="308" t="s">
        <v>2066</v>
      </c>
      <c r="F25" s="308" t="s">
        <v>2067</v>
      </c>
      <c r="G25" s="251"/>
      <c r="H25" s="351"/>
      <c r="I25" s="352">
        <v>0.25</v>
      </c>
      <c r="J25" s="351">
        <v>10000</v>
      </c>
      <c r="K25" s="352">
        <v>0.5</v>
      </c>
      <c r="L25" s="351">
        <v>29260</v>
      </c>
      <c r="M25" s="352">
        <v>0.25</v>
      </c>
      <c r="N25" s="351">
        <v>10000</v>
      </c>
      <c r="O25" s="388">
        <f t="shared" si="0"/>
        <v>1</v>
      </c>
      <c r="P25" s="525">
        <f t="shared" si="1"/>
        <v>49260</v>
      </c>
      <c r="Q25" s="349"/>
      <c r="R25" s="349" t="s">
        <v>2068</v>
      </c>
      <c r="S25" s="250" t="s">
        <v>1688</v>
      </c>
      <c r="T25" s="250" t="s">
        <v>2069</v>
      </c>
      <c r="U25" s="250" t="s">
        <v>2056</v>
      </c>
    </row>
    <row r="26" spans="1:21" ht="15.75" x14ac:dyDescent="0.25">
      <c r="A26" s="596"/>
      <c r="B26" s="596"/>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x14ac:dyDescent="0.25">
      <c r="A27" s="596"/>
      <c r="B27" s="596"/>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x14ac:dyDescent="0.25">
      <c r="A28" s="596"/>
      <c r="B28" s="596"/>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63" x14ac:dyDescent="0.25">
      <c r="A29" s="596"/>
      <c r="B29" s="598" t="s">
        <v>1461</v>
      </c>
      <c r="C29" s="308" t="s">
        <v>1727</v>
      </c>
      <c r="D29" s="250" t="s">
        <v>1728</v>
      </c>
      <c r="E29" s="308" t="s">
        <v>1729</v>
      </c>
      <c r="F29" s="308" t="s">
        <v>1730</v>
      </c>
      <c r="G29" s="250"/>
      <c r="H29" s="351"/>
      <c r="I29" s="350"/>
      <c r="J29" s="350"/>
      <c r="K29" s="352">
        <v>0.5</v>
      </c>
      <c r="L29" s="350">
        <v>4950</v>
      </c>
      <c r="M29" s="352">
        <v>0.5</v>
      </c>
      <c r="N29" s="350">
        <v>4950</v>
      </c>
      <c r="O29" s="388">
        <f t="shared" si="0"/>
        <v>1</v>
      </c>
      <c r="P29" s="525">
        <f t="shared" si="1"/>
        <v>9900</v>
      </c>
      <c r="Q29" s="250"/>
      <c r="R29" s="250" t="s">
        <v>1731</v>
      </c>
      <c r="S29" s="250" t="s">
        <v>1732</v>
      </c>
      <c r="T29" s="250" t="s">
        <v>1725</v>
      </c>
      <c r="U29" s="250" t="s">
        <v>1711</v>
      </c>
    </row>
    <row r="30" spans="1:21" ht="15.75" x14ac:dyDescent="0.25">
      <c r="A30" s="596"/>
      <c r="B30" s="598"/>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x14ac:dyDescent="0.25">
      <c r="A31" s="596"/>
      <c r="B31" s="598"/>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x14ac:dyDescent="0.25">
      <c r="A32" s="596"/>
      <c r="B32" s="598"/>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x14ac:dyDescent="0.25">
      <c r="A33" s="596"/>
      <c r="B33" s="598"/>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63" x14ac:dyDescent="0.25">
      <c r="A34" s="596"/>
      <c r="B34" s="598" t="s">
        <v>1749</v>
      </c>
      <c r="C34" s="308" t="s">
        <v>1992</v>
      </c>
      <c r="D34" s="250" t="s">
        <v>1928</v>
      </c>
      <c r="E34" s="308" t="s">
        <v>1993</v>
      </c>
      <c r="F34" s="308" t="s">
        <v>1994</v>
      </c>
      <c r="G34" s="250">
        <v>100</v>
      </c>
      <c r="H34" s="351">
        <v>49900</v>
      </c>
      <c r="I34" s="350"/>
      <c r="J34" s="350"/>
      <c r="K34" s="350"/>
      <c r="L34" s="350"/>
      <c r="M34" s="350"/>
      <c r="N34" s="350"/>
      <c r="O34" s="388">
        <f t="shared" si="0"/>
        <v>100</v>
      </c>
      <c r="P34" s="525">
        <f t="shared" si="1"/>
        <v>49900</v>
      </c>
      <c r="Q34" s="250"/>
      <c r="R34" s="250" t="s">
        <v>1995</v>
      </c>
      <c r="S34" s="250" t="s">
        <v>1714</v>
      </c>
      <c r="T34" s="250" t="s">
        <v>1996</v>
      </c>
      <c r="U34" s="250" t="s">
        <v>1997</v>
      </c>
    </row>
    <row r="35" spans="1:21" ht="94.5" x14ac:dyDescent="0.25">
      <c r="A35" s="596"/>
      <c r="B35" s="598"/>
      <c r="C35" s="308" t="s">
        <v>1733</v>
      </c>
      <c r="D35" s="250" t="s">
        <v>1734</v>
      </c>
      <c r="E35" s="308" t="s">
        <v>1735</v>
      </c>
      <c r="F35" s="308" t="s">
        <v>1998</v>
      </c>
      <c r="G35" s="250"/>
      <c r="H35" s="351"/>
      <c r="I35" s="350"/>
      <c r="J35" s="350"/>
      <c r="K35" s="350"/>
      <c r="L35" s="350"/>
      <c r="M35" s="350">
        <v>100</v>
      </c>
      <c r="N35" s="350">
        <v>16240</v>
      </c>
      <c r="O35" s="388">
        <f t="shared" si="0"/>
        <v>100</v>
      </c>
      <c r="P35" s="525">
        <f t="shared" si="1"/>
        <v>16240</v>
      </c>
      <c r="Q35" s="250"/>
      <c r="R35" s="250" t="s">
        <v>1737</v>
      </c>
      <c r="S35" s="250" t="s">
        <v>1738</v>
      </c>
      <c r="T35" s="250" t="s">
        <v>1739</v>
      </c>
      <c r="U35" s="250" t="s">
        <v>1740</v>
      </c>
    </row>
    <row r="36" spans="1:21" ht="15.75" x14ac:dyDescent="0.25">
      <c r="A36" s="596"/>
      <c r="B36" s="598"/>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x14ac:dyDescent="0.25">
      <c r="A37" s="596"/>
      <c r="B37" s="598"/>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78.75" x14ac:dyDescent="0.25">
      <c r="A38" s="596"/>
      <c r="B38" s="598" t="s">
        <v>1750</v>
      </c>
      <c r="C38" s="308" t="s">
        <v>1741</v>
      </c>
      <c r="D38" s="250" t="s">
        <v>1742</v>
      </c>
      <c r="E38" s="308" t="s">
        <v>1743</v>
      </c>
      <c r="F38" s="308" t="s">
        <v>1744</v>
      </c>
      <c r="G38" s="250"/>
      <c r="H38" s="351"/>
      <c r="I38" s="350">
        <v>1</v>
      </c>
      <c r="J38" s="350">
        <v>10000</v>
      </c>
      <c r="K38" s="350">
        <v>1</v>
      </c>
      <c r="L38" s="350">
        <v>10000</v>
      </c>
      <c r="M38" s="350">
        <v>1</v>
      </c>
      <c r="N38" s="350">
        <v>5670</v>
      </c>
      <c r="O38" s="388">
        <f t="shared" si="0"/>
        <v>3</v>
      </c>
      <c r="P38" s="525">
        <f t="shared" si="1"/>
        <v>25670</v>
      </c>
      <c r="Q38" s="250"/>
      <c r="R38" s="250" t="s">
        <v>1745</v>
      </c>
      <c r="S38" s="250" t="s">
        <v>1746</v>
      </c>
      <c r="T38" s="250" t="s">
        <v>1747</v>
      </c>
      <c r="U38" s="250" t="s">
        <v>1748</v>
      </c>
    </row>
    <row r="39" spans="1:21" ht="15.75" x14ac:dyDescent="0.25">
      <c r="A39" s="596"/>
      <c r="B39" s="598"/>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x14ac:dyDescent="0.25">
      <c r="A40" s="596"/>
      <c r="B40" s="598"/>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x14ac:dyDescent="0.25">
      <c r="A41" s="596"/>
      <c r="B41" s="598"/>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x14ac:dyDescent="0.25">
      <c r="A42" s="596"/>
      <c r="B42" s="598"/>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x14ac:dyDescent="0.25">
      <c r="A43" s="595" t="s">
        <v>1459</v>
      </c>
      <c r="B43" s="598" t="s">
        <v>1751</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20" x14ac:dyDescent="0.25">
      <c r="A44" s="596"/>
      <c r="B44" s="598"/>
      <c r="C44" s="308" t="s">
        <v>1946</v>
      </c>
      <c r="D44" s="250" t="s">
        <v>1948</v>
      </c>
      <c r="E44" s="308" t="s">
        <v>1947</v>
      </c>
      <c r="F44" s="308" t="s">
        <v>1949</v>
      </c>
      <c r="G44" s="251"/>
      <c r="H44" s="350"/>
      <c r="I44" s="352"/>
      <c r="J44" s="350"/>
      <c r="K44" s="352">
        <v>1</v>
      </c>
      <c r="L44" s="350">
        <v>26950</v>
      </c>
      <c r="M44" s="352"/>
      <c r="N44" s="350"/>
      <c r="O44" s="388">
        <f t="shared" si="2"/>
        <v>1</v>
      </c>
      <c r="P44" s="525">
        <f t="shared" si="3"/>
        <v>26950</v>
      </c>
      <c r="Q44" s="350"/>
      <c r="R44" s="350" t="s">
        <v>1950</v>
      </c>
      <c r="S44" s="250" t="s">
        <v>1766</v>
      </c>
      <c r="T44" s="250" t="s">
        <v>1951</v>
      </c>
      <c r="U44" s="250" t="s">
        <v>1952</v>
      </c>
    </row>
    <row r="45" spans="1:21" ht="15.75" x14ac:dyDescent="0.25">
      <c r="A45" s="596"/>
      <c r="B45" s="598"/>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x14ac:dyDescent="0.25">
      <c r="A46" s="596"/>
      <c r="B46" s="598"/>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x14ac:dyDescent="0.25">
      <c r="A47" s="596"/>
      <c r="B47" s="598"/>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x14ac:dyDescent="0.25">
      <c r="A48" s="596"/>
      <c r="B48" s="598"/>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x14ac:dyDescent="0.25">
      <c r="A49" s="596"/>
      <c r="B49" s="598" t="s">
        <v>1752</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x14ac:dyDescent="0.25">
      <c r="A50" s="596"/>
      <c r="B50" s="598"/>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x14ac:dyDescent="0.25">
      <c r="A51" s="596"/>
      <c r="B51" s="598"/>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x14ac:dyDescent="0.25">
      <c r="A52" s="596"/>
      <c r="B52" s="598" t="s">
        <v>1753</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72.75" customHeight="1" x14ac:dyDescent="0.25">
      <c r="A53" s="596"/>
      <c r="B53" s="598"/>
      <c r="C53" s="308" t="s">
        <v>1759</v>
      </c>
      <c r="D53" s="250" t="s">
        <v>1762</v>
      </c>
      <c r="E53" s="308" t="s">
        <v>1761</v>
      </c>
      <c r="F53" s="308" t="s">
        <v>1760</v>
      </c>
      <c r="G53" s="251"/>
      <c r="H53" s="350"/>
      <c r="I53" s="491">
        <v>1</v>
      </c>
      <c r="J53" s="350">
        <v>20000</v>
      </c>
      <c r="K53" s="491">
        <v>1</v>
      </c>
      <c r="L53" s="350">
        <v>20000</v>
      </c>
      <c r="M53" s="491">
        <v>1</v>
      </c>
      <c r="N53" s="350">
        <v>19507.66</v>
      </c>
      <c r="O53" s="388">
        <f t="shared" si="2"/>
        <v>3</v>
      </c>
      <c r="P53" s="525">
        <f t="shared" si="3"/>
        <v>59507.66</v>
      </c>
      <c r="Q53" s="350"/>
      <c r="R53" s="350" t="s">
        <v>1765</v>
      </c>
      <c r="S53" s="250" t="s">
        <v>1766</v>
      </c>
      <c r="T53" s="250" t="s">
        <v>1702</v>
      </c>
      <c r="U53" s="250" t="s">
        <v>1711</v>
      </c>
    </row>
    <row r="54" spans="1:21" ht="48.75" customHeight="1" x14ac:dyDescent="0.25">
      <c r="A54" s="596"/>
      <c r="B54" s="598"/>
      <c r="C54" s="308"/>
      <c r="D54" s="250" t="s">
        <v>1742</v>
      </c>
      <c r="E54" s="308" t="s">
        <v>1768</v>
      </c>
      <c r="F54" s="308" t="s">
        <v>1767</v>
      </c>
      <c r="G54" s="231">
        <v>1</v>
      </c>
      <c r="H54" s="350">
        <v>10000</v>
      </c>
      <c r="I54" s="491">
        <v>1</v>
      </c>
      <c r="J54" s="350">
        <v>10000</v>
      </c>
      <c r="K54" s="491">
        <v>1</v>
      </c>
      <c r="L54" s="350">
        <v>12088</v>
      </c>
      <c r="M54" s="352"/>
      <c r="N54" s="350"/>
      <c r="O54" s="388">
        <f t="shared" si="2"/>
        <v>3</v>
      </c>
      <c r="P54" s="525">
        <f t="shared" si="3"/>
        <v>32088</v>
      </c>
      <c r="Q54" s="350"/>
      <c r="R54" s="350" t="s">
        <v>1769</v>
      </c>
      <c r="S54" s="250" t="s">
        <v>1770</v>
      </c>
      <c r="T54" s="250" t="s">
        <v>1702</v>
      </c>
      <c r="U54" s="250" t="s">
        <v>1711</v>
      </c>
    </row>
    <row r="55" spans="1:21" ht="15.75" customHeight="1" x14ac:dyDescent="0.25">
      <c r="A55" s="596"/>
      <c r="B55" s="598"/>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x14ac:dyDescent="0.25">
      <c r="A56" s="596"/>
      <c r="B56" s="598" t="s">
        <v>1754</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25.25" customHeight="1" x14ac:dyDescent="0.25">
      <c r="A57" s="596"/>
      <c r="B57" s="598"/>
      <c r="C57" s="308"/>
      <c r="D57" s="250"/>
      <c r="E57" s="308"/>
      <c r="F57" s="308"/>
      <c r="G57" s="251"/>
      <c r="H57" s="350"/>
      <c r="I57" s="352"/>
      <c r="J57" s="350"/>
      <c r="K57" s="491"/>
      <c r="L57" s="350"/>
      <c r="M57" s="491"/>
      <c r="N57" s="350"/>
      <c r="O57" s="388"/>
      <c r="P57" s="389"/>
      <c r="Q57" s="350"/>
      <c r="R57" s="350"/>
      <c r="S57" s="250"/>
      <c r="T57" s="250"/>
      <c r="U57" s="250"/>
    </row>
    <row r="58" spans="1:21" ht="77.25" customHeight="1" x14ac:dyDescent="0.25">
      <c r="A58" s="596"/>
      <c r="B58" s="598"/>
      <c r="C58" s="308" t="s">
        <v>2040</v>
      </c>
      <c r="D58" s="250" t="s">
        <v>2041</v>
      </c>
      <c r="E58" s="308" t="s">
        <v>1774</v>
      </c>
      <c r="F58" s="308" t="s">
        <v>1775</v>
      </c>
      <c r="G58" s="251">
        <v>0.25</v>
      </c>
      <c r="H58" s="350"/>
      <c r="I58" s="352">
        <v>0.25</v>
      </c>
      <c r="J58" s="350"/>
      <c r="K58" s="352">
        <v>0.25</v>
      </c>
      <c r="L58" s="350"/>
      <c r="M58" s="352">
        <v>0.25</v>
      </c>
      <c r="N58" s="350"/>
      <c r="O58" s="492">
        <f t="shared" si="2"/>
        <v>1</v>
      </c>
      <c r="P58" s="389">
        <f t="shared" si="3"/>
        <v>0</v>
      </c>
      <c r="Q58" s="350"/>
      <c r="R58" s="350" t="s">
        <v>1779</v>
      </c>
      <c r="S58" s="250" t="s">
        <v>1780</v>
      </c>
      <c r="T58" s="250" t="s">
        <v>1781</v>
      </c>
      <c r="U58" s="250" t="s">
        <v>1711</v>
      </c>
    </row>
    <row r="59" spans="1:21" ht="15.75" customHeight="1" x14ac:dyDescent="0.25">
      <c r="A59" s="596"/>
      <c r="B59" s="598"/>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x14ac:dyDescent="0.25">
      <c r="A60" s="596"/>
      <c r="B60" s="598" t="s">
        <v>1755</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x14ac:dyDescent="0.25">
      <c r="A61" s="596"/>
      <c r="B61" s="598"/>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x14ac:dyDescent="0.25">
      <c r="A62" s="596"/>
      <c r="B62" s="598"/>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x14ac:dyDescent="0.25">
      <c r="A63" s="596"/>
      <c r="B63" s="598"/>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x14ac:dyDescent="0.25">
      <c r="A64" s="596"/>
      <c r="B64" s="600" t="s">
        <v>1756</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x14ac:dyDescent="0.25">
      <c r="A65" s="596"/>
      <c r="B65" s="601"/>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x14ac:dyDescent="0.25">
      <c r="A66" s="596"/>
      <c r="B66" s="601"/>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x14ac:dyDescent="0.25">
      <c r="A67" s="596"/>
      <c r="B67" s="602"/>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x14ac:dyDescent="0.25">
      <c r="A68" s="596"/>
      <c r="B68" s="599" t="s">
        <v>1757</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x14ac:dyDescent="0.25">
      <c r="A69" s="596"/>
      <c r="B69" s="599"/>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x14ac:dyDescent="0.25">
      <c r="A70" s="596"/>
      <c r="B70" s="599"/>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x14ac:dyDescent="0.25">
      <c r="A71" s="596"/>
      <c r="B71" s="603" t="s">
        <v>1758</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25.25" customHeight="1" x14ac:dyDescent="0.25">
      <c r="A72" s="596"/>
      <c r="B72" s="604"/>
      <c r="C72" s="308" t="s">
        <v>1771</v>
      </c>
      <c r="D72" s="250" t="s">
        <v>1772</v>
      </c>
      <c r="E72" s="308" t="s">
        <v>1782</v>
      </c>
      <c r="F72" s="308" t="s">
        <v>1773</v>
      </c>
      <c r="G72" s="251"/>
      <c r="H72" s="350"/>
      <c r="I72" s="352"/>
      <c r="J72" s="350"/>
      <c r="K72" s="491">
        <v>3</v>
      </c>
      <c r="L72" s="350">
        <v>60000</v>
      </c>
      <c r="M72" s="491">
        <v>4</v>
      </c>
      <c r="N72" s="350">
        <v>80350</v>
      </c>
      <c r="O72" s="388">
        <f t="shared" ref="O72" si="4">G72+I72+K72+M72</f>
        <v>7</v>
      </c>
      <c r="P72" s="525">
        <f t="shared" ref="P72" si="5">H72+J72+L72+N72</f>
        <v>140350</v>
      </c>
      <c r="Q72" s="350"/>
      <c r="R72" s="350" t="s">
        <v>1776</v>
      </c>
      <c r="S72" s="250" t="s">
        <v>1777</v>
      </c>
      <c r="T72" s="250" t="s">
        <v>1778</v>
      </c>
      <c r="U72" s="250" t="s">
        <v>1711</v>
      </c>
    </row>
    <row r="73" spans="1:21" ht="90" x14ac:dyDescent="0.25">
      <c r="A73" s="596"/>
      <c r="B73" s="604"/>
      <c r="C73" s="308"/>
      <c r="D73" s="250" t="s">
        <v>1928</v>
      </c>
      <c r="E73" s="308" t="s">
        <v>2172</v>
      </c>
      <c r="F73" s="308" t="s">
        <v>1927</v>
      </c>
      <c r="G73" s="251"/>
      <c r="H73" s="350"/>
      <c r="I73" s="352"/>
      <c r="J73" s="350"/>
      <c r="K73" s="352"/>
      <c r="L73" s="350"/>
      <c r="M73" s="352">
        <v>1</v>
      </c>
      <c r="N73" s="350">
        <v>50000</v>
      </c>
      <c r="O73" s="492">
        <f t="shared" si="2"/>
        <v>1</v>
      </c>
      <c r="P73" s="525">
        <f t="shared" si="3"/>
        <v>50000</v>
      </c>
      <c r="Q73" s="350"/>
      <c r="R73" s="350" t="s">
        <v>1930</v>
      </c>
      <c r="S73" s="250" t="s">
        <v>1714</v>
      </c>
      <c r="T73" s="250" t="s">
        <v>1931</v>
      </c>
      <c r="U73" s="250" t="s">
        <v>1932</v>
      </c>
    </row>
    <row r="74" spans="1:21" ht="135" x14ac:dyDescent="0.25">
      <c r="A74" s="504"/>
      <c r="B74" s="604"/>
      <c r="C74" s="308"/>
      <c r="D74" s="250" t="s">
        <v>2044</v>
      </c>
      <c r="E74" s="308" t="s">
        <v>2042</v>
      </c>
      <c r="F74" s="508" t="s">
        <v>2043</v>
      </c>
      <c r="G74" s="251"/>
      <c r="H74" s="350"/>
      <c r="I74" s="352">
        <v>1</v>
      </c>
      <c r="J74" s="350">
        <v>30450</v>
      </c>
      <c r="K74" s="352"/>
      <c r="L74" s="350"/>
      <c r="M74" s="352"/>
      <c r="N74" s="350"/>
      <c r="O74" s="492">
        <f t="shared" ref="O74" si="6">G74+I74+K74+M74</f>
        <v>1</v>
      </c>
      <c r="P74" s="525">
        <f t="shared" ref="P74" si="7">H74+J74+L74+N74</f>
        <v>30450</v>
      </c>
      <c r="Q74" s="350"/>
      <c r="R74" s="350" t="s">
        <v>2045</v>
      </c>
      <c r="S74" s="250" t="s">
        <v>2046</v>
      </c>
      <c r="T74" s="250" t="s">
        <v>2047</v>
      </c>
      <c r="U74" s="250" t="s">
        <v>2048</v>
      </c>
    </row>
    <row r="75" spans="1:21" ht="149.25" customHeight="1" x14ac:dyDescent="0.25">
      <c r="A75" s="504"/>
      <c r="B75" s="604"/>
      <c r="C75" s="249" t="s">
        <v>2070</v>
      </c>
      <c r="D75" s="510" t="s">
        <v>2071</v>
      </c>
      <c r="E75" s="512" t="s">
        <v>2073</v>
      </c>
      <c r="F75" s="249" t="s">
        <v>2072</v>
      </c>
      <c r="G75" s="251"/>
      <c r="H75" s="350"/>
      <c r="I75" s="352">
        <v>1</v>
      </c>
      <c r="J75" s="350">
        <v>41150</v>
      </c>
      <c r="K75" s="352"/>
      <c r="L75" s="350"/>
      <c r="M75" s="352"/>
      <c r="N75" s="350"/>
      <c r="O75" s="492">
        <f t="shared" ref="O75:O77" si="8">G75+I75+K75+M75</f>
        <v>1</v>
      </c>
      <c r="P75" s="525">
        <f t="shared" ref="P75:P77" si="9">H75+J75+L75+N75</f>
        <v>41150</v>
      </c>
      <c r="Q75" s="350"/>
      <c r="R75" s="350" t="s">
        <v>2075</v>
      </c>
      <c r="S75" s="250" t="s">
        <v>1777</v>
      </c>
      <c r="T75" s="250" t="s">
        <v>2047</v>
      </c>
      <c r="U75" s="250" t="s">
        <v>2076</v>
      </c>
    </row>
    <row r="76" spans="1:21" ht="18" customHeight="1" x14ac:dyDescent="0.25">
      <c r="A76" s="504"/>
      <c r="B76" s="604"/>
      <c r="C76" s="249"/>
      <c r="D76" s="510"/>
      <c r="E76" s="511"/>
      <c r="F76" s="249"/>
      <c r="G76" s="251"/>
      <c r="H76" s="350"/>
      <c r="I76" s="352"/>
      <c r="J76" s="350"/>
      <c r="K76" s="352"/>
      <c r="L76" s="350"/>
      <c r="M76" s="352"/>
      <c r="N76" s="350"/>
      <c r="O76" s="492">
        <f t="shared" si="8"/>
        <v>0</v>
      </c>
      <c r="P76" s="389">
        <f t="shared" si="9"/>
        <v>0</v>
      </c>
      <c r="Q76" s="350"/>
      <c r="R76" s="350"/>
      <c r="S76" s="250"/>
      <c r="T76" s="250"/>
      <c r="U76" s="250"/>
    </row>
    <row r="77" spans="1:21" ht="111.75" customHeight="1" x14ac:dyDescent="0.25">
      <c r="A77" s="504"/>
      <c r="B77" s="604"/>
      <c r="C77" s="249"/>
      <c r="D77" s="510"/>
      <c r="E77" s="511"/>
      <c r="F77" s="249"/>
      <c r="G77" s="251"/>
      <c r="H77" s="350"/>
      <c r="I77" s="352"/>
      <c r="J77" s="350"/>
      <c r="K77" s="352"/>
      <c r="L77" s="350"/>
      <c r="M77" s="352"/>
      <c r="N77" s="350"/>
      <c r="O77" s="492">
        <f t="shared" si="8"/>
        <v>0</v>
      </c>
      <c r="P77" s="389">
        <f t="shared" si="9"/>
        <v>0</v>
      </c>
      <c r="Q77" s="350"/>
      <c r="R77" s="350"/>
      <c r="S77" s="250"/>
      <c r="T77" s="250"/>
      <c r="U77" s="250"/>
    </row>
    <row r="78" spans="1:21" ht="18" customHeight="1" x14ac:dyDescent="0.25">
      <c r="A78" s="504"/>
      <c r="B78" s="605"/>
      <c r="C78" s="505"/>
      <c r="D78" s="506"/>
      <c r="E78" s="507"/>
      <c r="F78" s="509"/>
      <c r="G78" s="251"/>
      <c r="H78" s="350"/>
      <c r="I78" s="352"/>
      <c r="J78" s="350"/>
      <c r="K78" s="352"/>
      <c r="L78" s="350"/>
      <c r="M78" s="352"/>
      <c r="N78" s="350"/>
      <c r="O78" s="492"/>
      <c r="P78" s="389"/>
      <c r="Q78" s="350"/>
      <c r="R78" s="350"/>
      <c r="S78" s="250"/>
      <c r="T78" s="250"/>
      <c r="U78" s="250"/>
    </row>
    <row r="79" spans="1:21" s="261" customFormat="1" ht="15.75" x14ac:dyDescent="0.25">
      <c r="A79" s="293"/>
      <c r="B79" s="294"/>
      <c r="C79" s="293" t="s">
        <v>98</v>
      </c>
      <c r="D79" s="294"/>
      <c r="E79" s="294"/>
      <c r="F79" s="295"/>
      <c r="G79" s="264">
        <f t="shared" ref="G79:O79" si="10">SUM(G8:G73)</f>
        <v>105.25</v>
      </c>
      <c r="H79" s="264">
        <f t="shared" si="10"/>
        <v>76400</v>
      </c>
      <c r="I79" s="264">
        <f t="shared" si="10"/>
        <v>34.5</v>
      </c>
      <c r="J79" s="264">
        <f t="shared" si="10"/>
        <v>82000</v>
      </c>
      <c r="K79" s="264">
        <f t="shared" si="10"/>
        <v>15.75</v>
      </c>
      <c r="L79" s="264">
        <f t="shared" si="10"/>
        <v>194748</v>
      </c>
      <c r="M79" s="264">
        <f t="shared" si="10"/>
        <v>114.25</v>
      </c>
      <c r="N79" s="264">
        <f t="shared" si="10"/>
        <v>218437.66</v>
      </c>
      <c r="O79" s="264">
        <f t="shared" si="10"/>
        <v>269.75</v>
      </c>
      <c r="P79" s="264">
        <f>SUM(P10:P77)</f>
        <v>643185.66</v>
      </c>
      <c r="Q79" s="265"/>
      <c r="R79" s="265"/>
      <c r="S79" s="265"/>
      <c r="T79" s="265"/>
      <c r="U79" s="265"/>
    </row>
    <row r="80" spans="1:21" ht="15.75" x14ac:dyDescent="0.25">
      <c r="A80" s="261"/>
      <c r="B80" s="261"/>
      <c r="C80" s="261"/>
      <c r="D80" s="261"/>
      <c r="E80" s="260"/>
      <c r="F80" s="261"/>
      <c r="G80" s="261"/>
      <c r="S80" s="266"/>
      <c r="T80" s="266"/>
      <c r="U80" s="267"/>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6"/>
      <c r="T86" s="266"/>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8"/>
      <c r="T91" s="268"/>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6"/>
      <c r="T98" s="266"/>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8"/>
      <c r="T103" s="268"/>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6"/>
      <c r="T107" s="266"/>
    </row>
    <row r="108" spans="5:20" ht="15.75" x14ac:dyDescent="0.25">
      <c r="E108" s="260"/>
      <c r="S108" s="266"/>
      <c r="T108" s="266"/>
    </row>
    <row r="109" spans="5:20" ht="15.75" x14ac:dyDescent="0.25">
      <c r="E109" s="260"/>
      <c r="S109" s="266"/>
      <c r="T109" s="266"/>
    </row>
    <row r="110" spans="5:20" ht="15.75" x14ac:dyDescent="0.25">
      <c r="E110" s="260"/>
      <c r="S110" s="266"/>
      <c r="T110" s="266"/>
    </row>
    <row r="111" spans="5:20" ht="15.75" x14ac:dyDescent="0.25">
      <c r="E111" s="260"/>
      <c r="S111" s="266"/>
      <c r="T111" s="266"/>
    </row>
    <row r="112" spans="5:20" ht="15.75" x14ac:dyDescent="0.25">
      <c r="E112" s="260"/>
      <c r="S112" s="268"/>
      <c r="T112" s="268"/>
    </row>
    <row r="113" spans="5:20" ht="15.75" x14ac:dyDescent="0.25">
      <c r="E113" s="260"/>
      <c r="S113" s="266"/>
      <c r="T113" s="266"/>
    </row>
    <row r="114" spans="5:20" ht="15.75" x14ac:dyDescent="0.25">
      <c r="E114" s="260"/>
      <c r="S114" s="266"/>
      <c r="T114" s="266"/>
    </row>
    <row r="115" spans="5:20" x14ac:dyDescent="0.25">
      <c r="S115" s="266"/>
      <c r="T115" s="266"/>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ht="15.75" x14ac:dyDescent="0.25">
      <c r="S120" s="268"/>
      <c r="T120" s="268"/>
    </row>
    <row r="121" spans="5:20" x14ac:dyDescent="0.25">
      <c r="S121" s="266"/>
      <c r="T121" s="266"/>
    </row>
    <row r="122" spans="5:20" x14ac:dyDescent="0.25">
      <c r="S122" s="266"/>
      <c r="T122" s="266"/>
    </row>
    <row r="123" spans="5:20" x14ac:dyDescent="0.25">
      <c r="S123" s="266"/>
      <c r="T123" s="266"/>
    </row>
    <row r="124" spans="5:20" x14ac:dyDescent="0.25">
      <c r="S124" s="266"/>
      <c r="T124" s="266"/>
    </row>
    <row r="125" spans="5:20" x14ac:dyDescent="0.25">
      <c r="S125" s="266"/>
      <c r="T125" s="266"/>
    </row>
    <row r="126" spans="5:20" x14ac:dyDescent="0.25">
      <c r="S126" s="266"/>
      <c r="T126" s="266"/>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c r="S154" s="263"/>
      <c r="T154" s="263"/>
    </row>
    <row r="155" spans="5:20" x14ac:dyDescent="0.25">
      <c r="E155" s="253"/>
      <c r="S155" s="263"/>
      <c r="T155" s="263"/>
    </row>
    <row r="156" spans="5:20" x14ac:dyDescent="0.25">
      <c r="E156" s="253"/>
      <c r="S156" s="263"/>
      <c r="T156" s="263"/>
    </row>
    <row r="157" spans="5:20" x14ac:dyDescent="0.25">
      <c r="E157" s="253"/>
      <c r="S157" s="263"/>
      <c r="T157" s="263"/>
    </row>
    <row r="158" spans="5:20" x14ac:dyDescent="0.25">
      <c r="E158" s="253"/>
      <c r="S158" s="263"/>
      <c r="T158" s="26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row r="194" spans="5:5" x14ac:dyDescent="0.25">
      <c r="E194" s="253"/>
    </row>
    <row r="195" spans="5:5" x14ac:dyDescent="0.25">
      <c r="E195" s="253"/>
    </row>
    <row r="196" spans="5:5" x14ac:dyDescent="0.25">
      <c r="E196" s="253"/>
    </row>
    <row r="197" spans="5:5" x14ac:dyDescent="0.25">
      <c r="E197" s="253"/>
    </row>
    <row r="198" spans="5:5" x14ac:dyDescent="0.25">
      <c r="E198" s="253"/>
    </row>
  </sheetData>
  <mergeCells count="34">
    <mergeCell ref="B71:B78"/>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topLeftCell="D1" zoomScale="80" zoomScaleNormal="80" workbookViewId="0">
      <pane ySplit="6" topLeftCell="A16" activePane="bottomLeft" state="frozen"/>
      <selection activeCell="O6" sqref="O6"/>
      <selection pane="bottomLeft" activeCell="M13" sqref="M13:M16"/>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customWidth="1"/>
    <col min="9" max="9" width="15.28515625" customWidth="1"/>
    <col min="10" max="10" width="18.85546875" style="234" customWidth="1"/>
    <col min="11" max="11" width="11.42578125" customWidth="1"/>
    <col min="12" max="12" width="13.7109375" style="234" customWidth="1"/>
    <col min="13" max="13" width="11.42578125" customWidth="1"/>
    <col min="14" max="14" width="13.7109375" style="234"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609" t="s">
        <v>1349</v>
      </c>
      <c r="B3" s="609"/>
      <c r="C3" s="609"/>
      <c r="D3" s="609"/>
      <c r="E3" s="609"/>
      <c r="F3" s="609"/>
      <c r="G3" s="609"/>
      <c r="H3" s="609"/>
      <c r="I3" s="609"/>
      <c r="J3" s="609"/>
      <c r="K3" s="609"/>
      <c r="L3" s="609"/>
      <c r="M3" s="609"/>
      <c r="N3" s="609"/>
      <c r="O3" s="609"/>
      <c r="P3" s="609"/>
      <c r="Q3" s="609"/>
      <c r="R3" s="609"/>
      <c r="S3" s="609"/>
      <c r="T3" s="609"/>
      <c r="U3" s="609"/>
    </row>
    <row r="4" spans="1:21" ht="15" customHeight="1" x14ac:dyDescent="0.25">
      <c r="A4" s="570" t="s">
        <v>97</v>
      </c>
      <c r="B4" s="572" t="s">
        <v>111</v>
      </c>
      <c r="C4" s="582" t="s">
        <v>86</v>
      </c>
      <c r="D4" s="582" t="s">
        <v>87</v>
      </c>
      <c r="E4" s="582" t="s">
        <v>392</v>
      </c>
      <c r="F4" s="582" t="s">
        <v>88</v>
      </c>
      <c r="G4" s="585" t="s">
        <v>100</v>
      </c>
      <c r="H4" s="587"/>
      <c r="I4" s="587"/>
      <c r="J4" s="587"/>
      <c r="K4" s="587"/>
      <c r="L4" s="587"/>
      <c r="M4" s="587"/>
      <c r="N4" s="586"/>
      <c r="O4" s="591" t="s">
        <v>101</v>
      </c>
      <c r="P4" s="592"/>
      <c r="Q4" s="572" t="s">
        <v>102</v>
      </c>
      <c r="R4" s="572" t="s">
        <v>103</v>
      </c>
      <c r="S4" s="572" t="s">
        <v>110</v>
      </c>
      <c r="T4" s="572" t="s">
        <v>109</v>
      </c>
      <c r="U4" s="588" t="s">
        <v>89</v>
      </c>
    </row>
    <row r="5" spans="1:21" ht="15" customHeight="1" x14ac:dyDescent="0.25">
      <c r="A5" s="570"/>
      <c r="B5" s="570"/>
      <c r="C5" s="583"/>
      <c r="D5" s="583"/>
      <c r="E5" s="583"/>
      <c r="F5" s="583"/>
      <c r="G5" s="585" t="s">
        <v>104</v>
      </c>
      <c r="H5" s="586"/>
      <c r="I5" s="585" t="s">
        <v>105</v>
      </c>
      <c r="J5" s="586"/>
      <c r="K5" s="585" t="s">
        <v>106</v>
      </c>
      <c r="L5" s="586"/>
      <c r="M5" s="585" t="s">
        <v>107</v>
      </c>
      <c r="N5" s="586"/>
      <c r="O5" s="593"/>
      <c r="P5" s="594"/>
      <c r="Q5" s="570"/>
      <c r="R5" s="570"/>
      <c r="S5" s="570"/>
      <c r="T5" s="570"/>
      <c r="U5" s="589"/>
    </row>
    <row r="6" spans="1:21" ht="25.5" x14ac:dyDescent="0.25">
      <c r="A6" s="571"/>
      <c r="B6" s="571"/>
      <c r="C6" s="584"/>
      <c r="D6" s="584"/>
      <c r="E6" s="584"/>
      <c r="F6" s="584"/>
      <c r="G6" s="431" t="s">
        <v>108</v>
      </c>
      <c r="H6" s="431" t="s">
        <v>12</v>
      </c>
      <c r="I6" s="431" t="s">
        <v>108</v>
      </c>
      <c r="J6" s="431" t="s">
        <v>12</v>
      </c>
      <c r="K6" s="431" t="s">
        <v>108</v>
      </c>
      <c r="L6" s="431" t="s">
        <v>12</v>
      </c>
      <c r="M6" s="431" t="s">
        <v>108</v>
      </c>
      <c r="N6" s="431" t="s">
        <v>12</v>
      </c>
      <c r="O6" s="431" t="s">
        <v>108</v>
      </c>
      <c r="P6" s="431" t="s">
        <v>12</v>
      </c>
      <c r="Q6" s="571"/>
      <c r="R6" s="571"/>
      <c r="S6" s="571"/>
      <c r="T6" s="571"/>
      <c r="U6" s="590"/>
    </row>
    <row r="7" spans="1:21" s="367" customFormat="1" ht="15.75" x14ac:dyDescent="0.25">
      <c r="A7" s="432"/>
      <c r="B7" s="433"/>
      <c r="C7" s="434"/>
      <c r="D7" s="434"/>
      <c r="E7" s="435"/>
      <c r="F7" s="434"/>
      <c r="G7" s="436"/>
      <c r="H7" s="436"/>
      <c r="I7" s="436"/>
      <c r="J7" s="436"/>
      <c r="K7" s="436"/>
      <c r="L7" s="436"/>
      <c r="M7" s="436"/>
      <c r="N7" s="436"/>
      <c r="O7" s="436"/>
      <c r="P7" s="436"/>
      <c r="Q7" s="437"/>
      <c r="R7" s="437"/>
      <c r="S7" s="437"/>
      <c r="T7" s="437"/>
      <c r="U7" s="438"/>
    </row>
    <row r="8" spans="1:21" ht="47.25" x14ac:dyDescent="0.25">
      <c r="A8" s="595" t="s">
        <v>1381</v>
      </c>
      <c r="B8" s="595" t="s">
        <v>1382</v>
      </c>
      <c r="C8" s="326" t="s">
        <v>1690</v>
      </c>
      <c r="D8" s="326" t="s">
        <v>1691</v>
      </c>
      <c r="E8" s="366" t="s">
        <v>1692</v>
      </c>
      <c r="F8" s="250" t="s">
        <v>1693</v>
      </c>
      <c r="G8" s="251"/>
      <c r="H8" s="231"/>
      <c r="I8" s="251">
        <v>0.5</v>
      </c>
      <c r="J8" s="231">
        <v>4500</v>
      </c>
      <c r="K8" s="251">
        <v>0.5</v>
      </c>
      <c r="L8" s="231">
        <v>5405</v>
      </c>
      <c r="M8" s="251">
        <v>0</v>
      </c>
      <c r="N8" s="231"/>
      <c r="O8" s="383">
        <f t="shared" ref="O8:O21" si="0">G8+I8+K8+M8</f>
        <v>1</v>
      </c>
      <c r="P8" s="523">
        <f t="shared" ref="P8:P21" si="1">H8+J8+L8+N8</f>
        <v>9905</v>
      </c>
      <c r="Q8" s="250"/>
      <c r="R8" s="250" t="s">
        <v>1698</v>
      </c>
      <c r="S8" s="250" t="s">
        <v>1701</v>
      </c>
      <c r="T8" s="250" t="s">
        <v>1702</v>
      </c>
      <c r="U8" s="250" t="s">
        <v>1703</v>
      </c>
    </row>
    <row r="9" spans="1:21" ht="94.5" x14ac:dyDescent="0.25">
      <c r="A9" s="596"/>
      <c r="B9" s="596"/>
      <c r="C9" s="326"/>
      <c r="D9" s="326"/>
      <c r="E9" s="366" t="s">
        <v>1694</v>
      </c>
      <c r="F9" s="250" t="s">
        <v>1695</v>
      </c>
      <c r="G9" s="251"/>
      <c r="H9" s="231"/>
      <c r="I9" s="251">
        <v>0</v>
      </c>
      <c r="J9" s="231"/>
      <c r="K9" s="251">
        <v>0.5</v>
      </c>
      <c r="L9" s="231">
        <v>5500</v>
      </c>
      <c r="M9" s="251">
        <v>0.5</v>
      </c>
      <c r="N9" s="231">
        <v>5375</v>
      </c>
      <c r="O9" s="383">
        <f t="shared" si="0"/>
        <v>1</v>
      </c>
      <c r="P9" s="523">
        <f t="shared" si="1"/>
        <v>10875</v>
      </c>
      <c r="Q9" s="250"/>
      <c r="R9" s="250" t="s">
        <v>1699</v>
      </c>
      <c r="S9" s="250" t="s">
        <v>1701</v>
      </c>
      <c r="T9" s="250" t="s">
        <v>1702</v>
      </c>
      <c r="U9" s="250" t="s">
        <v>1703</v>
      </c>
    </row>
    <row r="10" spans="1:21" ht="78.75" x14ac:dyDescent="0.25">
      <c r="A10" s="596"/>
      <c r="B10" s="596"/>
      <c r="C10" s="326"/>
      <c r="D10" s="326"/>
      <c r="E10" s="366" t="s">
        <v>1696</v>
      </c>
      <c r="F10" s="250" t="s">
        <v>1697</v>
      </c>
      <c r="G10" s="251"/>
      <c r="H10" s="231"/>
      <c r="I10" s="251">
        <v>0.5</v>
      </c>
      <c r="J10" s="231">
        <v>5000</v>
      </c>
      <c r="K10" s="251">
        <v>0.5</v>
      </c>
      <c r="L10" s="231">
        <v>5255</v>
      </c>
      <c r="M10" s="251">
        <v>0</v>
      </c>
      <c r="N10" s="231"/>
      <c r="O10" s="383">
        <f t="shared" si="0"/>
        <v>1</v>
      </c>
      <c r="P10" s="523">
        <f t="shared" si="1"/>
        <v>10255</v>
      </c>
      <c r="Q10" s="250"/>
      <c r="R10" s="250" t="s">
        <v>1700</v>
      </c>
      <c r="S10" s="250" t="s">
        <v>1701</v>
      </c>
      <c r="T10" s="250" t="s">
        <v>1702</v>
      </c>
      <c r="U10" s="250" t="s">
        <v>1703</v>
      </c>
    </row>
    <row r="11" spans="1:21" s="455" customFormat="1" x14ac:dyDescent="0.25">
      <c r="A11" s="596"/>
      <c r="B11" s="596"/>
    </row>
    <row r="12" spans="1:21" ht="78.75" x14ac:dyDescent="0.25">
      <c r="A12" s="596"/>
      <c r="B12" s="596"/>
      <c r="C12" s="326" t="s">
        <v>1783</v>
      </c>
      <c r="D12" s="326" t="s">
        <v>1691</v>
      </c>
      <c r="E12" s="366" t="s">
        <v>1784</v>
      </c>
      <c r="F12" s="250" t="s">
        <v>1785</v>
      </c>
      <c r="G12" s="251">
        <v>0.25</v>
      </c>
      <c r="H12" s="231"/>
      <c r="I12" s="251">
        <v>0.25</v>
      </c>
      <c r="J12" s="231"/>
      <c r="K12" s="251">
        <v>0.25</v>
      </c>
      <c r="L12" s="231"/>
      <c r="M12" s="251">
        <v>0.25</v>
      </c>
      <c r="N12" s="231"/>
      <c r="O12" s="383">
        <f t="shared" si="0"/>
        <v>1</v>
      </c>
      <c r="P12" s="384">
        <f t="shared" si="1"/>
        <v>0</v>
      </c>
      <c r="Q12" s="250"/>
      <c r="R12" s="250" t="s">
        <v>1786</v>
      </c>
      <c r="S12" s="250" t="s">
        <v>1701</v>
      </c>
      <c r="T12" s="250" t="s">
        <v>1702</v>
      </c>
      <c r="U12" s="250" t="s">
        <v>1703</v>
      </c>
    </row>
    <row r="13" spans="1:21" ht="110.25" x14ac:dyDescent="0.25">
      <c r="A13" s="596"/>
      <c r="B13" s="596"/>
      <c r="C13" s="493" t="s">
        <v>1933</v>
      </c>
      <c r="D13" s="493" t="s">
        <v>1934</v>
      </c>
      <c r="E13" s="494" t="s">
        <v>1935</v>
      </c>
      <c r="F13" s="250" t="s">
        <v>1999</v>
      </c>
      <c r="G13" s="251">
        <v>0.25</v>
      </c>
      <c r="H13" s="231">
        <v>30000</v>
      </c>
      <c r="I13" s="251">
        <v>0.25</v>
      </c>
      <c r="J13" s="231">
        <v>50000</v>
      </c>
      <c r="K13" s="251">
        <v>0.25</v>
      </c>
      <c r="L13" s="231">
        <v>50000</v>
      </c>
      <c r="M13" s="251">
        <v>0.25</v>
      </c>
      <c r="N13" s="231">
        <v>53200</v>
      </c>
      <c r="O13" s="383">
        <f>G13+I13+K13+M13</f>
        <v>1</v>
      </c>
      <c r="P13" s="523">
        <f>H13+J13+L13+N13</f>
        <v>183200</v>
      </c>
      <c r="Q13" s="250"/>
      <c r="R13" s="250" t="s">
        <v>1936</v>
      </c>
      <c r="S13" s="250" t="s">
        <v>1766</v>
      </c>
      <c r="T13" s="250" t="s">
        <v>1702</v>
      </c>
      <c r="U13" s="250" t="s">
        <v>1937</v>
      </c>
    </row>
    <row r="14" spans="1:21" ht="47.25" x14ac:dyDescent="0.25">
      <c r="A14" s="596"/>
      <c r="B14" s="596"/>
      <c r="C14" s="326"/>
      <c r="D14" s="326"/>
      <c r="E14" s="366" t="s">
        <v>2080</v>
      </c>
      <c r="F14" s="250" t="s">
        <v>2077</v>
      </c>
      <c r="G14" s="251">
        <v>1</v>
      </c>
      <c r="H14" s="231">
        <v>9920</v>
      </c>
      <c r="I14" s="251">
        <v>0</v>
      </c>
      <c r="J14" s="231"/>
      <c r="K14" s="251">
        <v>0</v>
      </c>
      <c r="L14" s="231"/>
      <c r="M14" s="251">
        <v>0</v>
      </c>
      <c r="N14" s="231"/>
      <c r="O14" s="383">
        <f t="shared" si="0"/>
        <v>1</v>
      </c>
      <c r="P14" s="523">
        <f t="shared" si="1"/>
        <v>9920</v>
      </c>
      <c r="Q14" s="250"/>
      <c r="R14" s="250"/>
      <c r="S14" s="250"/>
      <c r="T14" s="250"/>
      <c r="U14" s="250"/>
    </row>
    <row r="15" spans="1:21" ht="47.25" x14ac:dyDescent="0.25">
      <c r="A15" s="596"/>
      <c r="B15" s="596"/>
      <c r="C15" s="326"/>
      <c r="D15" s="326"/>
      <c r="E15" s="366" t="s">
        <v>2081</v>
      </c>
      <c r="F15" s="250" t="s">
        <v>2078</v>
      </c>
      <c r="G15" s="251">
        <v>0</v>
      </c>
      <c r="H15" s="231"/>
      <c r="I15" s="251">
        <v>1</v>
      </c>
      <c r="J15" s="231">
        <v>9920</v>
      </c>
      <c r="K15" s="251">
        <v>0</v>
      </c>
      <c r="L15" s="231"/>
      <c r="M15" s="251">
        <v>0</v>
      </c>
      <c r="N15" s="231"/>
      <c r="O15" s="383">
        <f t="shared" si="0"/>
        <v>1</v>
      </c>
      <c r="P15" s="523">
        <f t="shared" si="1"/>
        <v>9920</v>
      </c>
      <c r="Q15" s="250"/>
      <c r="R15" s="250"/>
      <c r="S15" s="250"/>
      <c r="T15" s="250"/>
      <c r="U15" s="250"/>
    </row>
    <row r="16" spans="1:21" ht="99" customHeight="1" x14ac:dyDescent="0.25">
      <c r="A16" s="596"/>
      <c r="B16" s="596"/>
      <c r="C16" s="326"/>
      <c r="D16" s="326"/>
      <c r="E16" s="366" t="s">
        <v>2082</v>
      </c>
      <c r="F16" s="250" t="s">
        <v>2079</v>
      </c>
      <c r="G16" s="251">
        <v>0</v>
      </c>
      <c r="H16" s="231"/>
      <c r="I16" s="251">
        <v>0</v>
      </c>
      <c r="J16" s="231"/>
      <c r="K16" s="251">
        <v>1</v>
      </c>
      <c r="L16" s="231">
        <v>9920</v>
      </c>
      <c r="M16" s="251">
        <v>0</v>
      </c>
      <c r="N16" s="231"/>
      <c r="O16" s="383">
        <f t="shared" si="0"/>
        <v>1</v>
      </c>
      <c r="P16" s="523">
        <f t="shared" si="1"/>
        <v>9920</v>
      </c>
      <c r="Q16" s="250"/>
      <c r="R16" s="250"/>
      <c r="S16" s="250"/>
      <c r="T16" s="250"/>
      <c r="U16" s="250"/>
    </row>
    <row r="17" spans="1:21" ht="15.75" x14ac:dyDescent="0.25">
      <c r="A17" s="596"/>
      <c r="B17" s="596"/>
      <c r="C17" s="326"/>
      <c r="D17" s="326"/>
      <c r="E17" s="366"/>
      <c r="F17" s="250"/>
      <c r="G17" s="251"/>
      <c r="H17" s="231"/>
      <c r="I17" s="251"/>
      <c r="J17" s="231"/>
      <c r="K17" s="251"/>
      <c r="L17" s="231"/>
      <c r="M17" s="251"/>
      <c r="N17" s="231"/>
      <c r="O17" s="383">
        <f t="shared" si="0"/>
        <v>0</v>
      </c>
      <c r="P17" s="384">
        <f t="shared" si="1"/>
        <v>0</v>
      </c>
      <c r="Q17" s="250"/>
      <c r="R17" s="250"/>
      <c r="S17" s="250"/>
      <c r="T17" s="250"/>
      <c r="U17" s="250"/>
    </row>
    <row r="18" spans="1:21" ht="15.75" x14ac:dyDescent="0.25">
      <c r="A18" s="596"/>
      <c r="B18" s="596"/>
      <c r="C18" s="326"/>
      <c r="D18" s="326"/>
      <c r="E18" s="366"/>
      <c r="F18" s="255"/>
      <c r="G18" s="255"/>
      <c r="H18" s="271"/>
      <c r="I18" s="255"/>
      <c r="J18" s="271"/>
      <c r="K18" s="255"/>
      <c r="L18" s="271"/>
      <c r="M18" s="255"/>
      <c r="N18" s="271"/>
      <c r="O18" s="390">
        <f t="shared" si="0"/>
        <v>0</v>
      </c>
      <c r="P18" s="391">
        <f t="shared" si="1"/>
        <v>0</v>
      </c>
      <c r="Q18" s="255"/>
      <c r="R18" s="255"/>
      <c r="S18" s="255"/>
      <c r="T18" s="255"/>
      <c r="U18" s="255"/>
    </row>
    <row r="19" spans="1:21" ht="15.75" x14ac:dyDescent="0.25">
      <c r="A19" s="596"/>
      <c r="B19" s="596"/>
      <c r="C19" s="326"/>
      <c r="D19" s="326"/>
      <c r="E19" s="366"/>
      <c r="F19" s="250"/>
      <c r="G19" s="250"/>
      <c r="H19" s="231"/>
      <c r="I19" s="250"/>
      <c r="J19" s="231"/>
      <c r="K19" s="250"/>
      <c r="L19" s="231"/>
      <c r="M19" s="250"/>
      <c r="N19" s="231"/>
      <c r="O19" s="383">
        <f t="shared" si="0"/>
        <v>0</v>
      </c>
      <c r="P19" s="384">
        <f t="shared" si="1"/>
        <v>0</v>
      </c>
      <c r="Q19" s="272"/>
      <c r="R19" s="272"/>
      <c r="S19" s="272"/>
      <c r="T19" s="250"/>
      <c r="U19" s="273"/>
    </row>
    <row r="20" spans="1:21" ht="15.75" x14ac:dyDescent="0.25">
      <c r="A20" s="596"/>
      <c r="B20" s="596"/>
      <c r="C20" s="326"/>
      <c r="D20" s="326"/>
      <c r="E20" s="366"/>
      <c r="F20" s="255"/>
      <c r="G20" s="255"/>
      <c r="H20" s="271"/>
      <c r="I20" s="255"/>
      <c r="J20" s="271"/>
      <c r="K20" s="255"/>
      <c r="L20" s="271"/>
      <c r="M20" s="255"/>
      <c r="N20" s="271"/>
      <c r="O20" s="390">
        <f t="shared" si="0"/>
        <v>0</v>
      </c>
      <c r="P20" s="391">
        <f t="shared" si="1"/>
        <v>0</v>
      </c>
      <c r="Q20" s="255"/>
      <c r="R20" s="255"/>
      <c r="S20" s="255"/>
      <c r="T20" s="255"/>
      <c r="U20" s="255"/>
    </row>
    <row r="21" spans="1:21" ht="15.75" x14ac:dyDescent="0.25">
      <c r="A21" s="597"/>
      <c r="B21" s="597"/>
      <c r="C21" s="326"/>
      <c r="D21" s="326"/>
      <c r="E21" s="366"/>
      <c r="F21" s="250"/>
      <c r="G21" s="251"/>
      <c r="H21" s="231"/>
      <c r="I21" s="251"/>
      <c r="J21" s="231"/>
      <c r="K21" s="251"/>
      <c r="L21" s="231"/>
      <c r="M21" s="250"/>
      <c r="N21" s="231"/>
      <c r="O21" s="383">
        <f t="shared" si="0"/>
        <v>0</v>
      </c>
      <c r="P21" s="384">
        <f t="shared" si="1"/>
        <v>0</v>
      </c>
      <c r="Q21" s="250"/>
      <c r="R21" s="250"/>
      <c r="S21" s="250"/>
      <c r="T21" s="250"/>
      <c r="U21" s="250"/>
    </row>
    <row r="22" spans="1:21" ht="15.75" x14ac:dyDescent="0.25">
      <c r="A22" s="293"/>
      <c r="B22" s="294"/>
      <c r="C22" s="293" t="s">
        <v>1383</v>
      </c>
      <c r="D22" s="294"/>
      <c r="E22" s="294"/>
      <c r="F22" s="295"/>
      <c r="G22" s="264">
        <f t="shared" ref="G22:O22" si="2">SUM(G8:G21)</f>
        <v>1.5</v>
      </c>
      <c r="H22" s="274">
        <f t="shared" si="2"/>
        <v>39920</v>
      </c>
      <c r="I22" s="264">
        <f t="shared" si="2"/>
        <v>2.5</v>
      </c>
      <c r="J22" s="274">
        <f t="shared" si="2"/>
        <v>69420</v>
      </c>
      <c r="K22" s="264">
        <f t="shared" si="2"/>
        <v>3</v>
      </c>
      <c r="L22" s="274">
        <f t="shared" si="2"/>
        <v>76080</v>
      </c>
      <c r="M22" s="264">
        <f t="shared" si="2"/>
        <v>1</v>
      </c>
      <c r="N22" s="274">
        <f t="shared" si="2"/>
        <v>58575</v>
      </c>
      <c r="O22" s="274">
        <f t="shared" si="2"/>
        <v>8</v>
      </c>
      <c r="P22" s="274">
        <f>SUM(P8:P21)</f>
        <v>243995</v>
      </c>
      <c r="Q22" s="265"/>
      <c r="R22" s="265"/>
      <c r="S22" s="265"/>
      <c r="T22" s="265"/>
      <c r="U22" s="265"/>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ht="15.6" customHeight="1" x14ac:dyDescent="0.25">
      <c r="H57"/>
      <c r="J57"/>
      <c r="L57"/>
      <c r="N57"/>
      <c r="P57"/>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1"/>
    <mergeCell ref="G5:H5"/>
    <mergeCell ref="B8:B21"/>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62"/>
  <sheetViews>
    <sheetView topLeftCell="B1" zoomScale="65" zoomScaleNormal="65" workbookViewId="0">
      <pane ySplit="8" topLeftCell="A9" activePane="bottomLeft" state="frozen"/>
      <selection activeCell="A7" sqref="A7"/>
      <selection pane="bottomLeft" activeCell="C10" sqref="C10"/>
    </sheetView>
  </sheetViews>
  <sheetFormatPr baseColWidth="10" defaultRowHeight="15" x14ac:dyDescent="0.25"/>
  <cols>
    <col min="1" max="1" width="21.7109375" customWidth="1"/>
    <col min="2" max="2" width="41.42578125" customWidth="1"/>
    <col min="3" max="4" width="27.42578125" customWidth="1"/>
    <col min="5" max="5" width="20.85546875" customWidth="1"/>
    <col min="6" max="6" width="27.42578125" customWidth="1"/>
    <col min="7" max="7" width="15.28515625" customWidth="1"/>
    <col min="8" max="8" width="13.7109375" style="234" bestFit="1" customWidth="1"/>
    <col min="9" max="9" width="15.28515625" customWidth="1"/>
    <col min="10" max="10" width="16.140625" style="234" customWidth="1"/>
    <col min="12" max="12" width="12.140625" style="234" bestFit="1" customWidth="1"/>
    <col min="14" max="14" width="13.5703125" style="234" bestFit="1" customWidth="1"/>
    <col min="15" max="15" width="15.28515625" style="395" customWidth="1"/>
    <col min="16" max="16" width="18.28515625" style="396" customWidth="1"/>
    <col min="17" max="17" width="14.140625" hidden="1" customWidth="1"/>
    <col min="18" max="20" width="14.140625" customWidth="1"/>
    <col min="21" max="21" width="17" customWidth="1"/>
  </cols>
  <sheetData>
    <row r="1" spans="1:27" ht="18.75" x14ac:dyDescent="0.25">
      <c r="G1" s="285" t="s">
        <v>1384</v>
      </c>
      <c r="I1" s="285"/>
      <c r="J1" s="285"/>
      <c r="K1" s="285"/>
      <c r="L1" s="285"/>
      <c r="M1" s="285"/>
      <c r="N1" s="285"/>
      <c r="O1" s="392"/>
      <c r="P1" s="392"/>
      <c r="Q1" s="285"/>
      <c r="R1" s="285"/>
      <c r="S1" s="285"/>
      <c r="T1" s="285"/>
      <c r="U1" s="285"/>
      <c r="V1" s="285"/>
      <c r="W1" s="285"/>
      <c r="X1" s="285"/>
      <c r="Y1" s="285"/>
      <c r="Z1" s="285"/>
      <c r="AA1" s="285"/>
    </row>
    <row r="2" spans="1:27" ht="18.75" x14ac:dyDescent="0.25">
      <c r="A2" s="316" t="s">
        <v>1567</v>
      </c>
      <c r="G2" s="285"/>
      <c r="I2" s="285"/>
      <c r="J2" s="285"/>
      <c r="K2" s="285"/>
      <c r="L2" s="285"/>
      <c r="M2" s="285"/>
      <c r="N2" s="285"/>
      <c r="O2" s="392"/>
      <c r="P2" s="392"/>
      <c r="Q2" s="285"/>
      <c r="R2" s="285"/>
      <c r="S2" s="285"/>
      <c r="T2" s="285"/>
      <c r="U2" s="285"/>
      <c r="V2" s="285"/>
      <c r="W2" s="285"/>
      <c r="X2" s="285"/>
      <c r="Y2" s="285"/>
      <c r="Z2" s="285"/>
      <c r="AA2" s="285"/>
    </row>
    <row r="3" spans="1:27" ht="18.75" x14ac:dyDescent="0.25">
      <c r="A3" s="317" t="s">
        <v>1392</v>
      </c>
      <c r="G3" s="285"/>
      <c r="I3" s="285"/>
      <c r="J3" s="285"/>
      <c r="K3" s="285"/>
      <c r="L3" s="285"/>
      <c r="M3" s="285"/>
      <c r="N3" s="285"/>
      <c r="O3" s="392"/>
      <c r="P3" s="392"/>
      <c r="Q3" s="285"/>
      <c r="R3" s="285"/>
      <c r="S3" s="285"/>
      <c r="T3" s="285"/>
      <c r="U3" s="285"/>
      <c r="V3" s="285"/>
      <c r="W3" s="285"/>
      <c r="X3" s="285"/>
      <c r="Y3" s="285"/>
      <c r="Z3" s="285"/>
      <c r="AA3" s="285"/>
    </row>
    <row r="4" spans="1:27" ht="18.75" x14ac:dyDescent="0.25">
      <c r="A4" s="317" t="s">
        <v>1391</v>
      </c>
      <c r="G4" s="285"/>
      <c r="I4" s="285"/>
      <c r="J4" s="285"/>
      <c r="K4" s="285"/>
      <c r="L4" s="285"/>
      <c r="M4" s="285"/>
      <c r="N4" s="285"/>
      <c r="O4" s="392"/>
      <c r="P4" s="392"/>
      <c r="Q4" s="285"/>
      <c r="R4" s="285"/>
      <c r="S4" s="285"/>
      <c r="T4" s="285"/>
      <c r="U4" s="285"/>
      <c r="V4" s="285"/>
      <c r="W4" s="285"/>
      <c r="X4" s="285"/>
      <c r="Y4" s="285"/>
      <c r="Z4" s="285"/>
      <c r="AA4" s="285"/>
    </row>
    <row r="5" spans="1:27" x14ac:dyDescent="0.25">
      <c r="A5" s="289" t="s">
        <v>1394</v>
      </c>
      <c r="B5" s="270"/>
      <c r="C5" s="270"/>
      <c r="D5" s="270"/>
      <c r="E5" s="270"/>
      <c r="F5" s="270"/>
      <c r="G5" s="270"/>
      <c r="H5" s="270"/>
      <c r="I5" s="270"/>
      <c r="J5" s="270"/>
      <c r="K5" s="270"/>
      <c r="L5" s="270"/>
      <c r="M5" s="270"/>
      <c r="N5" s="270"/>
      <c r="O5" s="393"/>
      <c r="P5" s="393"/>
      <c r="Q5" s="270"/>
      <c r="R5" s="270"/>
      <c r="S5" s="270"/>
      <c r="T5" s="270"/>
      <c r="U5" s="270"/>
    </row>
    <row r="6" spans="1:27" ht="15" customHeight="1" x14ac:dyDescent="0.25">
      <c r="A6" s="570" t="s">
        <v>97</v>
      </c>
      <c r="B6" s="572"/>
      <c r="C6" s="582" t="s">
        <v>86</v>
      </c>
      <c r="D6" s="582" t="s">
        <v>87</v>
      </c>
      <c r="E6" s="582" t="s">
        <v>392</v>
      </c>
      <c r="F6" s="582" t="s">
        <v>88</v>
      </c>
      <c r="G6" s="585" t="s">
        <v>100</v>
      </c>
      <c r="H6" s="587"/>
      <c r="I6" s="587"/>
      <c r="J6" s="587"/>
      <c r="K6" s="587"/>
      <c r="L6" s="587"/>
      <c r="M6" s="587"/>
      <c r="N6" s="586"/>
      <c r="O6" s="591" t="s">
        <v>101</v>
      </c>
      <c r="P6" s="592"/>
      <c r="Q6" s="572" t="s">
        <v>102</v>
      </c>
      <c r="R6" s="572" t="s">
        <v>103</v>
      </c>
      <c r="S6" s="572" t="s">
        <v>110</v>
      </c>
      <c r="T6" s="572" t="s">
        <v>109</v>
      </c>
      <c r="U6" s="588" t="s">
        <v>89</v>
      </c>
    </row>
    <row r="7" spans="1:27" ht="15" customHeight="1" x14ac:dyDescent="0.25">
      <c r="A7" s="570"/>
      <c r="B7" s="570"/>
      <c r="C7" s="583"/>
      <c r="D7" s="583"/>
      <c r="E7" s="583"/>
      <c r="F7" s="583"/>
      <c r="G7" s="585" t="s">
        <v>104</v>
      </c>
      <c r="H7" s="586"/>
      <c r="I7" s="585" t="s">
        <v>105</v>
      </c>
      <c r="J7" s="586"/>
      <c r="K7" s="585" t="s">
        <v>106</v>
      </c>
      <c r="L7" s="586"/>
      <c r="M7" s="585" t="s">
        <v>107</v>
      </c>
      <c r="N7" s="586"/>
      <c r="O7" s="593"/>
      <c r="P7" s="594"/>
      <c r="Q7" s="570"/>
      <c r="R7" s="570"/>
      <c r="S7" s="570"/>
      <c r="T7" s="570"/>
      <c r="U7" s="589"/>
    </row>
    <row r="8" spans="1:27" ht="25.5" x14ac:dyDescent="0.25">
      <c r="A8" s="571"/>
      <c r="B8" s="571"/>
      <c r="C8" s="584"/>
      <c r="D8" s="584"/>
      <c r="E8" s="584"/>
      <c r="F8" s="584"/>
      <c r="G8" s="431" t="s">
        <v>108</v>
      </c>
      <c r="H8" s="431" t="s">
        <v>12</v>
      </c>
      <c r="I8" s="431" t="s">
        <v>108</v>
      </c>
      <c r="J8" s="431" t="s">
        <v>12</v>
      </c>
      <c r="K8" s="431" t="s">
        <v>108</v>
      </c>
      <c r="L8" s="431" t="s">
        <v>12</v>
      </c>
      <c r="M8" s="431" t="s">
        <v>108</v>
      </c>
      <c r="N8" s="431" t="s">
        <v>12</v>
      </c>
      <c r="O8" s="431" t="s">
        <v>108</v>
      </c>
      <c r="P8" s="431" t="s">
        <v>12</v>
      </c>
      <c r="Q8" s="571"/>
      <c r="R8" s="571"/>
      <c r="S8" s="571"/>
      <c r="T8" s="571"/>
      <c r="U8" s="590"/>
    </row>
    <row r="9" spans="1:27" s="367" customFormat="1" ht="15.75" x14ac:dyDescent="0.25">
      <c r="A9" s="432"/>
      <c r="B9" s="433"/>
      <c r="C9" s="434"/>
      <c r="D9" s="434"/>
      <c r="E9" s="435"/>
      <c r="F9" s="434"/>
      <c r="G9" s="436"/>
      <c r="H9" s="436"/>
      <c r="I9" s="436"/>
      <c r="J9" s="436"/>
      <c r="K9" s="436"/>
      <c r="L9" s="436"/>
      <c r="M9" s="436"/>
      <c r="N9" s="436"/>
      <c r="O9" s="436"/>
      <c r="P9" s="436"/>
      <c r="Q9" s="437"/>
      <c r="R9" s="437"/>
      <c r="S9" s="437"/>
      <c r="T9" s="437"/>
      <c r="U9" s="438"/>
    </row>
    <row r="10" spans="1:27" ht="157.5" x14ac:dyDescent="0.25">
      <c r="A10" s="595" t="s">
        <v>1385</v>
      </c>
      <c r="B10" s="595" t="s">
        <v>1386</v>
      </c>
      <c r="C10" s="231" t="s">
        <v>1528</v>
      </c>
      <c r="D10" s="250" t="s">
        <v>1527</v>
      </c>
      <c r="E10" s="250" t="s">
        <v>1652</v>
      </c>
      <c r="F10" s="255" t="s">
        <v>1566</v>
      </c>
      <c r="G10" s="271">
        <v>1</v>
      </c>
      <c r="H10" s="271">
        <v>270000</v>
      </c>
      <c r="I10" s="255"/>
      <c r="J10" s="271"/>
      <c r="K10" s="255"/>
      <c r="L10" s="271"/>
      <c r="M10" s="255"/>
      <c r="N10" s="271"/>
      <c r="O10" s="390">
        <f t="shared" ref="O10:O29" si="0">G10+I10+K10+M10</f>
        <v>1</v>
      </c>
      <c r="P10" s="523">
        <f t="shared" ref="P10:P28" si="1">H10+J10+L10+N10</f>
        <v>270000</v>
      </c>
      <c r="Q10" s="255"/>
      <c r="R10" s="255" t="s">
        <v>1529</v>
      </c>
      <c r="S10" s="255" t="s">
        <v>1530</v>
      </c>
      <c r="T10" s="255" t="s">
        <v>1531</v>
      </c>
      <c r="U10" s="73" t="s">
        <v>1532</v>
      </c>
    </row>
    <row r="11" spans="1:27" ht="204.75" x14ac:dyDescent="0.25">
      <c r="A11" s="596"/>
      <c r="B11" s="596"/>
      <c r="C11" s="250"/>
      <c r="D11" s="250"/>
      <c r="E11" s="250" t="s">
        <v>1653</v>
      </c>
      <c r="F11" s="255" t="s">
        <v>1565</v>
      </c>
      <c r="G11" s="486"/>
      <c r="H11" s="271"/>
      <c r="I11" s="486">
        <v>1</v>
      </c>
      <c r="J11" s="271">
        <v>95200</v>
      </c>
      <c r="K11" s="255"/>
      <c r="L11" s="271"/>
      <c r="M11" s="255"/>
      <c r="N11" s="271"/>
      <c r="O11" s="486">
        <f>+I11</f>
        <v>1</v>
      </c>
      <c r="P11" s="523">
        <f t="shared" si="1"/>
        <v>95200</v>
      </c>
      <c r="Q11" s="255"/>
      <c r="R11" s="255" t="s">
        <v>1533</v>
      </c>
      <c r="S11" s="255" t="s">
        <v>1534</v>
      </c>
      <c r="T11" s="255" t="s">
        <v>1531</v>
      </c>
      <c r="U11" s="73" t="s">
        <v>1532</v>
      </c>
    </row>
    <row r="12" spans="1:27" ht="78.75" x14ac:dyDescent="0.25">
      <c r="A12" s="596"/>
      <c r="B12" s="596"/>
      <c r="C12" s="250"/>
      <c r="D12" s="250"/>
      <c r="E12" s="250" t="s">
        <v>1654</v>
      </c>
      <c r="F12" s="255" t="s">
        <v>1535</v>
      </c>
      <c r="G12" s="486">
        <v>0.25</v>
      </c>
      <c r="H12" s="271">
        <v>2000</v>
      </c>
      <c r="I12" s="486">
        <v>0.25</v>
      </c>
      <c r="J12" s="271">
        <v>2000</v>
      </c>
      <c r="K12" s="486">
        <v>0.25</v>
      </c>
      <c r="L12" s="271">
        <v>2000</v>
      </c>
      <c r="M12" s="486">
        <v>0.25</v>
      </c>
      <c r="N12" s="271">
        <v>2000</v>
      </c>
      <c r="O12" s="390">
        <f t="shared" si="0"/>
        <v>1</v>
      </c>
      <c r="P12" s="523">
        <f t="shared" si="1"/>
        <v>8000</v>
      </c>
      <c r="Q12" s="255"/>
      <c r="R12" s="255" t="s">
        <v>1536</v>
      </c>
      <c r="S12" s="255" t="s">
        <v>1537</v>
      </c>
      <c r="T12" s="255" t="s">
        <v>1538</v>
      </c>
      <c r="U12" s="73" t="s">
        <v>1532</v>
      </c>
    </row>
    <row r="13" spans="1:27" ht="126" x14ac:dyDescent="0.25">
      <c r="A13" s="596"/>
      <c r="B13" s="596"/>
      <c r="C13" s="250"/>
      <c r="D13" s="250"/>
      <c r="E13" s="250" t="s">
        <v>1657</v>
      </c>
      <c r="F13" s="255" t="s">
        <v>1563</v>
      </c>
      <c r="G13" s="486">
        <v>0</v>
      </c>
      <c r="H13" s="271">
        <v>0</v>
      </c>
      <c r="I13" s="486">
        <v>0</v>
      </c>
      <c r="J13" s="271">
        <v>0</v>
      </c>
      <c r="K13" s="486">
        <v>0.5</v>
      </c>
      <c r="L13" s="271">
        <v>29800</v>
      </c>
      <c r="M13" s="486">
        <v>0.5</v>
      </c>
      <c r="N13" s="271">
        <v>15000</v>
      </c>
      <c r="O13" s="486">
        <f>+K13+M13</f>
        <v>1</v>
      </c>
      <c r="P13" s="523">
        <f t="shared" si="1"/>
        <v>44800</v>
      </c>
      <c r="Q13" s="255"/>
      <c r="R13" s="255" t="s">
        <v>1547</v>
      </c>
      <c r="S13" s="255" t="s">
        <v>1548</v>
      </c>
      <c r="T13" s="255" t="s">
        <v>1538</v>
      </c>
      <c r="U13" s="73" t="s">
        <v>1532</v>
      </c>
    </row>
    <row r="14" spans="1:27" ht="15.75" x14ac:dyDescent="0.25">
      <c r="A14" s="596"/>
      <c r="B14" s="596"/>
      <c r="C14" s="250"/>
      <c r="D14" s="250"/>
      <c r="E14" s="250"/>
      <c r="F14" s="255"/>
      <c r="G14" s="255"/>
      <c r="H14" s="271"/>
      <c r="I14" s="255"/>
      <c r="J14" s="271"/>
      <c r="K14" s="255"/>
      <c r="L14" s="271"/>
      <c r="M14" s="255"/>
      <c r="N14" s="271"/>
      <c r="O14" s="390">
        <f t="shared" si="0"/>
        <v>0</v>
      </c>
      <c r="P14" s="391">
        <f t="shared" si="1"/>
        <v>0</v>
      </c>
      <c r="Q14" s="255"/>
      <c r="R14" s="255"/>
      <c r="S14" s="255"/>
      <c r="T14" s="255"/>
      <c r="U14" s="73"/>
    </row>
    <row r="15" spans="1:27" ht="15.75" x14ac:dyDescent="0.25">
      <c r="A15" s="596"/>
      <c r="B15" s="597"/>
      <c r="C15" s="250"/>
      <c r="D15" s="250"/>
      <c r="E15" s="250"/>
      <c r="F15" s="255"/>
      <c r="G15" s="255"/>
      <c r="H15" s="271"/>
      <c r="I15" s="255"/>
      <c r="J15" s="271"/>
      <c r="K15" s="255"/>
      <c r="L15" s="271"/>
      <c r="M15" s="255"/>
      <c r="N15" s="271"/>
      <c r="O15" s="390">
        <f t="shared" si="0"/>
        <v>0</v>
      </c>
      <c r="P15" s="391">
        <f t="shared" si="1"/>
        <v>0</v>
      </c>
      <c r="Q15" s="255"/>
      <c r="R15" s="255"/>
      <c r="S15" s="255"/>
      <c r="T15" s="255"/>
      <c r="U15" s="73"/>
    </row>
    <row r="16" spans="1:27" ht="126" x14ac:dyDescent="0.25">
      <c r="A16" s="596"/>
      <c r="B16" s="613" t="s">
        <v>1388</v>
      </c>
      <c r="C16" s="250" t="s">
        <v>1539</v>
      </c>
      <c r="D16" s="251" t="s">
        <v>1545</v>
      </c>
      <c r="E16" s="250" t="s">
        <v>1658</v>
      </c>
      <c r="F16" s="255" t="s">
        <v>1561</v>
      </c>
      <c r="G16" s="486" t="s">
        <v>1589</v>
      </c>
      <c r="H16" s="271">
        <v>0</v>
      </c>
      <c r="I16" s="486">
        <v>0.5</v>
      </c>
      <c r="J16" s="271">
        <v>40000</v>
      </c>
      <c r="K16" s="486">
        <v>0.25</v>
      </c>
      <c r="L16" s="271">
        <v>25000</v>
      </c>
      <c r="M16" s="486">
        <v>0.25</v>
      </c>
      <c r="N16" s="271">
        <v>23000</v>
      </c>
      <c r="O16" s="486">
        <f>+I16+K16+M16</f>
        <v>1</v>
      </c>
      <c r="P16" s="523">
        <f t="shared" si="1"/>
        <v>88000</v>
      </c>
      <c r="Q16" s="255"/>
      <c r="R16" s="255" t="s">
        <v>1542</v>
      </c>
      <c r="S16" s="255" t="s">
        <v>1540</v>
      </c>
      <c r="T16" s="255" t="s">
        <v>1531</v>
      </c>
      <c r="U16" s="73" t="s">
        <v>1532</v>
      </c>
    </row>
    <row r="17" spans="1:21" ht="126" x14ac:dyDescent="0.25">
      <c r="A17" s="596"/>
      <c r="B17" s="614"/>
      <c r="C17" s="250" t="s">
        <v>1541</v>
      </c>
      <c r="D17" s="251" t="s">
        <v>1546</v>
      </c>
      <c r="E17" s="250" t="s">
        <v>1662</v>
      </c>
      <c r="F17" s="255" t="s">
        <v>1562</v>
      </c>
      <c r="G17" s="486">
        <v>0</v>
      </c>
      <c r="H17" s="271">
        <v>0</v>
      </c>
      <c r="I17" s="486">
        <v>0.5</v>
      </c>
      <c r="J17" s="271">
        <v>25000</v>
      </c>
      <c r="K17" s="486">
        <v>0.5</v>
      </c>
      <c r="L17" s="271">
        <v>25000</v>
      </c>
      <c r="M17" s="486">
        <v>0</v>
      </c>
      <c r="N17" s="271">
        <v>0</v>
      </c>
      <c r="O17" s="390">
        <f t="shared" si="0"/>
        <v>1</v>
      </c>
      <c r="P17" s="523">
        <f t="shared" si="1"/>
        <v>50000</v>
      </c>
      <c r="Q17" s="255"/>
      <c r="R17" s="255" t="s">
        <v>1543</v>
      </c>
      <c r="S17" s="255" t="s">
        <v>1544</v>
      </c>
      <c r="T17" s="255" t="s">
        <v>1531</v>
      </c>
      <c r="U17" s="73" t="s">
        <v>1532</v>
      </c>
    </row>
    <row r="18" spans="1:21" ht="126" x14ac:dyDescent="0.25">
      <c r="A18" s="596"/>
      <c r="B18" s="614"/>
      <c r="C18" s="250" t="s">
        <v>1549</v>
      </c>
      <c r="D18" s="251" t="s">
        <v>1550</v>
      </c>
      <c r="E18" s="250" t="s">
        <v>1664</v>
      </c>
      <c r="F18" s="255" t="s">
        <v>1551</v>
      </c>
      <c r="G18" s="255"/>
      <c r="H18" s="271"/>
      <c r="I18" s="489">
        <v>1</v>
      </c>
      <c r="J18" s="487">
        <v>100000</v>
      </c>
      <c r="K18" s="255"/>
      <c r="L18" s="271"/>
      <c r="M18" s="255"/>
      <c r="N18" s="271"/>
      <c r="O18" s="390">
        <v>1</v>
      </c>
      <c r="P18" s="523">
        <v>100000</v>
      </c>
      <c r="Q18" s="255"/>
      <c r="R18" s="255" t="s">
        <v>1543</v>
      </c>
      <c r="S18" s="255" t="s">
        <v>1552</v>
      </c>
      <c r="T18" s="255" t="s">
        <v>1531</v>
      </c>
      <c r="U18" s="73" t="s">
        <v>1532</v>
      </c>
    </row>
    <row r="19" spans="1:21" ht="15.75" x14ac:dyDescent="0.25">
      <c r="A19" s="596"/>
      <c r="B19" s="614"/>
      <c r="C19" s="250"/>
      <c r="E19" s="250"/>
      <c r="F19" s="255"/>
      <c r="G19" s="255"/>
      <c r="H19" s="271"/>
      <c r="I19" s="255"/>
      <c r="J19" s="488"/>
      <c r="K19" s="255"/>
      <c r="L19" s="271"/>
      <c r="M19" s="255"/>
      <c r="N19" s="271"/>
      <c r="O19" s="390">
        <f t="shared" si="0"/>
        <v>0</v>
      </c>
      <c r="P19" s="391">
        <f t="shared" si="1"/>
        <v>0</v>
      </c>
      <c r="Q19" s="255"/>
      <c r="R19" s="255"/>
      <c r="S19" s="255"/>
      <c r="T19" s="255"/>
      <c r="U19" s="73"/>
    </row>
    <row r="20" spans="1:21" ht="15.75" x14ac:dyDescent="0.25">
      <c r="A20" s="596"/>
      <c r="B20" s="615"/>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43.25" customHeight="1" x14ac:dyDescent="0.25">
      <c r="A21" s="596"/>
      <c r="B21" s="595" t="s">
        <v>1389</v>
      </c>
      <c r="C21" s="250" t="s">
        <v>1559</v>
      </c>
      <c r="D21" s="251" t="s">
        <v>1550</v>
      </c>
      <c r="E21" s="250" t="s">
        <v>1671</v>
      </c>
      <c r="F21" s="255" t="s">
        <v>1560</v>
      </c>
      <c r="G21" s="486">
        <v>0</v>
      </c>
      <c r="H21" s="354">
        <v>0</v>
      </c>
      <c r="I21" s="486">
        <v>0</v>
      </c>
      <c r="J21" s="354">
        <v>0</v>
      </c>
      <c r="K21" s="486">
        <v>0</v>
      </c>
      <c r="L21" s="354">
        <v>0</v>
      </c>
      <c r="M21" s="486">
        <v>1</v>
      </c>
      <c r="N21" s="354">
        <v>1300000</v>
      </c>
      <c r="O21" s="383">
        <f t="shared" si="0"/>
        <v>1</v>
      </c>
      <c r="P21" s="528">
        <f t="shared" si="1"/>
        <v>1300000</v>
      </c>
      <c r="Q21" s="250"/>
      <c r="R21" s="255" t="s">
        <v>1554</v>
      </c>
      <c r="S21" s="250" t="s">
        <v>1553</v>
      </c>
      <c r="T21" s="255" t="s">
        <v>1531</v>
      </c>
      <c r="U21" s="250"/>
    </row>
    <row r="22" spans="1:21" ht="156.75" customHeight="1" x14ac:dyDescent="0.25">
      <c r="A22" s="596"/>
      <c r="B22" s="596"/>
      <c r="C22" s="250" t="s">
        <v>1558</v>
      </c>
      <c r="D22" s="251" t="s">
        <v>1555</v>
      </c>
      <c r="E22" s="250" t="s">
        <v>1666</v>
      </c>
      <c r="F22" s="255" t="s">
        <v>1564</v>
      </c>
      <c r="G22" s="486">
        <v>0.25</v>
      </c>
      <c r="H22" s="354">
        <v>25000</v>
      </c>
      <c r="I22" s="486">
        <v>0.25</v>
      </c>
      <c r="J22" s="354">
        <v>25000</v>
      </c>
      <c r="K22" s="486">
        <v>0.25</v>
      </c>
      <c r="L22" s="354">
        <v>26000</v>
      </c>
      <c r="M22" s="486">
        <v>0.25</v>
      </c>
      <c r="N22" s="354">
        <v>35800</v>
      </c>
      <c r="O22" s="383">
        <f t="shared" si="0"/>
        <v>1</v>
      </c>
      <c r="P22" s="528">
        <f t="shared" si="1"/>
        <v>111800</v>
      </c>
      <c r="Q22" s="250"/>
      <c r="R22" s="255" t="s">
        <v>1556</v>
      </c>
      <c r="S22" s="250" t="s">
        <v>1557</v>
      </c>
      <c r="T22" s="255" t="s">
        <v>1531</v>
      </c>
      <c r="U22" s="250"/>
    </row>
    <row r="23" spans="1:21" ht="15.75" x14ac:dyDescent="0.25">
      <c r="A23" s="596"/>
      <c r="B23" s="596"/>
      <c r="C23" s="250"/>
      <c r="D23" s="250"/>
      <c r="E23" s="250"/>
      <c r="F23" s="255"/>
      <c r="G23" s="251"/>
      <c r="H23" s="354"/>
      <c r="I23" s="251"/>
      <c r="J23" s="354"/>
      <c r="K23" s="251"/>
      <c r="L23" s="231"/>
      <c r="M23" s="250"/>
      <c r="N23" s="231"/>
      <c r="O23" s="383">
        <f t="shared" si="0"/>
        <v>0</v>
      </c>
      <c r="P23" s="394">
        <f t="shared" si="1"/>
        <v>0</v>
      </c>
      <c r="Q23" s="250"/>
      <c r="R23" s="250"/>
      <c r="S23" s="250"/>
      <c r="T23" s="250"/>
      <c r="U23" s="250"/>
    </row>
    <row r="24" spans="1:21" ht="15.75" x14ac:dyDescent="0.25">
      <c r="A24" s="596"/>
      <c r="B24" s="597"/>
      <c r="C24" s="250"/>
      <c r="D24" s="250"/>
      <c r="E24" s="250"/>
      <c r="F24" s="255"/>
      <c r="G24" s="251"/>
      <c r="H24" s="354"/>
      <c r="I24" s="251"/>
      <c r="J24" s="354"/>
      <c r="K24" s="251"/>
      <c r="L24" s="231"/>
      <c r="M24" s="250"/>
      <c r="N24" s="231"/>
      <c r="O24" s="383">
        <f t="shared" si="0"/>
        <v>0</v>
      </c>
      <c r="P24" s="394">
        <f t="shared" si="1"/>
        <v>0</v>
      </c>
      <c r="Q24" s="250"/>
      <c r="R24" s="250"/>
      <c r="S24" s="250"/>
      <c r="T24" s="250"/>
      <c r="U24" s="250"/>
    </row>
    <row r="25" spans="1:21" ht="15.75" x14ac:dyDescent="0.25">
      <c r="A25" s="596"/>
      <c r="B25" s="598" t="s">
        <v>1390</v>
      </c>
      <c r="C25" s="250"/>
      <c r="D25" s="250"/>
      <c r="E25" s="250"/>
      <c r="F25" s="255"/>
      <c r="G25" s="251"/>
      <c r="H25" s="354"/>
      <c r="I25" s="251"/>
      <c r="J25" s="354"/>
      <c r="K25" s="251"/>
      <c r="L25" s="231"/>
      <c r="M25" s="250"/>
      <c r="N25" s="231"/>
      <c r="O25" s="383">
        <f t="shared" si="0"/>
        <v>0</v>
      </c>
      <c r="P25" s="394">
        <f t="shared" si="1"/>
        <v>0</v>
      </c>
      <c r="Q25" s="250"/>
      <c r="R25" s="250"/>
      <c r="S25" s="250"/>
      <c r="T25" s="250"/>
      <c r="U25" s="250"/>
    </row>
    <row r="26" spans="1:21" ht="15.75" customHeight="1" x14ac:dyDescent="0.25">
      <c r="A26" s="596"/>
      <c r="B26" s="598"/>
      <c r="C26" s="250"/>
      <c r="D26" s="250"/>
      <c r="E26" s="250"/>
      <c r="F26" s="255"/>
      <c r="G26" s="251"/>
      <c r="H26" s="354"/>
      <c r="I26" s="251"/>
      <c r="J26" s="354"/>
      <c r="K26" s="251"/>
      <c r="L26" s="231"/>
      <c r="M26" s="250"/>
      <c r="N26" s="231"/>
      <c r="O26" s="383">
        <f t="shared" si="0"/>
        <v>0</v>
      </c>
      <c r="P26" s="394">
        <f t="shared" si="1"/>
        <v>0</v>
      </c>
      <c r="Q26" s="250"/>
      <c r="R26" s="250"/>
      <c r="S26" s="250"/>
      <c r="T26" s="250"/>
      <c r="U26" s="250"/>
    </row>
    <row r="27" spans="1:21" ht="15.75" x14ac:dyDescent="0.25">
      <c r="A27" s="596"/>
      <c r="B27" s="598"/>
      <c r="C27" s="250"/>
      <c r="D27" s="250"/>
      <c r="E27" s="250"/>
      <c r="F27" s="255"/>
      <c r="G27" s="251"/>
      <c r="H27" s="354"/>
      <c r="I27" s="251"/>
      <c r="J27" s="354"/>
      <c r="K27" s="251"/>
      <c r="L27" s="231"/>
      <c r="M27" s="250"/>
      <c r="N27" s="231"/>
      <c r="O27" s="383">
        <f t="shared" si="0"/>
        <v>0</v>
      </c>
      <c r="P27" s="394">
        <f t="shared" si="1"/>
        <v>0</v>
      </c>
      <c r="Q27" s="250"/>
      <c r="R27" s="250"/>
      <c r="S27" s="250"/>
      <c r="T27" s="250"/>
      <c r="U27" s="250"/>
    </row>
    <row r="28" spans="1:21" ht="15.75" x14ac:dyDescent="0.25">
      <c r="A28" s="596"/>
      <c r="B28" s="598"/>
      <c r="C28" s="250"/>
      <c r="D28" s="250"/>
      <c r="E28" s="250"/>
      <c r="F28" s="250"/>
      <c r="G28" s="250"/>
      <c r="H28" s="231"/>
      <c r="I28" s="250"/>
      <c r="J28" s="231"/>
      <c r="K28" s="250"/>
      <c r="L28" s="231"/>
      <c r="M28" s="250"/>
      <c r="N28" s="231"/>
      <c r="O28" s="383">
        <f t="shared" si="0"/>
        <v>0</v>
      </c>
      <c r="P28" s="384">
        <f t="shared" si="1"/>
        <v>0</v>
      </c>
      <c r="Q28" s="250"/>
      <c r="R28" s="250"/>
      <c r="S28" s="250"/>
      <c r="T28" s="250"/>
      <c r="U28" s="250"/>
    </row>
    <row r="29" spans="1:21" ht="15.75" x14ac:dyDescent="0.25">
      <c r="A29" s="597"/>
      <c r="B29" s="598"/>
      <c r="C29" s="250"/>
      <c r="D29" s="250"/>
      <c r="E29" s="250"/>
      <c r="F29" s="250"/>
      <c r="G29" s="250"/>
      <c r="H29" s="231"/>
      <c r="I29" s="250"/>
      <c r="J29" s="231"/>
      <c r="K29" s="250"/>
      <c r="L29" s="231"/>
      <c r="M29" s="250"/>
      <c r="N29" s="231"/>
      <c r="O29" s="383">
        <f t="shared" si="0"/>
        <v>0</v>
      </c>
      <c r="P29" s="384">
        <f>SUM(P10:P28)</f>
        <v>2067800</v>
      </c>
      <c r="Q29" s="250"/>
      <c r="R29" s="250"/>
      <c r="S29" s="250"/>
      <c r="T29" s="250"/>
      <c r="U29" s="250"/>
    </row>
    <row r="30" spans="1:21" ht="15.75" x14ac:dyDescent="0.25">
      <c r="A30" s="610" t="s">
        <v>478</v>
      </c>
      <c r="B30" s="611"/>
      <c r="C30" s="611"/>
      <c r="D30" s="611"/>
      <c r="E30" s="611"/>
      <c r="F30" s="611"/>
      <c r="G30" s="611"/>
      <c r="H30" s="611"/>
      <c r="I30" s="611"/>
      <c r="J30" s="611"/>
      <c r="K30" s="611"/>
      <c r="L30" s="611"/>
      <c r="M30" s="611"/>
      <c r="N30" s="611"/>
      <c r="O30" s="611"/>
      <c r="P30" s="611"/>
      <c r="Q30" s="611"/>
      <c r="R30" s="611"/>
      <c r="S30" s="611"/>
      <c r="T30" s="611"/>
      <c r="U30" s="612"/>
    </row>
    <row r="31" spans="1:21" ht="15.75" customHeight="1" x14ac:dyDescent="0.25">
      <c r="A31" s="595" t="s">
        <v>1395</v>
      </c>
      <c r="B31" s="598" t="s">
        <v>1396</v>
      </c>
      <c r="C31" s="250"/>
      <c r="D31" s="250"/>
      <c r="E31" s="250"/>
      <c r="F31" s="255"/>
      <c r="G31" s="250"/>
      <c r="H31" s="231"/>
      <c r="I31" s="250"/>
      <c r="J31" s="231"/>
      <c r="K31" s="250"/>
      <c r="L31" s="231"/>
      <c r="M31" s="250"/>
      <c r="N31" s="231"/>
      <c r="O31" s="383">
        <f t="shared" ref="O31:O42" si="2">G31+I31+K31+M31</f>
        <v>0</v>
      </c>
      <c r="P31" s="384">
        <f t="shared" ref="P31:P42" si="3">H31+J31+L31+N31</f>
        <v>0</v>
      </c>
      <c r="Q31" s="250"/>
      <c r="R31" s="250"/>
      <c r="S31" s="250"/>
      <c r="T31" s="250"/>
      <c r="U31" s="273"/>
    </row>
    <row r="32" spans="1:21" ht="15.75" x14ac:dyDescent="0.25">
      <c r="A32" s="596"/>
      <c r="B32" s="598"/>
      <c r="C32" s="250"/>
      <c r="D32" s="250"/>
      <c r="E32" s="250"/>
      <c r="F32" s="255"/>
      <c r="G32" s="250"/>
      <c r="H32" s="231"/>
      <c r="I32" s="250"/>
      <c r="J32" s="231"/>
      <c r="K32" s="250"/>
      <c r="L32" s="231"/>
      <c r="M32" s="250"/>
      <c r="N32" s="231"/>
      <c r="O32" s="383">
        <f t="shared" si="2"/>
        <v>0</v>
      </c>
      <c r="P32" s="384">
        <f t="shared" si="3"/>
        <v>0</v>
      </c>
      <c r="Q32" s="250"/>
      <c r="R32" s="250"/>
      <c r="S32" s="250"/>
      <c r="T32" s="250"/>
      <c r="U32" s="273"/>
    </row>
    <row r="33" spans="1:21" ht="15.75" x14ac:dyDescent="0.25">
      <c r="A33" s="596"/>
      <c r="B33" s="598"/>
      <c r="C33" s="250"/>
      <c r="D33" s="250"/>
      <c r="E33" s="250"/>
      <c r="F33" s="255"/>
      <c r="G33" s="250"/>
      <c r="H33" s="231"/>
      <c r="I33" s="250"/>
      <c r="J33" s="231"/>
      <c r="K33" s="250"/>
      <c r="L33" s="231"/>
      <c r="M33" s="250"/>
      <c r="N33" s="231"/>
      <c r="O33" s="383">
        <f t="shared" si="2"/>
        <v>0</v>
      </c>
      <c r="P33" s="384">
        <f t="shared" si="3"/>
        <v>0</v>
      </c>
      <c r="Q33" s="250"/>
      <c r="R33" s="250"/>
      <c r="S33" s="250"/>
      <c r="T33" s="250"/>
      <c r="U33" s="273"/>
    </row>
    <row r="34" spans="1:21" ht="15.75" x14ac:dyDescent="0.25">
      <c r="A34" s="596"/>
      <c r="B34" s="598"/>
      <c r="C34" s="250"/>
      <c r="D34" s="250"/>
      <c r="E34" s="250"/>
      <c r="F34" s="255"/>
      <c r="G34" s="250"/>
      <c r="H34" s="231"/>
      <c r="I34" s="250"/>
      <c r="J34" s="231"/>
      <c r="K34" s="250"/>
      <c r="L34" s="231"/>
      <c r="M34" s="250"/>
      <c r="N34" s="231"/>
      <c r="O34" s="383">
        <f t="shared" si="2"/>
        <v>0</v>
      </c>
      <c r="P34" s="384">
        <f t="shared" si="3"/>
        <v>0</v>
      </c>
      <c r="Q34" s="250"/>
      <c r="R34" s="250"/>
      <c r="S34" s="250"/>
      <c r="T34" s="250"/>
      <c r="U34" s="273"/>
    </row>
    <row r="35" spans="1:21" ht="15.75" x14ac:dyDescent="0.25">
      <c r="A35" s="596"/>
      <c r="B35" s="598"/>
      <c r="C35" s="250"/>
      <c r="D35" s="250"/>
      <c r="E35" s="250"/>
      <c r="F35" s="255"/>
      <c r="G35" s="250"/>
      <c r="H35" s="231"/>
      <c r="I35" s="250"/>
      <c r="J35" s="231"/>
      <c r="K35" s="250"/>
      <c r="L35" s="231"/>
      <c r="M35" s="250"/>
      <c r="N35" s="231"/>
      <c r="O35" s="383">
        <f t="shared" si="2"/>
        <v>0</v>
      </c>
      <c r="P35" s="384">
        <f t="shared" si="3"/>
        <v>0</v>
      </c>
      <c r="Q35" s="250"/>
      <c r="R35" s="250"/>
      <c r="S35" s="250"/>
      <c r="T35" s="250"/>
      <c r="U35" s="273"/>
    </row>
    <row r="36" spans="1:21" ht="15.75" x14ac:dyDescent="0.25">
      <c r="A36" s="597"/>
      <c r="B36" s="598"/>
      <c r="C36" s="250"/>
      <c r="D36" s="250"/>
      <c r="E36" s="250"/>
      <c r="F36" s="255"/>
      <c r="G36" s="250"/>
      <c r="H36" s="231"/>
      <c r="I36" s="250"/>
      <c r="J36" s="231"/>
      <c r="K36" s="250"/>
      <c r="L36" s="231"/>
      <c r="M36" s="250"/>
      <c r="N36" s="231"/>
      <c r="O36" s="383">
        <f t="shared" si="2"/>
        <v>0</v>
      </c>
      <c r="P36" s="384">
        <f t="shared" si="3"/>
        <v>0</v>
      </c>
      <c r="Q36" s="250"/>
      <c r="R36" s="250"/>
      <c r="S36" s="250"/>
      <c r="T36" s="250"/>
      <c r="U36" s="273"/>
    </row>
    <row r="37" spans="1:21" ht="15.75" x14ac:dyDescent="0.25">
      <c r="A37" s="598" t="s">
        <v>1393</v>
      </c>
      <c r="B37" s="598" t="s">
        <v>1397</v>
      </c>
      <c r="C37" s="250"/>
      <c r="D37" s="250"/>
      <c r="E37" s="250"/>
      <c r="F37" s="250"/>
      <c r="G37" s="250"/>
      <c r="H37" s="231"/>
      <c r="I37" s="250"/>
      <c r="J37" s="231"/>
      <c r="K37" s="251"/>
      <c r="L37" s="231"/>
      <c r="M37" s="250"/>
      <c r="N37" s="231"/>
      <c r="O37" s="385">
        <f t="shared" si="2"/>
        <v>0</v>
      </c>
      <c r="P37" s="384">
        <f t="shared" si="3"/>
        <v>0</v>
      </c>
      <c r="Q37" s="250"/>
      <c r="R37" s="250"/>
      <c r="S37" s="250"/>
      <c r="T37" s="250"/>
      <c r="U37" s="327"/>
    </row>
    <row r="38" spans="1:21" ht="15.75" x14ac:dyDescent="0.25">
      <c r="A38" s="598"/>
      <c r="B38" s="598"/>
      <c r="C38" s="250"/>
      <c r="D38" s="250"/>
      <c r="E38" s="250"/>
      <c r="F38" s="250"/>
      <c r="G38" s="250"/>
      <c r="H38" s="231"/>
      <c r="I38" s="250"/>
      <c r="J38" s="231"/>
      <c r="K38" s="251"/>
      <c r="L38" s="231"/>
      <c r="M38" s="250"/>
      <c r="N38" s="231"/>
      <c r="O38" s="385">
        <f t="shared" si="2"/>
        <v>0</v>
      </c>
      <c r="P38" s="384">
        <f t="shared" si="3"/>
        <v>0</v>
      </c>
      <c r="Q38" s="250"/>
      <c r="R38" s="250"/>
      <c r="S38" s="250"/>
      <c r="T38" s="250"/>
      <c r="U38" s="327"/>
    </row>
    <row r="39" spans="1:21" ht="15.75" x14ac:dyDescent="0.25">
      <c r="A39" s="598"/>
      <c r="B39" s="598"/>
      <c r="C39" s="250"/>
      <c r="D39" s="250"/>
      <c r="E39" s="250"/>
      <c r="F39" s="250"/>
      <c r="G39" s="250"/>
      <c r="H39" s="231"/>
      <c r="I39" s="250"/>
      <c r="J39" s="231"/>
      <c r="K39" s="251"/>
      <c r="L39" s="231"/>
      <c r="M39" s="250"/>
      <c r="N39" s="231"/>
      <c r="O39" s="385">
        <f t="shared" si="2"/>
        <v>0</v>
      </c>
      <c r="P39" s="384">
        <f t="shared" si="3"/>
        <v>0</v>
      </c>
      <c r="Q39" s="250"/>
      <c r="R39" s="250"/>
      <c r="S39" s="250"/>
      <c r="T39" s="250"/>
      <c r="U39" s="327"/>
    </row>
    <row r="40" spans="1:21" ht="15.75" x14ac:dyDescent="0.25">
      <c r="A40" s="598"/>
      <c r="B40" s="598"/>
      <c r="C40" s="250"/>
      <c r="D40" s="250"/>
      <c r="E40" s="250"/>
      <c r="F40" s="250"/>
      <c r="G40" s="250"/>
      <c r="H40" s="231"/>
      <c r="I40" s="250"/>
      <c r="J40" s="231"/>
      <c r="K40" s="251"/>
      <c r="L40" s="231"/>
      <c r="M40" s="250"/>
      <c r="N40" s="231"/>
      <c r="O40" s="385">
        <f t="shared" si="2"/>
        <v>0</v>
      </c>
      <c r="P40" s="384">
        <f t="shared" si="3"/>
        <v>0</v>
      </c>
      <c r="Q40" s="250"/>
      <c r="R40" s="250"/>
      <c r="S40" s="250"/>
      <c r="T40" s="250"/>
      <c r="U40" s="327"/>
    </row>
    <row r="41" spans="1:21" ht="15.75" x14ac:dyDescent="0.25">
      <c r="A41" s="598"/>
      <c r="B41" s="598"/>
      <c r="C41" s="250"/>
      <c r="D41" s="250"/>
      <c r="E41" s="250"/>
      <c r="F41" s="250"/>
      <c r="G41" s="250"/>
      <c r="H41" s="231"/>
      <c r="I41" s="250"/>
      <c r="J41" s="231"/>
      <c r="K41" s="251"/>
      <c r="L41" s="231"/>
      <c r="M41" s="250"/>
      <c r="N41" s="231"/>
      <c r="O41" s="385">
        <f t="shared" si="2"/>
        <v>0</v>
      </c>
      <c r="P41" s="384">
        <f t="shared" si="3"/>
        <v>0</v>
      </c>
      <c r="Q41" s="250"/>
      <c r="R41" s="250"/>
      <c r="S41" s="250"/>
      <c r="T41" s="250"/>
      <c r="U41" s="327"/>
    </row>
    <row r="42" spans="1:21" ht="15.75" x14ac:dyDescent="0.25">
      <c r="A42" s="598"/>
      <c r="B42" s="598"/>
      <c r="C42" s="250"/>
      <c r="D42" s="250"/>
      <c r="E42" s="250"/>
      <c r="F42" s="250"/>
      <c r="G42" s="250"/>
      <c r="H42" s="231"/>
      <c r="I42" s="250"/>
      <c r="J42" s="231"/>
      <c r="K42" s="250"/>
      <c r="L42" s="231"/>
      <c r="M42" s="251"/>
      <c r="N42" s="231"/>
      <c r="O42" s="385">
        <f t="shared" si="2"/>
        <v>0</v>
      </c>
      <c r="P42" s="384">
        <f t="shared" si="3"/>
        <v>0</v>
      </c>
      <c r="Q42" s="250"/>
      <c r="R42" s="250"/>
      <c r="S42" s="250"/>
      <c r="T42" s="250"/>
      <c r="U42" s="327"/>
    </row>
    <row r="43" spans="1:21" ht="15.75" x14ac:dyDescent="0.25">
      <c r="A43" s="293"/>
      <c r="B43" s="294"/>
      <c r="C43" s="294"/>
      <c r="D43" s="293" t="s">
        <v>1387</v>
      </c>
      <c r="E43" s="294"/>
      <c r="F43" s="295"/>
      <c r="G43" s="275">
        <f t="shared" ref="G43:O43" si="4">SUM(G10:G42)</f>
        <v>1.5</v>
      </c>
      <c r="H43" s="276">
        <f t="shared" si="4"/>
        <v>297000</v>
      </c>
      <c r="I43" s="275">
        <f t="shared" si="4"/>
        <v>3.5</v>
      </c>
      <c r="J43" s="276">
        <f t="shared" si="4"/>
        <v>287200</v>
      </c>
      <c r="K43" s="275">
        <f t="shared" si="4"/>
        <v>1.75</v>
      </c>
      <c r="L43" s="276">
        <f t="shared" si="4"/>
        <v>107800</v>
      </c>
      <c r="M43" s="275">
        <f t="shared" si="4"/>
        <v>2.25</v>
      </c>
      <c r="N43" s="276">
        <f t="shared" si="4"/>
        <v>1375800</v>
      </c>
      <c r="O43" s="276">
        <f t="shared" si="4"/>
        <v>9</v>
      </c>
      <c r="P43" s="276">
        <f>+P29</f>
        <v>2067800</v>
      </c>
      <c r="Q43" s="265"/>
      <c r="R43" s="265"/>
      <c r="S43" s="265"/>
      <c r="T43" s="265"/>
      <c r="U43" s="265"/>
    </row>
    <row r="45" spans="1:21" x14ac:dyDescent="0.25">
      <c r="H45"/>
      <c r="J45"/>
      <c r="L45"/>
      <c r="N45"/>
      <c r="P45" s="395"/>
    </row>
    <row r="46" spans="1:21" x14ac:dyDescent="0.25">
      <c r="H46"/>
      <c r="J46"/>
      <c r="L46"/>
      <c r="N46"/>
      <c r="P46" s="395"/>
    </row>
    <row r="47" spans="1:21" x14ac:dyDescent="0.25">
      <c r="H47"/>
      <c r="J47"/>
      <c r="L47"/>
      <c r="N47"/>
      <c r="P47" s="395"/>
    </row>
    <row r="48" spans="1:21" x14ac:dyDescent="0.25">
      <c r="H48"/>
      <c r="J48"/>
      <c r="L48"/>
      <c r="N48"/>
      <c r="P48" s="395"/>
    </row>
    <row r="49" spans="8:16" x14ac:dyDescent="0.25">
      <c r="H49"/>
      <c r="J49"/>
      <c r="L49"/>
      <c r="N49"/>
      <c r="P49" s="395"/>
    </row>
    <row r="50" spans="8:16" x14ac:dyDescent="0.25">
      <c r="H50"/>
      <c r="J50"/>
      <c r="L50"/>
      <c r="N50"/>
      <c r="P50" s="395"/>
    </row>
    <row r="51" spans="8:16" x14ac:dyDescent="0.25">
      <c r="H51"/>
      <c r="J51"/>
      <c r="L51"/>
      <c r="N51"/>
      <c r="P51" s="395"/>
    </row>
    <row r="52" spans="8:16" x14ac:dyDescent="0.25">
      <c r="H52"/>
      <c r="J52"/>
      <c r="L52"/>
      <c r="N52"/>
      <c r="P52" s="395"/>
    </row>
    <row r="53" spans="8:16" x14ac:dyDescent="0.25">
      <c r="H53"/>
      <c r="J53"/>
      <c r="L53"/>
      <c r="N53"/>
      <c r="P53" s="395"/>
    </row>
    <row r="54" spans="8:16" x14ac:dyDescent="0.25">
      <c r="H54"/>
      <c r="J54"/>
      <c r="L54"/>
      <c r="N54"/>
      <c r="P54" s="395"/>
    </row>
    <row r="55" spans="8:16" x14ac:dyDescent="0.25">
      <c r="H55"/>
      <c r="J55"/>
      <c r="L55"/>
      <c r="N55"/>
      <c r="P55" s="395"/>
    </row>
    <row r="56" spans="8:16" x14ac:dyDescent="0.25">
      <c r="H56"/>
      <c r="J56"/>
      <c r="L56"/>
      <c r="N56"/>
      <c r="P56" s="395"/>
    </row>
    <row r="57" spans="8:16" x14ac:dyDescent="0.25">
      <c r="H57"/>
      <c r="J57"/>
      <c r="L57"/>
      <c r="N57"/>
      <c r="P57" s="395"/>
    </row>
    <row r="58" spans="8:16" x14ac:dyDescent="0.25">
      <c r="H58"/>
      <c r="J58"/>
      <c r="L58"/>
      <c r="N58"/>
      <c r="P58" s="395"/>
    </row>
    <row r="59" spans="8:16" x14ac:dyDescent="0.25">
      <c r="H59"/>
      <c r="J59"/>
      <c r="L59"/>
      <c r="N59"/>
      <c r="P59" s="395"/>
    </row>
    <row r="60" spans="8:16" x14ac:dyDescent="0.25">
      <c r="H60"/>
      <c r="J60"/>
      <c r="L60"/>
      <c r="N60"/>
      <c r="P60" s="395"/>
    </row>
    <row r="61" spans="8:16" x14ac:dyDescent="0.25">
      <c r="H61"/>
      <c r="J61"/>
      <c r="L61"/>
      <c r="N61"/>
      <c r="P61" s="395"/>
    </row>
    <row r="62" spans="8:16" x14ac:dyDescent="0.25">
      <c r="H62"/>
      <c r="J62"/>
      <c r="L62"/>
      <c r="N62"/>
      <c r="P62" s="395"/>
    </row>
  </sheetData>
  <mergeCells count="27">
    <mergeCell ref="E6:E8"/>
    <mergeCell ref="A6:A8"/>
    <mergeCell ref="B6:B8"/>
    <mergeCell ref="C6:C8"/>
    <mergeCell ref="D6:D8"/>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B25:B29"/>
    <mergeCell ref="A30:U30"/>
    <mergeCell ref="B31:B36"/>
    <mergeCell ref="B37:B42"/>
    <mergeCell ref="A37:A42"/>
    <mergeCell ref="A31:A3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topLeftCell="H1" workbookViewId="0">
      <pane ySplit="6" topLeftCell="A22" activePane="bottomLeft" state="frozen"/>
      <selection activeCell="P6" sqref="P6"/>
      <selection pane="bottomLeft" activeCell="A29" sqref="A29"/>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570" t="s">
        <v>97</v>
      </c>
      <c r="B4" s="572" t="s">
        <v>111</v>
      </c>
      <c r="C4" s="582" t="s">
        <v>86</v>
      </c>
      <c r="D4" s="582" t="s">
        <v>87</v>
      </c>
      <c r="E4" s="582" t="s">
        <v>392</v>
      </c>
      <c r="F4" s="582" t="s">
        <v>88</v>
      </c>
      <c r="G4" s="585" t="s">
        <v>100</v>
      </c>
      <c r="H4" s="587"/>
      <c r="I4" s="587"/>
      <c r="J4" s="587"/>
      <c r="K4" s="587"/>
      <c r="L4" s="587"/>
      <c r="M4" s="587"/>
      <c r="N4" s="586"/>
      <c r="O4" s="591" t="s">
        <v>101</v>
      </c>
      <c r="P4" s="592"/>
      <c r="Q4" s="572" t="s">
        <v>102</v>
      </c>
      <c r="R4" s="572" t="s">
        <v>103</v>
      </c>
      <c r="S4" s="572" t="s">
        <v>110</v>
      </c>
      <c r="T4" s="572" t="s">
        <v>109</v>
      </c>
      <c r="U4" s="588" t="s">
        <v>89</v>
      </c>
    </row>
    <row r="5" spans="1:21" s="66" customFormat="1" ht="15" customHeight="1" x14ac:dyDescent="0.25">
      <c r="A5" s="570"/>
      <c r="B5" s="570"/>
      <c r="C5" s="583"/>
      <c r="D5" s="583"/>
      <c r="E5" s="583"/>
      <c r="F5" s="583"/>
      <c r="G5" s="585" t="s">
        <v>104</v>
      </c>
      <c r="H5" s="586"/>
      <c r="I5" s="585" t="s">
        <v>105</v>
      </c>
      <c r="J5" s="586"/>
      <c r="K5" s="585" t="s">
        <v>106</v>
      </c>
      <c r="L5" s="586"/>
      <c r="M5" s="585" t="s">
        <v>107</v>
      </c>
      <c r="N5" s="586"/>
      <c r="O5" s="593"/>
      <c r="P5" s="594"/>
      <c r="Q5" s="570"/>
      <c r="R5" s="570"/>
      <c r="S5" s="570"/>
      <c r="T5" s="570"/>
      <c r="U5" s="589"/>
    </row>
    <row r="6" spans="1:21" s="67" customFormat="1" ht="25.5" x14ac:dyDescent="0.25">
      <c r="A6" s="571"/>
      <c r="B6" s="571"/>
      <c r="C6" s="584"/>
      <c r="D6" s="584"/>
      <c r="E6" s="584"/>
      <c r="F6" s="584"/>
      <c r="G6" s="431" t="s">
        <v>108</v>
      </c>
      <c r="H6" s="431" t="s">
        <v>12</v>
      </c>
      <c r="I6" s="431" t="s">
        <v>108</v>
      </c>
      <c r="J6" s="431" t="s">
        <v>12</v>
      </c>
      <c r="K6" s="431" t="s">
        <v>108</v>
      </c>
      <c r="L6" s="431" t="s">
        <v>12</v>
      </c>
      <c r="M6" s="431" t="s">
        <v>108</v>
      </c>
      <c r="N6" s="431" t="s">
        <v>12</v>
      </c>
      <c r="O6" s="431" t="s">
        <v>108</v>
      </c>
      <c r="P6" s="431" t="s">
        <v>12</v>
      </c>
      <c r="Q6" s="571"/>
      <c r="R6" s="571"/>
      <c r="S6" s="571"/>
      <c r="T6" s="571"/>
      <c r="U6" s="590"/>
    </row>
    <row r="7" spans="1:21" s="67" customFormat="1" ht="15.75" x14ac:dyDescent="0.25">
      <c r="A7" s="432"/>
      <c r="B7" s="433"/>
      <c r="C7" s="434"/>
      <c r="D7" s="434"/>
      <c r="E7" s="435"/>
      <c r="F7" s="434"/>
      <c r="G7" s="436"/>
      <c r="H7" s="436"/>
      <c r="I7" s="436"/>
      <c r="J7" s="436"/>
      <c r="K7" s="436"/>
      <c r="L7" s="436"/>
      <c r="M7" s="436"/>
      <c r="N7" s="436"/>
      <c r="O7" s="436"/>
      <c r="P7" s="436"/>
      <c r="Q7" s="437"/>
      <c r="R7" s="437"/>
      <c r="S7" s="437"/>
      <c r="T7" s="437"/>
      <c r="U7" s="438"/>
    </row>
    <row r="8" spans="1:21" ht="15.75" x14ac:dyDescent="0.25">
      <c r="A8" s="616" t="s">
        <v>1399</v>
      </c>
      <c r="B8" s="616" t="s">
        <v>112</v>
      </c>
      <c r="C8" s="327"/>
      <c r="D8" s="327"/>
      <c r="E8" s="327"/>
      <c r="F8" s="73"/>
      <c r="G8" s="353"/>
      <c r="H8" s="356"/>
      <c r="I8" s="353"/>
      <c r="J8" s="356"/>
      <c r="K8" s="353"/>
      <c r="L8" s="356"/>
      <c r="M8" s="353"/>
      <c r="N8" s="356"/>
      <c r="O8" s="397">
        <f>G8+I8+K8+M8</f>
        <v>0</v>
      </c>
      <c r="P8" s="398">
        <f>H8+J8+L8+N8</f>
        <v>0</v>
      </c>
      <c r="Q8" s="350"/>
      <c r="R8" s="350"/>
      <c r="S8" s="250"/>
      <c r="T8" s="250"/>
      <c r="U8" s="250"/>
    </row>
    <row r="9" spans="1:21" ht="15.75" x14ac:dyDescent="0.25">
      <c r="A9" s="616"/>
      <c r="B9" s="616"/>
      <c r="C9" s="327"/>
      <c r="D9" s="327"/>
      <c r="E9" s="327"/>
      <c r="F9" s="73"/>
      <c r="G9" s="353"/>
      <c r="H9" s="356"/>
      <c r="I9" s="353"/>
      <c r="J9" s="356"/>
      <c r="K9" s="353"/>
      <c r="L9" s="356"/>
      <c r="M9" s="353"/>
      <c r="N9" s="356"/>
      <c r="O9" s="397">
        <f t="shared" ref="O9:O26" si="0">G9+I9+K9+M9</f>
        <v>0</v>
      </c>
      <c r="P9" s="398">
        <f t="shared" ref="P9:P26" si="1">H9+J9+L9+N9</f>
        <v>0</v>
      </c>
      <c r="Q9" s="350"/>
      <c r="R9" s="350"/>
      <c r="S9" s="250"/>
      <c r="T9" s="250"/>
      <c r="U9" s="250"/>
    </row>
    <row r="10" spans="1:21" ht="15.75" x14ac:dyDescent="0.25">
      <c r="A10" s="616"/>
      <c r="B10" s="616"/>
      <c r="C10" s="327"/>
      <c r="D10" s="327"/>
      <c r="E10" s="327"/>
      <c r="F10" s="73"/>
      <c r="G10" s="353"/>
      <c r="H10" s="356"/>
      <c r="I10" s="353"/>
      <c r="J10" s="356"/>
      <c r="K10" s="353"/>
      <c r="L10" s="356"/>
      <c r="M10" s="353"/>
      <c r="N10" s="356"/>
      <c r="O10" s="397">
        <f t="shared" si="0"/>
        <v>0</v>
      </c>
      <c r="P10" s="398">
        <f t="shared" si="1"/>
        <v>0</v>
      </c>
      <c r="Q10" s="350"/>
      <c r="R10" s="350"/>
      <c r="S10" s="250"/>
      <c r="T10" s="250"/>
      <c r="U10" s="250"/>
    </row>
    <row r="11" spans="1:21" ht="15.75" x14ac:dyDescent="0.25">
      <c r="A11" s="616"/>
      <c r="B11" s="616"/>
      <c r="C11" s="327"/>
      <c r="D11" s="327"/>
      <c r="E11" s="327"/>
      <c r="F11" s="73"/>
      <c r="G11" s="353"/>
      <c r="H11" s="356"/>
      <c r="I11" s="353"/>
      <c r="J11" s="356"/>
      <c r="K11" s="353"/>
      <c r="L11" s="356"/>
      <c r="M11" s="353"/>
      <c r="N11" s="356"/>
      <c r="O11" s="397">
        <f t="shared" si="0"/>
        <v>0</v>
      </c>
      <c r="P11" s="398">
        <f t="shared" si="1"/>
        <v>0</v>
      </c>
      <c r="Q11" s="350"/>
      <c r="R11" s="350"/>
      <c r="S11" s="250"/>
      <c r="T11" s="250"/>
      <c r="U11" s="250"/>
    </row>
    <row r="12" spans="1:21" ht="15.75" x14ac:dyDescent="0.25">
      <c r="A12" s="616"/>
      <c r="B12" s="616"/>
      <c r="C12" s="327"/>
      <c r="D12" s="327"/>
      <c r="E12" s="327"/>
      <c r="F12" s="73"/>
      <c r="G12" s="353"/>
      <c r="H12" s="356"/>
      <c r="I12" s="353"/>
      <c r="J12" s="356"/>
      <c r="K12" s="353"/>
      <c r="L12" s="356"/>
      <c r="M12" s="353"/>
      <c r="N12" s="356"/>
      <c r="O12" s="397">
        <f t="shared" si="0"/>
        <v>0</v>
      </c>
      <c r="P12" s="398">
        <f t="shared" si="1"/>
        <v>0</v>
      </c>
      <c r="Q12" s="350"/>
      <c r="R12" s="350"/>
      <c r="S12" s="250"/>
      <c r="T12" s="250"/>
      <c r="U12" s="250"/>
    </row>
    <row r="13" spans="1:21" ht="15.75" x14ac:dyDescent="0.25">
      <c r="A13" s="616"/>
      <c r="B13" s="616"/>
      <c r="C13" s="327"/>
      <c r="D13" s="327"/>
      <c r="E13" s="327"/>
      <c r="F13" s="73"/>
      <c r="G13" s="353"/>
      <c r="H13" s="356"/>
      <c r="I13" s="353"/>
      <c r="J13" s="356"/>
      <c r="K13" s="353"/>
      <c r="L13" s="356"/>
      <c r="M13" s="353"/>
      <c r="N13" s="356"/>
      <c r="O13" s="397">
        <f t="shared" si="0"/>
        <v>0</v>
      </c>
      <c r="P13" s="398">
        <f t="shared" si="1"/>
        <v>0</v>
      </c>
      <c r="Q13" s="350"/>
      <c r="R13" s="350"/>
      <c r="S13" s="250"/>
      <c r="T13" s="250"/>
      <c r="U13" s="250"/>
    </row>
    <row r="14" spans="1:21" ht="15.75" x14ac:dyDescent="0.25">
      <c r="A14" s="616"/>
      <c r="B14" s="616" t="s">
        <v>113</v>
      </c>
      <c r="C14" s="327"/>
      <c r="D14" s="327"/>
      <c r="E14" s="327"/>
      <c r="F14" s="73"/>
      <c r="G14" s="353"/>
      <c r="H14" s="356"/>
      <c r="I14" s="353"/>
      <c r="J14" s="356"/>
      <c r="K14" s="353"/>
      <c r="L14" s="356"/>
      <c r="M14" s="353"/>
      <c r="N14" s="356"/>
      <c r="O14" s="397">
        <f t="shared" si="0"/>
        <v>0</v>
      </c>
      <c r="P14" s="398">
        <f t="shared" si="1"/>
        <v>0</v>
      </c>
      <c r="Q14" s="350"/>
      <c r="R14" s="350"/>
      <c r="S14" s="250"/>
      <c r="T14" s="250"/>
      <c r="U14" s="250"/>
    </row>
    <row r="15" spans="1:21" ht="15.75" x14ac:dyDescent="0.25">
      <c r="A15" s="616"/>
      <c r="B15" s="616"/>
      <c r="C15" s="327"/>
      <c r="D15" s="327"/>
      <c r="E15" s="327"/>
      <c r="F15" s="73"/>
      <c r="G15" s="353"/>
      <c r="H15" s="356"/>
      <c r="I15" s="353"/>
      <c r="J15" s="356"/>
      <c r="K15" s="353"/>
      <c r="L15" s="356"/>
      <c r="M15" s="353"/>
      <c r="N15" s="356"/>
      <c r="O15" s="397">
        <f t="shared" si="0"/>
        <v>0</v>
      </c>
      <c r="P15" s="398">
        <f t="shared" si="1"/>
        <v>0</v>
      </c>
      <c r="Q15" s="350"/>
      <c r="R15" s="350"/>
      <c r="S15" s="250"/>
      <c r="T15" s="250"/>
      <c r="U15" s="250"/>
    </row>
    <row r="16" spans="1:21" ht="15.75" x14ac:dyDescent="0.25">
      <c r="A16" s="616"/>
      <c r="B16" s="616"/>
      <c r="C16" s="327"/>
      <c r="D16" s="327"/>
      <c r="E16" s="327"/>
      <c r="F16" s="73"/>
      <c r="G16" s="353"/>
      <c r="H16" s="356"/>
      <c r="I16" s="353"/>
      <c r="J16" s="356"/>
      <c r="K16" s="353"/>
      <c r="L16" s="356"/>
      <c r="M16" s="353"/>
      <c r="N16" s="356"/>
      <c r="O16" s="397">
        <f t="shared" si="0"/>
        <v>0</v>
      </c>
      <c r="P16" s="398">
        <f t="shared" si="1"/>
        <v>0</v>
      </c>
      <c r="Q16" s="350"/>
      <c r="R16" s="350"/>
      <c r="S16" s="250"/>
      <c r="T16" s="250"/>
      <c r="U16" s="250"/>
    </row>
    <row r="17" spans="1:21" ht="15.75" x14ac:dyDescent="0.25">
      <c r="A17" s="616"/>
      <c r="B17" s="616"/>
      <c r="C17" s="327"/>
      <c r="D17" s="327"/>
      <c r="E17" s="327"/>
      <c r="F17" s="73"/>
      <c r="G17" s="353"/>
      <c r="H17" s="356"/>
      <c r="I17" s="353"/>
      <c r="J17" s="356"/>
      <c r="K17" s="353"/>
      <c r="L17" s="356"/>
      <c r="M17" s="353"/>
      <c r="N17" s="356"/>
      <c r="O17" s="397">
        <f t="shared" si="0"/>
        <v>0</v>
      </c>
      <c r="P17" s="398">
        <f t="shared" si="1"/>
        <v>0</v>
      </c>
      <c r="Q17" s="350"/>
      <c r="R17" s="350"/>
      <c r="S17" s="250"/>
      <c r="T17" s="250"/>
      <c r="U17" s="250"/>
    </row>
    <row r="18" spans="1:21" ht="15.75" x14ac:dyDescent="0.25">
      <c r="A18" s="616"/>
      <c r="B18" s="616"/>
      <c r="C18" s="327"/>
      <c r="D18" s="327"/>
      <c r="E18" s="327"/>
      <c r="F18" s="73"/>
      <c r="G18" s="353"/>
      <c r="H18" s="356"/>
      <c r="I18" s="353"/>
      <c r="J18" s="356"/>
      <c r="K18" s="353"/>
      <c r="L18" s="356"/>
      <c r="M18" s="353"/>
      <c r="N18" s="356"/>
      <c r="O18" s="397">
        <f t="shared" si="0"/>
        <v>0</v>
      </c>
      <c r="P18" s="398">
        <f t="shared" si="1"/>
        <v>0</v>
      </c>
      <c r="Q18" s="350"/>
      <c r="R18" s="350"/>
      <c r="S18" s="250"/>
      <c r="T18" s="250"/>
      <c r="U18" s="250"/>
    </row>
    <row r="19" spans="1:21" ht="15.75" x14ac:dyDescent="0.25">
      <c r="A19" s="616"/>
      <c r="B19" s="616"/>
      <c r="C19" s="327"/>
      <c r="D19" s="327"/>
      <c r="E19" s="327"/>
      <c r="F19" s="73"/>
      <c r="G19" s="353"/>
      <c r="H19" s="356"/>
      <c r="I19" s="353"/>
      <c r="J19" s="356"/>
      <c r="K19" s="353"/>
      <c r="L19" s="356"/>
      <c r="M19" s="353"/>
      <c r="N19" s="356"/>
      <c r="O19" s="397">
        <f t="shared" si="0"/>
        <v>0</v>
      </c>
      <c r="P19" s="398">
        <f t="shared" si="1"/>
        <v>0</v>
      </c>
      <c r="Q19" s="350"/>
      <c r="R19" s="350"/>
      <c r="S19" s="250"/>
      <c r="T19" s="250"/>
      <c r="U19" s="250"/>
    </row>
    <row r="20" spans="1:21" ht="15.75" x14ac:dyDescent="0.25">
      <c r="A20" s="616"/>
      <c r="B20" s="616" t="s">
        <v>1400</v>
      </c>
      <c r="C20" s="327"/>
      <c r="D20" s="327"/>
      <c r="E20" s="327"/>
      <c r="F20" s="73"/>
      <c r="G20" s="353"/>
      <c r="H20" s="356"/>
      <c r="I20" s="353"/>
      <c r="J20" s="356"/>
      <c r="K20" s="353"/>
      <c r="L20" s="356"/>
      <c r="M20" s="353"/>
      <c r="N20" s="356"/>
      <c r="O20" s="397">
        <f t="shared" si="0"/>
        <v>0</v>
      </c>
      <c r="P20" s="398">
        <f t="shared" si="1"/>
        <v>0</v>
      </c>
      <c r="Q20" s="350"/>
      <c r="R20" s="350"/>
      <c r="S20" s="250"/>
      <c r="T20" s="250"/>
      <c r="U20" s="250"/>
    </row>
    <row r="21" spans="1:21" ht="15.75" x14ac:dyDescent="0.25">
      <c r="A21" s="616"/>
      <c r="B21" s="616"/>
      <c r="C21" s="327"/>
      <c r="D21" s="327"/>
      <c r="E21" s="327"/>
      <c r="F21" s="73"/>
      <c r="G21" s="353"/>
      <c r="H21" s="356"/>
      <c r="I21" s="353"/>
      <c r="J21" s="356"/>
      <c r="K21" s="353"/>
      <c r="L21" s="356"/>
      <c r="M21" s="353"/>
      <c r="N21" s="356"/>
      <c r="O21" s="397">
        <f t="shared" si="0"/>
        <v>0</v>
      </c>
      <c r="P21" s="398">
        <f t="shared" si="1"/>
        <v>0</v>
      </c>
      <c r="Q21" s="350"/>
      <c r="R21" s="350"/>
      <c r="S21" s="250"/>
      <c r="T21" s="250"/>
      <c r="U21" s="250"/>
    </row>
    <row r="22" spans="1:21" ht="15.75" x14ac:dyDescent="0.25">
      <c r="A22" s="616"/>
      <c r="B22" s="616"/>
      <c r="C22" s="327"/>
      <c r="D22" s="327"/>
      <c r="E22" s="327"/>
      <c r="F22" s="73"/>
      <c r="G22" s="353"/>
      <c r="H22" s="356"/>
      <c r="I22" s="353"/>
      <c r="J22" s="356"/>
      <c r="K22" s="353"/>
      <c r="L22" s="356"/>
      <c r="M22" s="353"/>
      <c r="N22" s="356"/>
      <c r="O22" s="397">
        <f t="shared" si="0"/>
        <v>0</v>
      </c>
      <c r="P22" s="398">
        <f t="shared" si="1"/>
        <v>0</v>
      </c>
      <c r="Q22" s="350"/>
      <c r="R22" s="350"/>
      <c r="S22" s="250"/>
      <c r="T22" s="250"/>
      <c r="U22" s="250"/>
    </row>
    <row r="23" spans="1:21" ht="15.75" x14ac:dyDescent="0.25">
      <c r="A23" s="616"/>
      <c r="B23" s="616"/>
      <c r="C23" s="327"/>
      <c r="D23" s="327"/>
      <c r="E23" s="327"/>
      <c r="F23" s="73"/>
      <c r="G23" s="353"/>
      <c r="H23" s="356"/>
      <c r="I23" s="353"/>
      <c r="J23" s="356"/>
      <c r="K23" s="353"/>
      <c r="L23" s="356"/>
      <c r="M23" s="353"/>
      <c r="N23" s="356"/>
      <c r="O23" s="397">
        <f t="shared" si="0"/>
        <v>0</v>
      </c>
      <c r="P23" s="398">
        <f t="shared" si="1"/>
        <v>0</v>
      </c>
      <c r="Q23" s="350"/>
      <c r="R23" s="350"/>
      <c r="S23" s="250"/>
      <c r="T23" s="250"/>
      <c r="U23" s="250"/>
    </row>
    <row r="24" spans="1:21" ht="15.75" x14ac:dyDescent="0.25">
      <c r="A24" s="616"/>
      <c r="B24" s="616"/>
      <c r="C24" s="74"/>
      <c r="D24" s="327"/>
      <c r="E24" s="327"/>
      <c r="F24" s="73"/>
      <c r="G24" s="353"/>
      <c r="H24" s="356"/>
      <c r="I24" s="353"/>
      <c r="J24" s="356"/>
      <c r="K24" s="353"/>
      <c r="L24" s="356"/>
      <c r="M24" s="353"/>
      <c r="N24" s="356"/>
      <c r="O24" s="397">
        <f t="shared" si="0"/>
        <v>0</v>
      </c>
      <c r="P24" s="398">
        <f t="shared" si="1"/>
        <v>0</v>
      </c>
      <c r="Q24" s="350"/>
      <c r="R24" s="350"/>
      <c r="S24" s="250"/>
      <c r="T24" s="250"/>
      <c r="U24" s="250"/>
    </row>
    <row r="25" spans="1:21" ht="15.75" x14ac:dyDescent="0.25">
      <c r="A25" s="616"/>
      <c r="B25" s="616"/>
      <c r="C25" s="74"/>
      <c r="D25" s="327"/>
      <c r="E25" s="327"/>
      <c r="F25" s="73"/>
      <c r="G25" s="353"/>
      <c r="H25" s="356"/>
      <c r="I25" s="353"/>
      <c r="J25" s="356"/>
      <c r="K25" s="353"/>
      <c r="L25" s="356"/>
      <c r="M25" s="353"/>
      <c r="N25" s="356"/>
      <c r="O25" s="397">
        <f t="shared" si="0"/>
        <v>0</v>
      </c>
      <c r="P25" s="398">
        <f t="shared" si="1"/>
        <v>0</v>
      </c>
      <c r="Q25" s="350"/>
      <c r="R25" s="350"/>
      <c r="S25" s="250"/>
      <c r="T25" s="250"/>
      <c r="U25" s="250"/>
    </row>
    <row r="26" spans="1:21" ht="117.75" customHeight="1" x14ac:dyDescent="0.25">
      <c r="A26" s="616"/>
      <c r="B26" s="616"/>
      <c r="C26" s="327"/>
      <c r="D26" s="327"/>
      <c r="E26" s="327"/>
      <c r="F26" s="73"/>
      <c r="G26" s="353"/>
      <c r="H26" s="356"/>
      <c r="I26" s="353"/>
      <c r="J26" s="356"/>
      <c r="K26" s="353"/>
      <c r="L26" s="356"/>
      <c r="M26" s="353"/>
      <c r="N26" s="356"/>
      <c r="O26" s="397">
        <f t="shared" si="0"/>
        <v>0</v>
      </c>
      <c r="P26" s="398">
        <f t="shared" si="1"/>
        <v>0</v>
      </c>
      <c r="Q26" s="350"/>
      <c r="R26" s="350"/>
      <c r="S26" s="250"/>
      <c r="T26" s="250"/>
      <c r="U26" s="250"/>
    </row>
    <row r="27" spans="1:21" s="287" customFormat="1" ht="15.75" customHeight="1"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ht="15.75" customHeight="1" x14ac:dyDescent="0.25">
      <c r="H28"/>
      <c r="J28"/>
      <c r="L28"/>
      <c r="N28"/>
      <c r="P28"/>
    </row>
    <row r="29" spans="1:21" ht="15.75" customHeight="1" x14ac:dyDescent="0.25">
      <c r="H29"/>
      <c r="J29"/>
      <c r="L29"/>
      <c r="N29"/>
      <c r="P29"/>
    </row>
    <row r="30" spans="1:21" ht="15.75" customHeight="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T4:T6"/>
    <mergeCell ref="U4:U6"/>
    <mergeCell ref="G5:H5"/>
    <mergeCell ref="E4:E6"/>
    <mergeCell ref="O4:P5"/>
    <mergeCell ref="Q4:Q6"/>
    <mergeCell ref="R4:R6"/>
    <mergeCell ref="S4:S6"/>
    <mergeCell ref="I5:J5"/>
    <mergeCell ref="K5:L5"/>
    <mergeCell ref="M5:N5"/>
    <mergeCell ref="D4:D6"/>
    <mergeCell ref="F4:F6"/>
    <mergeCell ref="G4:N4"/>
    <mergeCell ref="A8:A26"/>
    <mergeCell ref="A4:A6"/>
    <mergeCell ref="B4:B6"/>
    <mergeCell ref="C4:C6"/>
    <mergeCell ref="B20:B26"/>
    <mergeCell ref="B8:B13"/>
    <mergeCell ref="B14:B1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topLeftCell="C1" zoomScale="77" zoomScaleNormal="77" workbookViewId="0">
      <pane ySplit="5" topLeftCell="A24" activePane="bottomLeft" state="frozen"/>
      <selection activeCell="R5" sqref="R5"/>
      <selection pane="bottomLeft" activeCell="C27" sqref="C27:D27"/>
    </sheetView>
  </sheetViews>
  <sheetFormatPr baseColWidth="10" defaultRowHeight="15" x14ac:dyDescent="0.25"/>
  <cols>
    <col min="1" max="2" width="35.7109375" customWidth="1"/>
    <col min="3" max="6" width="27.42578125" customWidth="1"/>
    <col min="7" max="7" width="15.28515625" customWidth="1"/>
    <col min="8" max="8" width="11.42578125" style="234" customWidth="1"/>
    <col min="9" max="9" width="15.28515625" customWidth="1"/>
    <col min="10" max="10" width="18.85546875" style="234" customWidth="1"/>
    <col min="11" max="11" width="11.42578125" customWidth="1"/>
    <col min="12" max="12" width="11.42578125" style="234" customWidth="1"/>
    <col min="13" max="13" width="11.42578125" customWidth="1"/>
    <col min="14" max="14" width="11.42578125" style="234"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570" t="s">
        <v>97</v>
      </c>
      <c r="B3" s="572" t="s">
        <v>111</v>
      </c>
      <c r="C3" s="582" t="s">
        <v>86</v>
      </c>
      <c r="D3" s="582" t="s">
        <v>87</v>
      </c>
      <c r="E3" s="582" t="s">
        <v>392</v>
      </c>
      <c r="F3" s="582" t="s">
        <v>88</v>
      </c>
      <c r="G3" s="585" t="s">
        <v>100</v>
      </c>
      <c r="H3" s="587"/>
      <c r="I3" s="587"/>
      <c r="J3" s="587"/>
      <c r="K3" s="587"/>
      <c r="L3" s="587"/>
      <c r="M3" s="587"/>
      <c r="N3" s="586"/>
      <c r="O3" s="591" t="s">
        <v>101</v>
      </c>
      <c r="P3" s="592"/>
      <c r="Q3" s="572" t="s">
        <v>102</v>
      </c>
      <c r="R3" s="572" t="s">
        <v>103</v>
      </c>
      <c r="S3" s="572" t="s">
        <v>110</v>
      </c>
      <c r="T3" s="572" t="s">
        <v>109</v>
      </c>
      <c r="U3" s="588" t="s">
        <v>89</v>
      </c>
    </row>
    <row r="4" spans="1:21" ht="15" customHeight="1" x14ac:dyDescent="0.25">
      <c r="A4" s="570"/>
      <c r="B4" s="570"/>
      <c r="C4" s="583"/>
      <c r="D4" s="583"/>
      <c r="E4" s="583"/>
      <c r="F4" s="583"/>
      <c r="G4" s="585" t="s">
        <v>104</v>
      </c>
      <c r="H4" s="586"/>
      <c r="I4" s="585" t="s">
        <v>105</v>
      </c>
      <c r="J4" s="586"/>
      <c r="K4" s="585" t="s">
        <v>106</v>
      </c>
      <c r="L4" s="586"/>
      <c r="M4" s="585" t="s">
        <v>107</v>
      </c>
      <c r="N4" s="586"/>
      <c r="O4" s="593"/>
      <c r="P4" s="594"/>
      <c r="Q4" s="570"/>
      <c r="R4" s="570"/>
      <c r="S4" s="570"/>
      <c r="T4" s="570"/>
      <c r="U4" s="589"/>
    </row>
    <row r="5" spans="1:21" ht="25.5" x14ac:dyDescent="0.25">
      <c r="A5" s="571"/>
      <c r="B5" s="571"/>
      <c r="C5" s="584"/>
      <c r="D5" s="584"/>
      <c r="E5" s="584"/>
      <c r="F5" s="584"/>
      <c r="G5" s="431" t="s">
        <v>108</v>
      </c>
      <c r="H5" s="431" t="s">
        <v>12</v>
      </c>
      <c r="I5" s="431" t="s">
        <v>108</v>
      </c>
      <c r="J5" s="431" t="s">
        <v>12</v>
      </c>
      <c r="K5" s="431" t="s">
        <v>108</v>
      </c>
      <c r="L5" s="431" t="s">
        <v>12</v>
      </c>
      <c r="M5" s="431" t="s">
        <v>108</v>
      </c>
      <c r="N5" s="431" t="s">
        <v>12</v>
      </c>
      <c r="O5" s="431" t="s">
        <v>108</v>
      </c>
      <c r="P5" s="431" t="s">
        <v>12</v>
      </c>
      <c r="Q5" s="571"/>
      <c r="R5" s="571"/>
      <c r="S5" s="571"/>
      <c r="T5" s="571"/>
      <c r="U5" s="590"/>
    </row>
    <row r="6" spans="1:21" s="367" customFormat="1" ht="15.75" x14ac:dyDescent="0.25">
      <c r="A6" s="432"/>
      <c r="B6" s="433"/>
      <c r="C6" s="434"/>
      <c r="D6" s="434"/>
      <c r="E6" s="435"/>
      <c r="F6" s="434"/>
      <c r="G6" s="436"/>
      <c r="H6" s="436"/>
      <c r="I6" s="436"/>
      <c r="J6" s="436"/>
      <c r="K6" s="436"/>
      <c r="L6" s="436"/>
      <c r="M6" s="436"/>
      <c r="N6" s="436"/>
      <c r="O6" s="436"/>
      <c r="P6" s="436"/>
      <c r="Q6" s="437"/>
      <c r="R6" s="437"/>
      <c r="S6" s="437"/>
      <c r="T6" s="437"/>
      <c r="U6" s="438"/>
    </row>
    <row r="7" spans="1:21" ht="110.25" x14ac:dyDescent="0.25">
      <c r="A7" s="598" t="s">
        <v>1435</v>
      </c>
      <c r="B7" s="595" t="s">
        <v>1341</v>
      </c>
      <c r="C7" s="74" t="s">
        <v>1787</v>
      </c>
      <c r="D7" s="327" t="s">
        <v>1789</v>
      </c>
      <c r="E7" s="327" t="s">
        <v>1788</v>
      </c>
      <c r="F7" s="278" t="s">
        <v>2000</v>
      </c>
      <c r="G7" s="358">
        <v>3</v>
      </c>
      <c r="H7" s="358">
        <v>20000</v>
      </c>
      <c r="I7" s="358">
        <v>3</v>
      </c>
      <c r="J7" s="358">
        <v>20000</v>
      </c>
      <c r="K7" s="358">
        <v>3</v>
      </c>
      <c r="L7" s="358">
        <v>20000</v>
      </c>
      <c r="M7" s="358">
        <v>3</v>
      </c>
      <c r="N7" s="358">
        <v>20000</v>
      </c>
      <c r="O7" s="399">
        <f>G7+I7+K7+M7</f>
        <v>12</v>
      </c>
      <c r="P7" s="526">
        <f>H7+J7+L7+N7</f>
        <v>80000</v>
      </c>
      <c r="Q7" s="327"/>
      <c r="R7" s="327" t="s">
        <v>1790</v>
      </c>
      <c r="S7" s="327" t="s">
        <v>1791</v>
      </c>
      <c r="T7" s="327" t="s">
        <v>1792</v>
      </c>
      <c r="U7" s="327" t="s">
        <v>1793</v>
      </c>
    </row>
    <row r="8" spans="1:21" s="367" customFormat="1" ht="15.75" x14ac:dyDescent="0.25">
      <c r="A8" s="598"/>
      <c r="B8" s="596"/>
      <c r="C8" s="74"/>
      <c r="D8" s="327"/>
      <c r="E8" s="327"/>
      <c r="F8" s="278"/>
      <c r="G8" s="357"/>
      <c r="H8" s="358"/>
      <c r="I8" s="357"/>
      <c r="J8" s="358"/>
      <c r="K8" s="357"/>
      <c r="L8" s="358"/>
      <c r="M8" s="357"/>
      <c r="N8" s="358"/>
      <c r="O8" s="399">
        <f t="shared" ref="O8:O33" si="0">G8+I8+K8+M8</f>
        <v>0</v>
      </c>
      <c r="P8" s="400">
        <f t="shared" ref="P8:P33" si="1">H8+J8+L8+N8</f>
        <v>0</v>
      </c>
      <c r="Q8" s="327"/>
      <c r="R8" s="327"/>
      <c r="S8" s="327"/>
      <c r="T8" s="327"/>
      <c r="U8" s="327"/>
    </row>
    <row r="9" spans="1:21" s="367" customFormat="1" ht="15.75" x14ac:dyDescent="0.25">
      <c r="A9" s="598"/>
      <c r="B9" s="596"/>
      <c r="C9" s="74"/>
      <c r="D9" s="327"/>
      <c r="E9" s="327"/>
      <c r="F9" s="278"/>
      <c r="G9" s="357"/>
      <c r="H9" s="358"/>
      <c r="I9" s="357"/>
      <c r="J9" s="358"/>
      <c r="K9" s="357"/>
      <c r="L9" s="358"/>
      <c r="M9" s="357"/>
      <c r="N9" s="358"/>
      <c r="O9" s="399">
        <f t="shared" si="0"/>
        <v>0</v>
      </c>
      <c r="P9" s="400">
        <f t="shared" si="1"/>
        <v>0</v>
      </c>
      <c r="Q9" s="327"/>
      <c r="R9" s="327"/>
      <c r="S9" s="327"/>
      <c r="T9" s="327"/>
      <c r="U9" s="327"/>
    </row>
    <row r="10" spans="1:21" ht="15.75" x14ac:dyDescent="0.25">
      <c r="A10" s="598"/>
      <c r="B10" s="596"/>
      <c r="C10" s="74"/>
      <c r="D10" s="327"/>
      <c r="E10" s="327"/>
      <c r="F10" s="278"/>
      <c r="G10" s="357"/>
      <c r="H10" s="358"/>
      <c r="I10" s="357"/>
      <c r="J10" s="358"/>
      <c r="K10" s="357"/>
      <c r="L10" s="358"/>
      <c r="M10" s="357"/>
      <c r="N10" s="358"/>
      <c r="O10" s="399">
        <f t="shared" si="0"/>
        <v>0</v>
      </c>
      <c r="P10" s="400">
        <f t="shared" si="1"/>
        <v>0</v>
      </c>
      <c r="Q10" s="327"/>
      <c r="R10" s="327"/>
      <c r="S10" s="327"/>
      <c r="T10" s="327"/>
      <c r="U10" s="327"/>
    </row>
    <row r="11" spans="1:21" ht="15.75" x14ac:dyDescent="0.25">
      <c r="A11" s="598"/>
      <c r="B11" s="596"/>
      <c r="C11" s="74"/>
      <c r="D11" s="327"/>
      <c r="E11" s="327"/>
      <c r="F11" s="278"/>
      <c r="G11" s="357"/>
      <c r="H11" s="358"/>
      <c r="I11" s="357"/>
      <c r="J11" s="358"/>
      <c r="K11" s="357"/>
      <c r="L11" s="358"/>
      <c r="M11" s="357"/>
      <c r="N11" s="358"/>
      <c r="O11" s="399">
        <f t="shared" si="0"/>
        <v>0</v>
      </c>
      <c r="P11" s="400">
        <f t="shared" si="1"/>
        <v>0</v>
      </c>
      <c r="Q11" s="327"/>
      <c r="R11" s="327"/>
      <c r="S11" s="327"/>
      <c r="T11" s="327"/>
      <c r="U11" s="327"/>
    </row>
    <row r="12" spans="1:21" ht="15.75" x14ac:dyDescent="0.25">
      <c r="A12" s="598"/>
      <c r="B12" s="597"/>
      <c r="C12" s="74"/>
      <c r="D12" s="327"/>
      <c r="E12" s="327"/>
      <c r="F12" s="278"/>
      <c r="G12" s="357"/>
      <c r="H12" s="358"/>
      <c r="I12" s="357"/>
      <c r="J12" s="358"/>
      <c r="K12" s="357"/>
      <c r="L12" s="358"/>
      <c r="M12" s="357"/>
      <c r="N12" s="358"/>
      <c r="O12" s="399">
        <f t="shared" si="0"/>
        <v>0</v>
      </c>
      <c r="P12" s="400">
        <f t="shared" si="1"/>
        <v>0</v>
      </c>
      <c r="Q12" s="327"/>
      <c r="R12" s="327"/>
      <c r="S12" s="327"/>
      <c r="T12" s="327"/>
      <c r="U12" s="327"/>
    </row>
    <row r="13" spans="1:21" ht="108" customHeight="1" x14ac:dyDescent="0.25">
      <c r="A13" s="596" t="s">
        <v>1436</v>
      </c>
      <c r="B13" s="595" t="s">
        <v>1437</v>
      </c>
      <c r="C13" s="74" t="s">
        <v>1794</v>
      </c>
      <c r="D13" s="310" t="s">
        <v>1796</v>
      </c>
      <c r="E13" s="310" t="s">
        <v>1797</v>
      </c>
      <c r="F13" s="310" t="s">
        <v>1795</v>
      </c>
      <c r="G13" s="357"/>
      <c r="H13" s="358"/>
      <c r="I13" s="358">
        <v>2</v>
      </c>
      <c r="J13" s="358">
        <v>30000</v>
      </c>
      <c r="K13" s="358">
        <v>2</v>
      </c>
      <c r="L13" s="358">
        <v>30000</v>
      </c>
      <c r="M13" s="358">
        <v>2</v>
      </c>
      <c r="N13" s="358">
        <v>32300</v>
      </c>
      <c r="O13" s="399">
        <f t="shared" si="0"/>
        <v>6</v>
      </c>
      <c r="P13" s="526">
        <f t="shared" si="1"/>
        <v>92300</v>
      </c>
      <c r="Q13" s="327"/>
      <c r="R13" s="327" t="s">
        <v>1798</v>
      </c>
      <c r="S13" s="327" t="s">
        <v>1799</v>
      </c>
      <c r="T13" s="327" t="s">
        <v>1800</v>
      </c>
      <c r="U13" s="327" t="s">
        <v>1801</v>
      </c>
    </row>
    <row r="14" spans="1:21" ht="15.75" x14ac:dyDescent="0.25">
      <c r="A14" s="596"/>
      <c r="B14" s="596"/>
      <c r="C14" s="74"/>
      <c r="D14" s="327"/>
      <c r="E14" s="327"/>
      <c r="F14" s="278"/>
      <c r="G14" s="357"/>
      <c r="H14" s="358"/>
      <c r="I14" s="357"/>
      <c r="J14" s="358"/>
      <c r="K14" s="357"/>
      <c r="L14" s="358"/>
      <c r="M14" s="357"/>
      <c r="N14" s="358"/>
      <c r="O14" s="399">
        <f t="shared" si="0"/>
        <v>0</v>
      </c>
      <c r="P14" s="400">
        <f t="shared" si="1"/>
        <v>0</v>
      </c>
      <c r="Q14" s="327"/>
      <c r="R14" s="327"/>
      <c r="S14" s="327"/>
      <c r="T14" s="327"/>
      <c r="U14" s="327"/>
    </row>
    <row r="15" spans="1:21" ht="15.75" x14ac:dyDescent="0.25">
      <c r="A15" s="596"/>
      <c r="B15" s="596"/>
      <c r="C15" s="74"/>
      <c r="D15" s="327"/>
      <c r="E15" s="327"/>
      <c r="F15" s="278"/>
      <c r="G15" s="357"/>
      <c r="H15" s="358"/>
      <c r="I15" s="357"/>
      <c r="J15" s="358"/>
      <c r="K15" s="357"/>
      <c r="L15" s="358"/>
      <c r="M15" s="357"/>
      <c r="N15" s="358"/>
      <c r="O15" s="399">
        <f t="shared" si="0"/>
        <v>0</v>
      </c>
      <c r="P15" s="400">
        <f t="shared" si="1"/>
        <v>0</v>
      </c>
      <c r="Q15" s="327"/>
      <c r="R15" s="327"/>
      <c r="S15" s="327"/>
      <c r="T15" s="327"/>
      <c r="U15" s="327"/>
    </row>
    <row r="16" spans="1:21" ht="15.75" x14ac:dyDescent="0.25">
      <c r="A16" s="596"/>
      <c r="B16" s="596"/>
      <c r="C16" s="74"/>
      <c r="D16" s="327"/>
      <c r="E16" s="327"/>
      <c r="F16" s="278"/>
      <c r="G16" s="357"/>
      <c r="H16" s="358"/>
      <c r="I16" s="357"/>
      <c r="J16" s="358"/>
      <c r="K16" s="357"/>
      <c r="L16" s="358"/>
      <c r="M16" s="357"/>
      <c r="N16" s="358"/>
      <c r="O16" s="399">
        <f t="shared" si="0"/>
        <v>0</v>
      </c>
      <c r="P16" s="400">
        <f t="shared" si="1"/>
        <v>0</v>
      </c>
      <c r="Q16" s="327"/>
      <c r="R16" s="327"/>
      <c r="S16" s="327"/>
      <c r="T16" s="327"/>
      <c r="U16" s="327"/>
    </row>
    <row r="17" spans="1:21" ht="15.75" x14ac:dyDescent="0.25">
      <c r="A17" s="596"/>
      <c r="B17" s="596"/>
      <c r="C17" s="74"/>
      <c r="D17" s="327"/>
      <c r="E17" s="327"/>
      <c r="F17" s="278"/>
      <c r="G17" s="357"/>
      <c r="H17" s="358"/>
      <c r="I17" s="357"/>
      <c r="J17" s="358"/>
      <c r="K17" s="357"/>
      <c r="L17" s="358"/>
      <c r="M17" s="357"/>
      <c r="N17" s="358"/>
      <c r="O17" s="399">
        <f t="shared" si="0"/>
        <v>0</v>
      </c>
      <c r="P17" s="400">
        <f t="shared" si="1"/>
        <v>0</v>
      </c>
      <c r="Q17" s="327"/>
      <c r="R17" s="327"/>
      <c r="S17" s="327"/>
      <c r="T17" s="327"/>
      <c r="U17" s="327"/>
    </row>
    <row r="18" spans="1:21" ht="15.75" x14ac:dyDescent="0.25">
      <c r="A18" s="596"/>
      <c r="B18" s="596"/>
      <c r="C18" s="74"/>
      <c r="D18" s="327"/>
      <c r="E18" s="327"/>
      <c r="F18" s="278"/>
      <c r="G18" s="357"/>
      <c r="H18" s="358"/>
      <c r="I18" s="357"/>
      <c r="J18" s="358"/>
      <c r="K18" s="357"/>
      <c r="L18" s="358"/>
      <c r="M18" s="357"/>
      <c r="N18" s="358"/>
      <c r="O18" s="399">
        <f t="shared" si="0"/>
        <v>0</v>
      </c>
      <c r="P18" s="400">
        <f t="shared" si="1"/>
        <v>0</v>
      </c>
      <c r="Q18" s="327"/>
      <c r="R18" s="327"/>
      <c r="S18" s="327"/>
      <c r="T18" s="327"/>
      <c r="U18" s="327"/>
    </row>
    <row r="19" spans="1:21" ht="15.75" x14ac:dyDescent="0.25">
      <c r="A19" s="597"/>
      <c r="B19" s="597"/>
      <c r="C19" s="74"/>
      <c r="D19" s="327"/>
      <c r="E19" s="327"/>
      <c r="F19" s="278"/>
      <c r="G19" s="357"/>
      <c r="H19" s="358"/>
      <c r="I19" s="357"/>
      <c r="J19" s="358"/>
      <c r="K19" s="357"/>
      <c r="L19" s="358"/>
      <c r="M19" s="357"/>
      <c r="N19" s="358"/>
      <c r="O19" s="399">
        <f t="shared" si="0"/>
        <v>0</v>
      </c>
      <c r="P19" s="400">
        <f t="shared" si="1"/>
        <v>0</v>
      </c>
      <c r="Q19" s="327"/>
      <c r="R19" s="327"/>
      <c r="S19" s="327"/>
      <c r="T19" s="327"/>
      <c r="U19" s="327"/>
    </row>
    <row r="20" spans="1:21" ht="15.75" x14ac:dyDescent="0.25">
      <c r="A20" s="595" t="s">
        <v>1438</v>
      </c>
      <c r="B20" s="595" t="s">
        <v>1439</v>
      </c>
      <c r="C20" s="74"/>
      <c r="D20" s="327"/>
      <c r="E20" s="327"/>
      <c r="F20" s="278"/>
      <c r="G20" s="357"/>
      <c r="H20" s="358"/>
      <c r="I20" s="357"/>
      <c r="J20" s="358"/>
      <c r="K20" s="357"/>
      <c r="L20" s="358"/>
      <c r="M20" s="357"/>
      <c r="N20" s="358"/>
      <c r="O20" s="399">
        <f t="shared" si="0"/>
        <v>0</v>
      </c>
      <c r="P20" s="400">
        <f t="shared" si="1"/>
        <v>0</v>
      </c>
      <c r="Q20" s="327"/>
      <c r="R20" s="327"/>
      <c r="S20" s="327"/>
      <c r="T20" s="327"/>
      <c r="U20" s="327"/>
    </row>
    <row r="21" spans="1:21" s="367" customFormat="1" ht="94.5" x14ac:dyDescent="0.25">
      <c r="A21" s="596"/>
      <c r="B21" s="596"/>
      <c r="C21" s="74" t="s">
        <v>1802</v>
      </c>
      <c r="D21" s="327" t="s">
        <v>1803</v>
      </c>
      <c r="E21" s="327" t="s">
        <v>1804</v>
      </c>
      <c r="F21" s="278" t="s">
        <v>1805</v>
      </c>
      <c r="G21" s="357">
        <v>0.5</v>
      </c>
      <c r="H21" s="358">
        <v>8600</v>
      </c>
      <c r="I21" s="357">
        <v>0.2</v>
      </c>
      <c r="J21" s="358">
        <v>3000</v>
      </c>
      <c r="K21" s="357">
        <v>0.2</v>
      </c>
      <c r="L21" s="358">
        <v>3000</v>
      </c>
      <c r="M21" s="357">
        <v>0.1</v>
      </c>
      <c r="N21" s="358">
        <v>2000</v>
      </c>
      <c r="O21" s="399">
        <f t="shared" si="0"/>
        <v>0.99999999999999989</v>
      </c>
      <c r="P21" s="526">
        <f t="shared" si="1"/>
        <v>16600</v>
      </c>
      <c r="Q21" s="327"/>
      <c r="R21" s="327" t="s">
        <v>1807</v>
      </c>
      <c r="S21" s="327" t="s">
        <v>1808</v>
      </c>
      <c r="T21" s="327" t="s">
        <v>1683</v>
      </c>
      <c r="U21" s="327" t="s">
        <v>1809</v>
      </c>
    </row>
    <row r="22" spans="1:21" s="367" customFormat="1" ht="15.75" x14ac:dyDescent="0.25">
      <c r="A22" s="596"/>
      <c r="B22" s="596"/>
      <c r="C22" s="74"/>
      <c r="D22" s="327"/>
      <c r="E22" s="327"/>
      <c r="F22" s="278"/>
      <c r="G22" s="357"/>
      <c r="H22" s="358"/>
      <c r="I22" s="357"/>
      <c r="J22" s="358"/>
      <c r="K22" s="357"/>
      <c r="L22" s="358"/>
      <c r="M22" s="357"/>
      <c r="N22" s="358"/>
      <c r="O22" s="399">
        <f t="shared" si="0"/>
        <v>0</v>
      </c>
      <c r="P22" s="400">
        <f t="shared" si="1"/>
        <v>0</v>
      </c>
      <c r="Q22" s="327"/>
      <c r="R22" s="327"/>
      <c r="S22" s="327"/>
      <c r="T22" s="327"/>
      <c r="U22" s="327"/>
    </row>
    <row r="23" spans="1:21" s="367" customFormat="1" ht="15.75" x14ac:dyDescent="0.25">
      <c r="A23" s="596"/>
      <c r="B23" s="596"/>
      <c r="C23" s="74"/>
      <c r="D23" s="327"/>
      <c r="E23" s="327"/>
      <c r="F23" s="278"/>
      <c r="G23" s="357"/>
      <c r="H23" s="358"/>
      <c r="I23" s="357"/>
      <c r="J23" s="358"/>
      <c r="K23" s="357"/>
      <c r="L23" s="358"/>
      <c r="M23" s="357"/>
      <c r="N23" s="358"/>
      <c r="O23" s="399">
        <f t="shared" si="0"/>
        <v>0</v>
      </c>
      <c r="P23" s="400">
        <f t="shared" si="1"/>
        <v>0</v>
      </c>
      <c r="Q23" s="327"/>
      <c r="R23" s="327"/>
      <c r="S23" s="327"/>
      <c r="T23" s="327"/>
      <c r="U23" s="327"/>
    </row>
    <row r="24" spans="1:21" ht="15.75" x14ac:dyDescent="0.25">
      <c r="A24" s="596"/>
      <c r="B24" s="596"/>
      <c r="C24" s="74"/>
      <c r="D24" s="327"/>
      <c r="E24" s="327"/>
      <c r="F24" s="278"/>
      <c r="G24" s="357"/>
      <c r="H24" s="358"/>
      <c r="I24" s="357"/>
      <c r="J24" s="358"/>
      <c r="K24" s="357"/>
      <c r="L24" s="358"/>
      <c r="M24" s="357"/>
      <c r="N24" s="358"/>
      <c r="O24" s="399">
        <f t="shared" si="0"/>
        <v>0</v>
      </c>
      <c r="P24" s="400">
        <f t="shared" si="1"/>
        <v>0</v>
      </c>
      <c r="Q24" s="327"/>
      <c r="R24" s="327"/>
      <c r="S24" s="327"/>
      <c r="T24" s="327"/>
      <c r="U24" s="327"/>
    </row>
    <row r="25" spans="1:21" ht="15.75" x14ac:dyDescent="0.25">
      <c r="A25" s="596"/>
      <c r="B25" s="596"/>
      <c r="C25" s="74"/>
      <c r="D25" s="327"/>
      <c r="E25" s="327"/>
      <c r="F25" s="278"/>
      <c r="G25" s="357"/>
      <c r="H25" s="358"/>
      <c r="I25" s="357"/>
      <c r="J25" s="358"/>
      <c r="K25" s="357"/>
      <c r="L25" s="358"/>
      <c r="M25" s="357"/>
      <c r="N25" s="358"/>
      <c r="O25" s="399">
        <f t="shared" si="0"/>
        <v>0</v>
      </c>
      <c r="P25" s="400">
        <f t="shared" si="1"/>
        <v>0</v>
      </c>
      <c r="Q25" s="327"/>
      <c r="R25" s="327"/>
      <c r="S25" s="327"/>
      <c r="T25" s="327"/>
      <c r="U25" s="327"/>
    </row>
    <row r="26" spans="1:21" ht="15.75" x14ac:dyDescent="0.25">
      <c r="A26" s="597"/>
      <c r="B26" s="597"/>
      <c r="C26" s="74"/>
      <c r="D26" s="327"/>
      <c r="E26" s="327"/>
      <c r="F26" s="278"/>
      <c r="G26" s="357"/>
      <c r="H26" s="358"/>
      <c r="I26" s="357"/>
      <c r="J26" s="358"/>
      <c r="K26" s="357"/>
      <c r="L26" s="358"/>
      <c r="M26" s="357"/>
      <c r="N26" s="358"/>
      <c r="O26" s="399">
        <f t="shared" si="0"/>
        <v>0</v>
      </c>
      <c r="P26" s="400">
        <f t="shared" si="1"/>
        <v>0</v>
      </c>
      <c r="Q26" s="327"/>
      <c r="R26" s="327"/>
      <c r="S26" s="327"/>
      <c r="T26" s="327"/>
      <c r="U26" s="327"/>
    </row>
    <row r="27" spans="1:21" ht="94.5" x14ac:dyDescent="0.25">
      <c r="A27" s="595" t="s">
        <v>1440</v>
      </c>
      <c r="B27" s="595" t="s">
        <v>1441</v>
      </c>
      <c r="C27" s="74" t="s">
        <v>1810</v>
      </c>
      <c r="D27" s="327" t="s">
        <v>1811</v>
      </c>
      <c r="E27" s="327" t="s">
        <v>1812</v>
      </c>
      <c r="F27" s="278" t="s">
        <v>1813</v>
      </c>
      <c r="G27" s="357"/>
      <c r="H27" s="358"/>
      <c r="I27" s="358">
        <v>7</v>
      </c>
      <c r="J27" s="358">
        <v>10000</v>
      </c>
      <c r="K27" s="358">
        <v>7</v>
      </c>
      <c r="L27" s="358">
        <v>10000</v>
      </c>
      <c r="M27" s="358">
        <v>7</v>
      </c>
      <c r="N27" s="358">
        <v>15490</v>
      </c>
      <c r="O27" s="399">
        <f t="shared" si="0"/>
        <v>21</v>
      </c>
      <c r="P27" s="526">
        <f t="shared" si="1"/>
        <v>35490</v>
      </c>
      <c r="Q27" s="327"/>
      <c r="R27" s="327" t="s">
        <v>1817</v>
      </c>
      <c r="S27" s="327" t="s">
        <v>1766</v>
      </c>
      <c r="T27" s="327" t="s">
        <v>1598</v>
      </c>
      <c r="U27" s="327" t="s">
        <v>1818</v>
      </c>
    </row>
    <row r="28" spans="1:21" s="367" customFormat="1" ht="105.75" customHeight="1" x14ac:dyDescent="0.25">
      <c r="A28" s="596"/>
      <c r="B28" s="596"/>
      <c r="C28" s="74"/>
      <c r="D28" s="327" t="s">
        <v>1955</v>
      </c>
      <c r="E28" s="327" t="s">
        <v>1953</v>
      </c>
      <c r="F28" s="278" t="s">
        <v>1954</v>
      </c>
      <c r="G28" s="357"/>
      <c r="H28" s="358"/>
      <c r="I28" s="357">
        <v>0.25</v>
      </c>
      <c r="J28" s="358">
        <v>20000</v>
      </c>
      <c r="K28" s="357">
        <v>0.5</v>
      </c>
      <c r="L28" s="358">
        <v>30000</v>
      </c>
      <c r="M28" s="357">
        <v>0.25</v>
      </c>
      <c r="N28" s="358">
        <v>21500</v>
      </c>
      <c r="O28" s="399">
        <f t="shared" si="0"/>
        <v>1</v>
      </c>
      <c r="P28" s="526">
        <f t="shared" si="1"/>
        <v>71500</v>
      </c>
      <c r="Q28" s="327"/>
      <c r="R28" s="327" t="s">
        <v>1956</v>
      </c>
      <c r="S28" s="327" t="s">
        <v>1957</v>
      </c>
      <c r="T28" s="327" t="s">
        <v>1598</v>
      </c>
      <c r="U28" s="327" t="s">
        <v>1958</v>
      </c>
    </row>
    <row r="29" spans="1:21" s="367" customFormat="1" ht="15.75" x14ac:dyDescent="0.25">
      <c r="A29" s="596"/>
      <c r="B29" s="596"/>
      <c r="C29" s="74"/>
      <c r="D29" s="327"/>
      <c r="E29" s="327"/>
      <c r="F29" s="278"/>
      <c r="G29" s="357"/>
      <c r="H29" s="358"/>
      <c r="I29" s="357"/>
      <c r="J29" s="358"/>
      <c r="K29" s="357"/>
      <c r="L29" s="358"/>
      <c r="M29" s="357"/>
      <c r="N29" s="358"/>
      <c r="O29" s="399">
        <f t="shared" si="0"/>
        <v>0</v>
      </c>
      <c r="P29" s="400">
        <f t="shared" si="1"/>
        <v>0</v>
      </c>
      <c r="Q29" s="327"/>
      <c r="R29" s="327"/>
      <c r="S29" s="327"/>
      <c r="T29" s="327"/>
      <c r="U29" s="327"/>
    </row>
    <row r="30" spans="1:21" s="367" customFormat="1" ht="15.75" x14ac:dyDescent="0.25">
      <c r="A30" s="596"/>
      <c r="B30" s="596"/>
      <c r="C30" s="74"/>
      <c r="D30" s="327"/>
      <c r="E30" s="327"/>
      <c r="F30" s="278"/>
      <c r="G30" s="357"/>
      <c r="H30" s="358"/>
      <c r="I30" s="357"/>
      <c r="J30" s="358"/>
      <c r="K30" s="357"/>
      <c r="L30" s="358"/>
      <c r="M30" s="357"/>
      <c r="N30" s="358"/>
      <c r="O30" s="399">
        <f t="shared" si="0"/>
        <v>0</v>
      </c>
      <c r="P30" s="400">
        <f t="shared" si="1"/>
        <v>0</v>
      </c>
      <c r="Q30" s="327"/>
      <c r="R30" s="327"/>
      <c r="S30" s="327"/>
      <c r="T30" s="327"/>
      <c r="U30" s="327"/>
    </row>
    <row r="31" spans="1:21" ht="15.75" x14ac:dyDescent="0.25">
      <c r="A31" s="596"/>
      <c r="B31" s="596"/>
      <c r="C31" s="74"/>
      <c r="D31" s="327"/>
      <c r="E31" s="327"/>
      <c r="F31" s="278"/>
      <c r="G31" s="357"/>
      <c r="H31" s="358"/>
      <c r="I31" s="357"/>
      <c r="J31" s="358"/>
      <c r="K31" s="357"/>
      <c r="L31" s="358"/>
      <c r="M31" s="357"/>
      <c r="N31" s="358"/>
      <c r="O31" s="399">
        <f t="shared" si="0"/>
        <v>0</v>
      </c>
      <c r="P31" s="400">
        <f t="shared" si="1"/>
        <v>0</v>
      </c>
      <c r="Q31" s="327"/>
      <c r="R31" s="327"/>
      <c r="S31" s="327"/>
      <c r="T31" s="327"/>
      <c r="U31" s="327"/>
    </row>
    <row r="32" spans="1:21" ht="15.75" x14ac:dyDescent="0.25">
      <c r="A32" s="596"/>
      <c r="B32" s="596"/>
      <c r="C32" s="74"/>
      <c r="D32" s="327"/>
      <c r="E32" s="327"/>
      <c r="F32" s="278"/>
      <c r="G32" s="357"/>
      <c r="H32" s="358"/>
      <c r="I32" s="357"/>
      <c r="J32" s="358"/>
      <c r="K32" s="357"/>
      <c r="L32" s="358"/>
      <c r="M32" s="357"/>
      <c r="N32" s="358"/>
      <c r="O32" s="399">
        <f t="shared" si="0"/>
        <v>0</v>
      </c>
      <c r="P32" s="400">
        <f t="shared" si="1"/>
        <v>0</v>
      </c>
      <c r="Q32" s="327"/>
      <c r="R32" s="327"/>
      <c r="S32" s="327"/>
      <c r="T32" s="327"/>
      <c r="U32" s="327"/>
    </row>
    <row r="33" spans="1:21" ht="15.75" x14ac:dyDescent="0.25">
      <c r="A33" s="597"/>
      <c r="B33" s="597"/>
      <c r="C33" s="74"/>
      <c r="D33" s="327"/>
      <c r="E33" s="327"/>
      <c r="F33" s="278"/>
      <c r="G33" s="357"/>
      <c r="H33" s="358"/>
      <c r="I33" s="357"/>
      <c r="J33" s="358"/>
      <c r="K33" s="357"/>
      <c r="L33" s="358"/>
      <c r="M33" s="357"/>
      <c r="N33" s="358"/>
      <c r="O33" s="399">
        <f t="shared" si="0"/>
        <v>0</v>
      </c>
      <c r="P33" s="400">
        <f t="shared" si="1"/>
        <v>0</v>
      </c>
      <c r="Q33" s="327"/>
      <c r="R33" s="327"/>
      <c r="S33" s="327"/>
      <c r="T33" s="327"/>
      <c r="U33" s="327"/>
    </row>
    <row r="34" spans="1:21" ht="15.6" customHeight="1" x14ac:dyDescent="0.25">
      <c r="A34" s="293"/>
      <c r="B34" s="294"/>
      <c r="C34" s="293" t="s">
        <v>118</v>
      </c>
      <c r="D34" s="294"/>
      <c r="E34" s="294"/>
      <c r="F34" s="295"/>
      <c r="G34" s="284">
        <f t="shared" ref="G34:O34" si="2">SUM(G7:H33)</f>
        <v>28603.5</v>
      </c>
      <c r="H34" s="284">
        <f t="shared" si="2"/>
        <v>28612.45</v>
      </c>
      <c r="I34" s="284">
        <f t="shared" si="2"/>
        <v>83012.45</v>
      </c>
      <c r="J34" s="284">
        <f t="shared" si="2"/>
        <v>83012.7</v>
      </c>
      <c r="K34" s="284">
        <f t="shared" si="2"/>
        <v>93012.7</v>
      </c>
      <c r="L34" s="284">
        <f t="shared" si="2"/>
        <v>93012.35</v>
      </c>
      <c r="M34" s="284">
        <f t="shared" si="2"/>
        <v>91302.35</v>
      </c>
      <c r="N34" s="284">
        <f t="shared" si="2"/>
        <v>91331</v>
      </c>
      <c r="O34" s="284">
        <f t="shared" si="2"/>
        <v>295931</v>
      </c>
      <c r="P34" s="284">
        <f>SUM(P7:P33)</f>
        <v>295890</v>
      </c>
      <c r="Q34" s="265"/>
      <c r="R34" s="265"/>
      <c r="S34" s="265"/>
      <c r="T34" s="265"/>
      <c r="U34" s="265"/>
    </row>
  </sheetData>
  <mergeCells count="25">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20:B26"/>
    <mergeCell ref="A20:A26"/>
    <mergeCell ref="A27:A33"/>
    <mergeCell ref="B27:B33"/>
    <mergeCell ref="B7:B12"/>
    <mergeCell ref="B13:B19"/>
    <mergeCell ref="A7:A12"/>
    <mergeCell ref="A13:A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zoomScale="57" zoomScaleNormal="57" workbookViewId="0">
      <pane ySplit="8" topLeftCell="A17" activePane="bottomLeft" state="frozen"/>
      <selection activeCell="A7" sqref="A7"/>
      <selection pane="bottomLeft" activeCell="C25" sqref="C25:D25"/>
    </sheetView>
  </sheetViews>
  <sheetFormatPr baseColWidth="10" defaultRowHeight="15" x14ac:dyDescent="0.25"/>
  <cols>
    <col min="1" max="2" width="21.7109375" customWidth="1"/>
    <col min="3" max="6" width="27.42578125" customWidth="1"/>
    <col min="7" max="7" width="15.28515625" customWidth="1"/>
    <col min="8" max="8" width="13.7109375" style="234" customWidth="1"/>
    <col min="9" max="9" width="15.28515625" customWidth="1"/>
    <col min="10" max="10" width="18.85546875" style="234" customWidth="1"/>
    <col min="11" max="11" width="11.42578125" customWidth="1"/>
    <col min="12" max="12" width="13.7109375" style="234" customWidth="1"/>
    <col min="13" max="13" width="11.42578125" customWidth="1"/>
    <col min="14" max="14" width="13.7109375" style="234" customWidth="1"/>
    <col min="15" max="15" width="15.28515625" customWidth="1"/>
    <col min="16" max="16" width="18.28515625" style="234" customWidth="1"/>
    <col min="17" max="17" width="14.140625" hidden="1" customWidth="1"/>
    <col min="18" max="18" width="21.5703125" customWidth="1"/>
    <col min="19" max="20" width="14.140625" customWidth="1"/>
    <col min="21" max="21" width="17" customWidth="1"/>
  </cols>
  <sheetData>
    <row r="1" spans="1:21" ht="18.75" x14ac:dyDescent="0.25">
      <c r="B1" s="285"/>
      <c r="C1" s="285"/>
      <c r="D1" s="285"/>
      <c r="E1" s="285"/>
      <c r="F1" s="285"/>
      <c r="G1" s="285" t="s">
        <v>1505</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21" t="s">
        <v>1402</v>
      </c>
      <c r="B3" s="621"/>
      <c r="C3" s="621"/>
      <c r="D3" s="621"/>
      <c r="E3" s="621"/>
      <c r="F3" s="621"/>
      <c r="G3" s="621"/>
      <c r="H3" s="621"/>
      <c r="I3" s="621"/>
      <c r="J3" s="621"/>
      <c r="K3" s="621"/>
      <c r="L3" s="621"/>
      <c r="M3" s="621"/>
      <c r="N3" s="621"/>
      <c r="O3" s="621"/>
      <c r="P3" s="621"/>
      <c r="Q3" s="621"/>
      <c r="R3" s="621"/>
      <c r="S3" s="621"/>
      <c r="T3" s="621"/>
      <c r="U3" s="621"/>
    </row>
    <row r="4" spans="1:21" s="367" customFormat="1" x14ac:dyDescent="0.25">
      <c r="A4" s="379" t="s">
        <v>1401</v>
      </c>
      <c r="B4" s="377"/>
      <c r="C4" s="377"/>
      <c r="D4" s="377"/>
      <c r="E4" s="377"/>
      <c r="F4" s="377"/>
      <c r="G4" s="377"/>
      <c r="H4" s="377"/>
      <c r="I4" s="377"/>
      <c r="J4" s="377"/>
      <c r="K4" s="377"/>
      <c r="L4" s="377"/>
      <c r="M4" s="377"/>
      <c r="N4" s="377"/>
      <c r="O4" s="377"/>
      <c r="P4" s="377"/>
      <c r="Q4" s="377"/>
      <c r="R4" s="377"/>
      <c r="S4" s="377"/>
      <c r="T4" s="377"/>
      <c r="U4" s="377"/>
    </row>
    <row r="5" spans="1:21" x14ac:dyDescent="0.25">
      <c r="A5" s="317" t="s">
        <v>1464</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570" t="s">
        <v>97</v>
      </c>
      <c r="B6" s="572" t="s">
        <v>111</v>
      </c>
      <c r="C6" s="582" t="s">
        <v>86</v>
      </c>
      <c r="D6" s="582" t="s">
        <v>87</v>
      </c>
      <c r="E6" s="582" t="s">
        <v>392</v>
      </c>
      <c r="F6" s="582" t="s">
        <v>88</v>
      </c>
      <c r="G6" s="585" t="s">
        <v>100</v>
      </c>
      <c r="H6" s="587"/>
      <c r="I6" s="587"/>
      <c r="J6" s="587"/>
      <c r="K6" s="587"/>
      <c r="L6" s="587"/>
      <c r="M6" s="587"/>
      <c r="N6" s="586"/>
      <c r="O6" s="591" t="s">
        <v>101</v>
      </c>
      <c r="P6" s="592"/>
      <c r="Q6" s="572" t="s">
        <v>102</v>
      </c>
      <c r="R6" s="572" t="s">
        <v>103</v>
      </c>
      <c r="S6" s="572" t="s">
        <v>110</v>
      </c>
      <c r="T6" s="572" t="s">
        <v>109</v>
      </c>
      <c r="U6" s="588" t="s">
        <v>89</v>
      </c>
    </row>
    <row r="7" spans="1:21" ht="15" customHeight="1" x14ac:dyDescent="0.25">
      <c r="A7" s="570"/>
      <c r="B7" s="570"/>
      <c r="C7" s="583"/>
      <c r="D7" s="583"/>
      <c r="E7" s="583"/>
      <c r="F7" s="583"/>
      <c r="G7" s="585" t="s">
        <v>104</v>
      </c>
      <c r="H7" s="586"/>
      <c r="I7" s="585" t="s">
        <v>105</v>
      </c>
      <c r="J7" s="586"/>
      <c r="K7" s="585" t="s">
        <v>106</v>
      </c>
      <c r="L7" s="586"/>
      <c r="M7" s="585" t="s">
        <v>107</v>
      </c>
      <c r="N7" s="586"/>
      <c r="O7" s="593"/>
      <c r="P7" s="594"/>
      <c r="Q7" s="570"/>
      <c r="R7" s="570"/>
      <c r="S7" s="570"/>
      <c r="T7" s="570"/>
      <c r="U7" s="589"/>
    </row>
    <row r="8" spans="1:21" ht="25.5" x14ac:dyDescent="0.25">
      <c r="A8" s="571"/>
      <c r="B8" s="571"/>
      <c r="C8" s="584"/>
      <c r="D8" s="584"/>
      <c r="E8" s="584"/>
      <c r="F8" s="584"/>
      <c r="G8" s="431" t="s">
        <v>108</v>
      </c>
      <c r="H8" s="431" t="s">
        <v>12</v>
      </c>
      <c r="I8" s="431" t="s">
        <v>108</v>
      </c>
      <c r="J8" s="431" t="s">
        <v>12</v>
      </c>
      <c r="K8" s="431" t="s">
        <v>108</v>
      </c>
      <c r="L8" s="431" t="s">
        <v>12</v>
      </c>
      <c r="M8" s="431" t="s">
        <v>108</v>
      </c>
      <c r="N8" s="431" t="s">
        <v>12</v>
      </c>
      <c r="O8" s="431" t="s">
        <v>108</v>
      </c>
      <c r="P8" s="431" t="s">
        <v>12</v>
      </c>
      <c r="Q8" s="571"/>
      <c r="R8" s="571"/>
      <c r="S8" s="571"/>
      <c r="T8" s="571"/>
      <c r="U8" s="590"/>
    </row>
    <row r="9" spans="1:21" s="367" customFormat="1" ht="15.75" x14ac:dyDescent="0.25">
      <c r="A9" s="432"/>
      <c r="B9" s="433"/>
      <c r="C9" s="434"/>
      <c r="D9" s="434"/>
      <c r="E9" s="435"/>
      <c r="F9" s="434"/>
      <c r="G9" s="436"/>
      <c r="H9" s="436"/>
      <c r="I9" s="436"/>
      <c r="J9" s="436"/>
      <c r="K9" s="436"/>
      <c r="L9" s="436"/>
      <c r="M9" s="436"/>
      <c r="N9" s="436"/>
      <c r="O9" s="436"/>
      <c r="P9" s="436"/>
      <c r="Q9" s="437"/>
      <c r="R9" s="437"/>
      <c r="S9" s="437"/>
      <c r="T9" s="437"/>
      <c r="U9" s="438"/>
    </row>
    <row r="10" spans="1:21" ht="141.75" x14ac:dyDescent="0.25">
      <c r="A10" s="618" t="s">
        <v>1402</v>
      </c>
      <c r="B10" s="618" t="s">
        <v>1403</v>
      </c>
      <c r="C10" s="495" t="s">
        <v>1822</v>
      </c>
      <c r="D10" s="495" t="s">
        <v>1819</v>
      </c>
      <c r="E10" s="495" t="s">
        <v>1820</v>
      </c>
      <c r="F10" s="255" t="s">
        <v>1821</v>
      </c>
      <c r="G10" s="496">
        <v>0.25</v>
      </c>
      <c r="H10" s="271">
        <v>4000</v>
      </c>
      <c r="I10" s="486">
        <v>0.25</v>
      </c>
      <c r="J10" s="271">
        <v>4000</v>
      </c>
      <c r="K10" s="486">
        <v>0.25</v>
      </c>
      <c r="L10" s="271">
        <v>4000</v>
      </c>
      <c r="M10" s="486">
        <v>0.25</v>
      </c>
      <c r="N10" s="271">
        <v>4000</v>
      </c>
      <c r="O10" s="401">
        <f>G10+I10+K10+M10</f>
        <v>1</v>
      </c>
      <c r="P10" s="523">
        <f>H10+J10+L10+N10</f>
        <v>16000</v>
      </c>
      <c r="Q10" s="282"/>
      <c r="R10" s="255" t="s">
        <v>1823</v>
      </c>
      <c r="S10" s="255" t="s">
        <v>1824</v>
      </c>
      <c r="T10" s="255" t="s">
        <v>1825</v>
      </c>
      <c r="U10" s="255" t="s">
        <v>1826</v>
      </c>
    </row>
    <row r="11" spans="1:21" ht="99.75" customHeight="1" x14ac:dyDescent="0.25">
      <c r="A11" s="619"/>
      <c r="B11" s="619"/>
      <c r="C11" s="490" t="s">
        <v>1827</v>
      </c>
      <c r="D11" s="490" t="s">
        <v>1835</v>
      </c>
      <c r="E11" s="490" t="s">
        <v>1828</v>
      </c>
      <c r="F11" s="282" t="s">
        <v>1829</v>
      </c>
      <c r="G11" s="497">
        <v>0.25</v>
      </c>
      <c r="H11" s="360">
        <v>0</v>
      </c>
      <c r="I11" s="498">
        <v>0.25</v>
      </c>
      <c r="J11" s="360">
        <v>0</v>
      </c>
      <c r="K11" s="498">
        <v>0.25</v>
      </c>
      <c r="L11" s="360">
        <v>0</v>
      </c>
      <c r="M11" s="498">
        <v>0.25</v>
      </c>
      <c r="N11" s="360">
        <v>0</v>
      </c>
      <c r="O11" s="401">
        <f t="shared" ref="O11:O35" si="0">G11+I11+K11+M11</f>
        <v>1</v>
      </c>
      <c r="P11" s="402">
        <f t="shared" ref="P11:P35" si="1">H11+J11+L11+N11</f>
        <v>0</v>
      </c>
      <c r="Q11" s="282"/>
      <c r="R11" s="282" t="s">
        <v>1830</v>
      </c>
      <c r="S11" s="282" t="s">
        <v>1831</v>
      </c>
      <c r="T11" s="282" t="s">
        <v>1825</v>
      </c>
      <c r="U11" s="282" t="s">
        <v>1826</v>
      </c>
    </row>
    <row r="12" spans="1:21" ht="110.25" x14ac:dyDescent="0.25">
      <c r="A12" s="619"/>
      <c r="B12" s="619"/>
      <c r="C12" s="281"/>
      <c r="D12" s="281" t="s">
        <v>1834</v>
      </c>
      <c r="E12" s="490" t="s">
        <v>1832</v>
      </c>
      <c r="F12" s="282" t="s">
        <v>1833</v>
      </c>
      <c r="G12" s="497">
        <v>0.5</v>
      </c>
      <c r="H12" s="360">
        <v>0</v>
      </c>
      <c r="I12" s="497">
        <v>0.5</v>
      </c>
      <c r="J12" s="360">
        <v>0</v>
      </c>
      <c r="K12" s="282">
        <v>0</v>
      </c>
      <c r="L12" s="360"/>
      <c r="M12" s="282">
        <v>0</v>
      </c>
      <c r="N12" s="360"/>
      <c r="O12" s="401">
        <f t="shared" si="0"/>
        <v>1</v>
      </c>
      <c r="P12" s="402">
        <f t="shared" si="1"/>
        <v>0</v>
      </c>
      <c r="Q12" s="282"/>
      <c r="R12" s="282" t="s">
        <v>1836</v>
      </c>
      <c r="S12" s="282" t="s">
        <v>1837</v>
      </c>
      <c r="T12" s="282" t="s">
        <v>1825</v>
      </c>
      <c r="U12" s="282" t="s">
        <v>1838</v>
      </c>
    </row>
    <row r="13" spans="1:21" ht="232.5" customHeight="1" x14ac:dyDescent="0.25">
      <c r="A13" s="619"/>
      <c r="B13" s="619"/>
      <c r="C13" s="281"/>
      <c r="D13" s="281" t="s">
        <v>1840</v>
      </c>
      <c r="E13" s="495" t="s">
        <v>1855</v>
      </c>
      <c r="F13" s="255" t="s">
        <v>1839</v>
      </c>
      <c r="G13" s="496">
        <v>0.25</v>
      </c>
      <c r="H13" s="271">
        <v>6000</v>
      </c>
      <c r="I13" s="486">
        <v>0.25</v>
      </c>
      <c r="J13" s="271">
        <v>6000</v>
      </c>
      <c r="K13" s="486">
        <v>0.25</v>
      </c>
      <c r="L13" s="271">
        <v>5250</v>
      </c>
      <c r="M13" s="486">
        <v>0.25</v>
      </c>
      <c r="N13" s="271">
        <v>5250</v>
      </c>
      <c r="O13" s="401">
        <f t="shared" si="0"/>
        <v>1</v>
      </c>
      <c r="P13" s="523">
        <f t="shared" si="1"/>
        <v>22500</v>
      </c>
      <c r="Q13" s="282"/>
      <c r="R13" s="255" t="s">
        <v>1841</v>
      </c>
      <c r="S13" s="255" t="s">
        <v>1842</v>
      </c>
      <c r="T13" s="255" t="s">
        <v>1825</v>
      </c>
      <c r="U13" s="255" t="s">
        <v>1838</v>
      </c>
    </row>
    <row r="14" spans="1:21" ht="157.5" x14ac:dyDescent="0.25">
      <c r="A14" s="619"/>
      <c r="B14" s="619"/>
      <c r="C14" s="495" t="s">
        <v>1843</v>
      </c>
      <c r="D14" s="495" t="s">
        <v>1844</v>
      </c>
      <c r="E14" s="495" t="s">
        <v>1856</v>
      </c>
      <c r="F14" s="255" t="s">
        <v>1845</v>
      </c>
      <c r="G14" s="496">
        <v>0.5</v>
      </c>
      <c r="H14" s="271">
        <v>5000</v>
      </c>
      <c r="I14" s="255"/>
      <c r="J14" s="271">
        <v>0</v>
      </c>
      <c r="K14" s="255"/>
      <c r="L14" s="271">
        <v>0</v>
      </c>
      <c r="M14" s="496">
        <v>0.5</v>
      </c>
      <c r="N14" s="271">
        <v>5000</v>
      </c>
      <c r="O14" s="401">
        <f t="shared" si="0"/>
        <v>1</v>
      </c>
      <c r="P14" s="523">
        <f t="shared" si="1"/>
        <v>10000</v>
      </c>
      <c r="Q14" s="282"/>
      <c r="R14" s="255" t="s">
        <v>1846</v>
      </c>
      <c r="S14" s="255" t="s">
        <v>1847</v>
      </c>
      <c r="T14" s="255" t="s">
        <v>1825</v>
      </c>
      <c r="U14" s="347" t="s">
        <v>1826</v>
      </c>
    </row>
    <row r="15" spans="1:21" ht="15.75" x14ac:dyDescent="0.25">
      <c r="A15" s="620"/>
      <c r="B15" s="620"/>
      <c r="C15" s="281"/>
      <c r="D15" s="281"/>
      <c r="E15" s="281"/>
      <c r="F15" s="282"/>
      <c r="G15" s="282"/>
      <c r="H15" s="360"/>
      <c r="I15" s="282"/>
      <c r="J15" s="360"/>
      <c r="K15" s="282"/>
      <c r="L15" s="360"/>
      <c r="M15" s="282"/>
      <c r="N15" s="360"/>
      <c r="O15" s="401">
        <f t="shared" si="0"/>
        <v>0</v>
      </c>
      <c r="P15" s="402">
        <f t="shared" si="1"/>
        <v>0</v>
      </c>
      <c r="Q15" s="282"/>
      <c r="R15" s="282"/>
      <c r="S15" s="282"/>
      <c r="T15" s="282"/>
      <c r="U15" s="361"/>
    </row>
    <row r="16" spans="1:21" ht="75.75" customHeight="1" x14ac:dyDescent="0.25">
      <c r="A16" s="618" t="s">
        <v>1401</v>
      </c>
      <c r="B16" s="618" t="s">
        <v>1851</v>
      </c>
      <c r="C16" s="495" t="s">
        <v>1848</v>
      </c>
      <c r="D16" s="495" t="s">
        <v>1849</v>
      </c>
      <c r="E16" s="495" t="s">
        <v>1857</v>
      </c>
      <c r="F16" s="255" t="s">
        <v>1850</v>
      </c>
      <c r="G16" s="496">
        <v>0.5</v>
      </c>
      <c r="H16" s="271">
        <v>4950</v>
      </c>
      <c r="I16" s="486">
        <v>0.5</v>
      </c>
      <c r="J16" s="271">
        <v>4950</v>
      </c>
      <c r="K16" s="486"/>
      <c r="L16" s="271"/>
      <c r="M16" s="486"/>
      <c r="N16" s="271"/>
      <c r="O16" s="498">
        <f>G16+I16+K16+M16</f>
        <v>1</v>
      </c>
      <c r="P16" s="523">
        <f t="shared" si="1"/>
        <v>9900</v>
      </c>
      <c r="Q16" s="282"/>
      <c r="R16" s="255" t="s">
        <v>1852</v>
      </c>
      <c r="S16" s="255" t="s">
        <v>1853</v>
      </c>
      <c r="T16" s="255" t="s">
        <v>1854</v>
      </c>
      <c r="U16" s="347" t="s">
        <v>1826</v>
      </c>
    </row>
    <row r="17" spans="1:21" ht="63" x14ac:dyDescent="0.25">
      <c r="A17" s="619"/>
      <c r="B17" s="619"/>
      <c r="C17" s="281"/>
      <c r="D17" s="281"/>
      <c r="E17" s="281" t="s">
        <v>1858</v>
      </c>
      <c r="F17" s="282" t="s">
        <v>1859</v>
      </c>
      <c r="G17" s="282"/>
      <c r="H17" s="360"/>
      <c r="I17" s="282"/>
      <c r="J17" s="360"/>
      <c r="K17" s="362">
        <v>1</v>
      </c>
      <c r="L17" s="360">
        <v>0</v>
      </c>
      <c r="M17" s="282"/>
      <c r="N17" s="360"/>
      <c r="O17" s="401">
        <f t="shared" si="0"/>
        <v>1</v>
      </c>
      <c r="P17" s="402">
        <f t="shared" si="1"/>
        <v>0</v>
      </c>
      <c r="Q17" s="282"/>
      <c r="R17" s="282" t="s">
        <v>1860</v>
      </c>
      <c r="S17" s="282" t="s">
        <v>1861</v>
      </c>
      <c r="T17" s="282" t="s">
        <v>1862</v>
      </c>
      <c r="U17" s="282" t="s">
        <v>1863</v>
      </c>
    </row>
    <row r="18" spans="1:21" ht="47.25" x14ac:dyDescent="0.25">
      <c r="A18" s="619"/>
      <c r="B18" s="619"/>
      <c r="C18" s="281"/>
      <c r="D18" s="281"/>
      <c r="E18" s="281" t="s">
        <v>1864</v>
      </c>
      <c r="F18" s="282" t="s">
        <v>1865</v>
      </c>
      <c r="G18" s="282"/>
      <c r="H18" s="360"/>
      <c r="I18" s="282"/>
      <c r="J18" s="360"/>
      <c r="K18" s="362"/>
      <c r="L18" s="360"/>
      <c r="M18" s="282">
        <v>100</v>
      </c>
      <c r="N18" s="360">
        <v>0</v>
      </c>
      <c r="O18" s="401">
        <f t="shared" si="0"/>
        <v>100</v>
      </c>
      <c r="P18" s="402">
        <f t="shared" si="1"/>
        <v>0</v>
      </c>
      <c r="Q18" s="282"/>
      <c r="R18" s="282" t="s">
        <v>1866</v>
      </c>
      <c r="S18" s="282" t="s">
        <v>1867</v>
      </c>
      <c r="T18" s="282" t="s">
        <v>1862</v>
      </c>
      <c r="U18" s="282" t="s">
        <v>1863</v>
      </c>
    </row>
    <row r="19" spans="1:21" ht="15.75" x14ac:dyDescent="0.25">
      <c r="A19" s="619"/>
      <c r="B19" s="619"/>
      <c r="C19" s="281"/>
      <c r="D19" s="281"/>
      <c r="E19" s="281"/>
      <c r="F19" s="282"/>
      <c r="G19" s="282"/>
      <c r="H19" s="360"/>
      <c r="I19" s="282"/>
      <c r="J19" s="360"/>
      <c r="K19" s="362"/>
      <c r="L19" s="360"/>
      <c r="M19" s="282"/>
      <c r="N19" s="360"/>
      <c r="O19" s="401">
        <f t="shared" si="0"/>
        <v>0</v>
      </c>
      <c r="P19" s="402">
        <f t="shared" si="1"/>
        <v>0</v>
      </c>
      <c r="Q19" s="282"/>
      <c r="R19" s="282"/>
      <c r="S19" s="282"/>
      <c r="T19" s="282"/>
      <c r="U19" s="282"/>
    </row>
    <row r="20" spans="1:21" ht="15.75" x14ac:dyDescent="0.25">
      <c r="A20" s="619"/>
      <c r="B20" s="619"/>
      <c r="C20" s="281"/>
      <c r="D20" s="281"/>
      <c r="E20" s="281"/>
      <c r="F20" s="282"/>
      <c r="G20" s="282"/>
      <c r="H20" s="360"/>
      <c r="I20" s="282"/>
      <c r="J20" s="360"/>
      <c r="K20" s="282"/>
      <c r="L20" s="360"/>
      <c r="M20" s="282"/>
      <c r="N20" s="360"/>
      <c r="O20" s="401">
        <f t="shared" si="0"/>
        <v>0</v>
      </c>
      <c r="P20" s="402">
        <f t="shared" si="1"/>
        <v>0</v>
      </c>
      <c r="Q20" s="282"/>
      <c r="R20" s="282"/>
      <c r="S20" s="282"/>
      <c r="T20" s="282"/>
      <c r="U20" s="363"/>
    </row>
    <row r="21" spans="1:21" s="367" customFormat="1" ht="15.75" x14ac:dyDescent="0.25">
      <c r="A21" s="619"/>
      <c r="B21" s="619"/>
      <c r="C21" s="378"/>
      <c r="D21" s="378"/>
      <c r="E21" s="378"/>
      <c r="F21" s="282"/>
      <c r="G21" s="282"/>
      <c r="H21" s="360"/>
      <c r="I21" s="282"/>
      <c r="J21" s="360"/>
      <c r="K21" s="282"/>
      <c r="L21" s="360"/>
      <c r="M21" s="282"/>
      <c r="N21" s="360"/>
      <c r="O21" s="401">
        <f t="shared" si="0"/>
        <v>0</v>
      </c>
      <c r="P21" s="402">
        <f t="shared" si="1"/>
        <v>0</v>
      </c>
      <c r="Q21" s="282"/>
      <c r="R21" s="282"/>
      <c r="S21" s="282"/>
      <c r="T21" s="282"/>
      <c r="U21" s="363"/>
    </row>
    <row r="22" spans="1:21" s="367" customFormat="1" ht="15.75" x14ac:dyDescent="0.25">
      <c r="A22" s="619"/>
      <c r="B22" s="619"/>
      <c r="C22" s="378"/>
      <c r="D22" s="378"/>
      <c r="E22" s="378"/>
      <c r="F22" s="282"/>
      <c r="G22" s="282"/>
      <c r="H22" s="360"/>
      <c r="I22" s="282"/>
      <c r="J22" s="360"/>
      <c r="K22" s="282"/>
      <c r="L22" s="360"/>
      <c r="M22" s="282"/>
      <c r="N22" s="360"/>
      <c r="O22" s="401">
        <f t="shared" si="0"/>
        <v>0</v>
      </c>
      <c r="P22" s="402">
        <f t="shared" si="1"/>
        <v>0</v>
      </c>
      <c r="Q22" s="282"/>
      <c r="R22" s="282"/>
      <c r="S22" s="282"/>
      <c r="T22" s="282"/>
      <c r="U22" s="363"/>
    </row>
    <row r="23" spans="1:21" s="367" customFormat="1" ht="15.75" x14ac:dyDescent="0.25">
      <c r="A23" s="619"/>
      <c r="B23" s="619"/>
      <c r="C23" s="378"/>
      <c r="D23" s="378"/>
      <c r="E23" s="378"/>
      <c r="F23" s="282"/>
      <c r="G23" s="282"/>
      <c r="H23" s="360"/>
      <c r="I23" s="282"/>
      <c r="J23" s="360"/>
      <c r="K23" s="282"/>
      <c r="L23" s="360"/>
      <c r="M23" s="282"/>
      <c r="N23" s="360"/>
      <c r="O23" s="401">
        <f t="shared" si="0"/>
        <v>0</v>
      </c>
      <c r="P23" s="402">
        <f t="shared" si="1"/>
        <v>0</v>
      </c>
      <c r="Q23" s="282"/>
      <c r="R23" s="282"/>
      <c r="S23" s="282"/>
      <c r="T23" s="282"/>
      <c r="U23" s="363"/>
    </row>
    <row r="24" spans="1:21" s="367" customFormat="1" ht="15.75" x14ac:dyDescent="0.25">
      <c r="A24" s="619"/>
      <c r="B24" s="619"/>
      <c r="C24" s="378"/>
      <c r="D24" s="378"/>
      <c r="E24" s="378"/>
      <c r="F24" s="282"/>
      <c r="G24" s="282"/>
      <c r="H24" s="360"/>
      <c r="I24" s="282"/>
      <c r="J24" s="360"/>
      <c r="K24" s="282"/>
      <c r="L24" s="360"/>
      <c r="M24" s="282"/>
      <c r="N24" s="360"/>
      <c r="O24" s="401">
        <f t="shared" si="0"/>
        <v>0</v>
      </c>
      <c r="P24" s="402">
        <f t="shared" si="1"/>
        <v>0</v>
      </c>
      <c r="Q24" s="282"/>
      <c r="R24" s="282"/>
      <c r="S24" s="282"/>
      <c r="T24" s="282"/>
      <c r="U24" s="363"/>
    </row>
    <row r="25" spans="1:21" s="367" customFormat="1" ht="63" x14ac:dyDescent="0.25">
      <c r="A25" s="617" t="s">
        <v>1464</v>
      </c>
      <c r="B25" s="617" t="s">
        <v>1868</v>
      </c>
      <c r="C25" s="378" t="s">
        <v>1869</v>
      </c>
      <c r="D25" s="378" t="s">
        <v>1870</v>
      </c>
      <c r="E25" s="378" t="s">
        <v>1871</v>
      </c>
      <c r="F25" s="282" t="s">
        <v>1872</v>
      </c>
      <c r="G25" s="282">
        <v>25</v>
      </c>
      <c r="H25" s="360">
        <v>0</v>
      </c>
      <c r="I25" s="282">
        <v>25</v>
      </c>
      <c r="J25" s="360">
        <v>0</v>
      </c>
      <c r="K25" s="282">
        <v>25</v>
      </c>
      <c r="L25" s="360">
        <v>0</v>
      </c>
      <c r="M25" s="282">
        <v>25</v>
      </c>
      <c r="N25" s="360">
        <v>0</v>
      </c>
      <c r="O25" s="401">
        <f t="shared" si="0"/>
        <v>100</v>
      </c>
      <c r="P25" s="402">
        <f t="shared" si="1"/>
        <v>0</v>
      </c>
      <c r="Q25" s="282"/>
      <c r="R25" s="282" t="s">
        <v>1873</v>
      </c>
      <c r="S25" s="282" t="s">
        <v>1766</v>
      </c>
      <c r="T25" s="282" t="s">
        <v>1683</v>
      </c>
      <c r="U25" s="363" t="s">
        <v>1874</v>
      </c>
    </row>
    <row r="26" spans="1:21" s="367" customFormat="1" ht="15.75" x14ac:dyDescent="0.25">
      <c r="A26" s="617"/>
      <c r="B26" s="617"/>
      <c r="C26" s="378"/>
      <c r="D26" s="378"/>
      <c r="E26" s="378"/>
      <c r="F26" s="282"/>
      <c r="G26" s="282"/>
      <c r="H26" s="360"/>
      <c r="I26" s="282"/>
      <c r="J26" s="360"/>
      <c r="K26" s="282"/>
      <c r="L26" s="360"/>
      <c r="M26" s="282"/>
      <c r="N26" s="360"/>
      <c r="O26" s="401">
        <f t="shared" si="0"/>
        <v>0</v>
      </c>
      <c r="P26" s="402">
        <f t="shared" si="1"/>
        <v>0</v>
      </c>
      <c r="Q26" s="282"/>
      <c r="R26" s="282"/>
      <c r="S26" s="282"/>
      <c r="T26" s="282"/>
      <c r="U26" s="363"/>
    </row>
    <row r="27" spans="1:21" s="367" customFormat="1" ht="15.75" x14ac:dyDescent="0.25">
      <c r="A27" s="617"/>
      <c r="B27" s="617"/>
      <c r="C27" s="378"/>
      <c r="D27" s="378"/>
      <c r="E27" s="378"/>
      <c r="F27" s="282"/>
      <c r="G27" s="282"/>
      <c r="H27" s="360"/>
      <c r="I27" s="282"/>
      <c r="J27" s="360"/>
      <c r="K27" s="282"/>
      <c r="L27" s="360"/>
      <c r="M27" s="282"/>
      <c r="N27" s="360"/>
      <c r="O27" s="401">
        <f t="shared" si="0"/>
        <v>0</v>
      </c>
      <c r="P27" s="402">
        <f t="shared" si="1"/>
        <v>0</v>
      </c>
      <c r="Q27" s="282"/>
      <c r="R27" s="282"/>
      <c r="S27" s="282"/>
      <c r="T27" s="282"/>
      <c r="U27" s="363"/>
    </row>
    <row r="28" spans="1:21" s="367" customFormat="1" ht="15.75" x14ac:dyDescent="0.25">
      <c r="A28" s="617"/>
      <c r="B28" s="617"/>
      <c r="C28" s="378"/>
      <c r="D28" s="378"/>
      <c r="E28" s="378"/>
      <c r="F28" s="282"/>
      <c r="G28" s="282"/>
      <c r="H28" s="360"/>
      <c r="I28" s="282"/>
      <c r="J28" s="360"/>
      <c r="K28" s="282"/>
      <c r="L28" s="360"/>
      <c r="M28" s="282"/>
      <c r="N28" s="360"/>
      <c r="O28" s="401">
        <f t="shared" si="0"/>
        <v>0</v>
      </c>
      <c r="P28" s="402">
        <f t="shared" si="1"/>
        <v>0</v>
      </c>
      <c r="Q28" s="282"/>
      <c r="R28" s="282"/>
      <c r="S28" s="282"/>
      <c r="T28" s="282"/>
      <c r="U28" s="363"/>
    </row>
    <row r="29" spans="1:21" s="367" customFormat="1" ht="15.75" x14ac:dyDescent="0.25">
      <c r="A29" s="617"/>
      <c r="B29" s="617"/>
      <c r="C29" s="378"/>
      <c r="D29" s="378"/>
      <c r="E29" s="378"/>
      <c r="F29" s="282"/>
      <c r="G29" s="282"/>
      <c r="H29" s="360"/>
      <c r="I29" s="282"/>
      <c r="J29" s="360"/>
      <c r="K29" s="282"/>
      <c r="L29" s="360"/>
      <c r="M29" s="282"/>
      <c r="N29" s="360"/>
      <c r="O29" s="401">
        <f t="shared" si="0"/>
        <v>0</v>
      </c>
      <c r="P29" s="402">
        <f t="shared" si="1"/>
        <v>0</v>
      </c>
      <c r="Q29" s="282"/>
      <c r="R29" s="282"/>
      <c r="S29" s="282"/>
      <c r="T29" s="282"/>
      <c r="U29" s="363"/>
    </row>
    <row r="30" spans="1:21" s="367" customFormat="1" ht="15.75" x14ac:dyDescent="0.25">
      <c r="A30" s="617"/>
      <c r="B30" s="617"/>
      <c r="C30" s="378"/>
      <c r="D30" s="378"/>
      <c r="E30" s="378"/>
      <c r="F30" s="282"/>
      <c r="G30" s="282"/>
      <c r="H30" s="360"/>
      <c r="I30" s="282"/>
      <c r="J30" s="360"/>
      <c r="K30" s="282"/>
      <c r="L30" s="360"/>
      <c r="M30" s="282"/>
      <c r="N30" s="360"/>
      <c r="O30" s="401">
        <f t="shared" si="0"/>
        <v>0</v>
      </c>
      <c r="P30" s="402">
        <f t="shared" si="1"/>
        <v>0</v>
      </c>
      <c r="Q30" s="282"/>
      <c r="R30" s="282"/>
      <c r="S30" s="282"/>
      <c r="T30" s="282"/>
      <c r="U30" s="363"/>
    </row>
    <row r="31" spans="1:21" s="367" customFormat="1" ht="15.75" x14ac:dyDescent="0.25">
      <c r="A31" s="617"/>
      <c r="B31" s="617"/>
      <c r="C31" s="378"/>
      <c r="D31" s="378"/>
      <c r="E31" s="378"/>
      <c r="F31" s="282"/>
      <c r="G31" s="282"/>
      <c r="H31" s="360"/>
      <c r="I31" s="282"/>
      <c r="J31" s="360"/>
      <c r="K31" s="282"/>
      <c r="L31" s="360"/>
      <c r="M31" s="282"/>
      <c r="N31" s="360"/>
      <c r="O31" s="401">
        <f t="shared" si="0"/>
        <v>0</v>
      </c>
      <c r="P31" s="402">
        <f t="shared" si="1"/>
        <v>0</v>
      </c>
      <c r="Q31" s="282"/>
      <c r="R31" s="282"/>
      <c r="S31" s="282"/>
      <c r="T31" s="282"/>
      <c r="U31" s="363"/>
    </row>
    <row r="32" spans="1:21" s="367" customFormat="1" ht="15.75" x14ac:dyDescent="0.25">
      <c r="A32" s="617"/>
      <c r="B32" s="617"/>
      <c r="C32" s="378"/>
      <c r="D32" s="378"/>
      <c r="E32" s="378"/>
      <c r="F32" s="282"/>
      <c r="G32" s="282"/>
      <c r="H32" s="360"/>
      <c r="I32" s="282"/>
      <c r="J32" s="360"/>
      <c r="K32" s="282"/>
      <c r="L32" s="360"/>
      <c r="M32" s="282"/>
      <c r="N32" s="360"/>
      <c r="O32" s="401">
        <f t="shared" si="0"/>
        <v>0</v>
      </c>
      <c r="P32" s="402">
        <f t="shared" si="1"/>
        <v>0</v>
      </c>
      <c r="Q32" s="282"/>
      <c r="R32" s="282"/>
      <c r="S32" s="282"/>
      <c r="T32" s="282"/>
      <c r="U32" s="363"/>
    </row>
    <row r="33" spans="1:21" s="367" customFormat="1" ht="15.75" x14ac:dyDescent="0.25">
      <c r="A33" s="617"/>
      <c r="B33" s="617"/>
      <c r="C33" s="378"/>
      <c r="D33" s="378"/>
      <c r="E33" s="378"/>
      <c r="F33" s="282"/>
      <c r="G33" s="282"/>
      <c r="H33" s="360"/>
      <c r="I33" s="282"/>
      <c r="J33" s="360"/>
      <c r="K33" s="282"/>
      <c r="L33" s="360"/>
      <c r="M33" s="282"/>
      <c r="N33" s="360"/>
      <c r="O33" s="401">
        <f t="shared" si="0"/>
        <v>0</v>
      </c>
      <c r="P33" s="402">
        <f t="shared" si="1"/>
        <v>0</v>
      </c>
      <c r="Q33" s="282"/>
      <c r="R33" s="282"/>
      <c r="S33" s="282"/>
      <c r="T33" s="282"/>
      <c r="U33" s="363"/>
    </row>
    <row r="34" spans="1:21" s="367" customFormat="1" ht="15.75" x14ac:dyDescent="0.25">
      <c r="A34" s="617"/>
      <c r="B34" s="617"/>
      <c r="C34" s="378"/>
      <c r="D34" s="378"/>
      <c r="E34" s="378"/>
      <c r="F34" s="282"/>
      <c r="G34" s="282"/>
      <c r="H34" s="360"/>
      <c r="I34" s="282"/>
      <c r="J34" s="360"/>
      <c r="K34" s="282"/>
      <c r="L34" s="360"/>
      <c r="M34" s="282"/>
      <c r="N34" s="360"/>
      <c r="O34" s="401">
        <f t="shared" si="0"/>
        <v>0</v>
      </c>
      <c r="P34" s="402">
        <f t="shared" si="1"/>
        <v>0</v>
      </c>
      <c r="Q34" s="282"/>
      <c r="R34" s="282"/>
      <c r="S34" s="282"/>
      <c r="T34" s="282"/>
      <c r="U34" s="363"/>
    </row>
    <row r="35" spans="1:21" ht="15.75" x14ac:dyDescent="0.25">
      <c r="A35" s="617"/>
      <c r="B35" s="617"/>
      <c r="C35" s="281"/>
      <c r="D35" s="281"/>
      <c r="E35" s="281"/>
      <c r="F35" s="282"/>
      <c r="G35" s="282"/>
      <c r="H35" s="360"/>
      <c r="I35" s="282"/>
      <c r="J35" s="360"/>
      <c r="K35" s="282"/>
      <c r="L35" s="360"/>
      <c r="M35" s="282"/>
      <c r="N35" s="360"/>
      <c r="O35" s="401">
        <f t="shared" si="0"/>
        <v>0</v>
      </c>
      <c r="P35" s="402">
        <f t="shared" si="1"/>
        <v>0</v>
      </c>
      <c r="Q35" s="282"/>
      <c r="R35" s="282"/>
      <c r="S35" s="282"/>
      <c r="T35" s="282"/>
      <c r="U35" s="282"/>
    </row>
    <row r="36" spans="1:21" ht="15.75" x14ac:dyDescent="0.25">
      <c r="A36" s="293"/>
      <c r="B36" s="294"/>
      <c r="C36" s="293" t="s">
        <v>1506</v>
      </c>
      <c r="D36" s="294"/>
      <c r="E36" s="294"/>
      <c r="F36" s="295"/>
      <c r="G36" s="283">
        <f t="shared" ref="G36:O36" si="2">SUM(G10:G35)</f>
        <v>27.25</v>
      </c>
      <c r="H36" s="284">
        <f t="shared" si="2"/>
        <v>19950</v>
      </c>
      <c r="I36" s="283">
        <f t="shared" si="2"/>
        <v>26.75</v>
      </c>
      <c r="J36" s="284">
        <f t="shared" si="2"/>
        <v>14950</v>
      </c>
      <c r="K36" s="283">
        <f t="shared" si="2"/>
        <v>26.75</v>
      </c>
      <c r="L36" s="284">
        <f t="shared" si="2"/>
        <v>9250</v>
      </c>
      <c r="M36" s="283">
        <f t="shared" si="2"/>
        <v>126.25</v>
      </c>
      <c r="N36" s="284">
        <f t="shared" si="2"/>
        <v>14250</v>
      </c>
      <c r="O36" s="284">
        <f t="shared" si="2"/>
        <v>207</v>
      </c>
      <c r="P36" s="284">
        <f>SUM(P10:P35)</f>
        <v>58400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C7" workbookViewId="0">
      <selection activeCell="F23" sqref="F23"/>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63.42578125" style="86" customWidth="1"/>
    <col min="9" max="9" width="17.28515625" style="196" customWidth="1"/>
    <col min="10" max="10" width="15.85546875" style="86" bestFit="1" customWidth="1"/>
    <col min="11" max="16384" width="11.5703125" style="86"/>
  </cols>
  <sheetData>
    <row r="2" spans="2:9" ht="16.5" thickBot="1" x14ac:dyDescent="0.3">
      <c r="H2" s="562" t="s">
        <v>1369</v>
      </c>
      <c r="I2" s="562"/>
    </row>
    <row r="3" spans="2:9" ht="19.5" thickBot="1" x14ac:dyDescent="0.3">
      <c r="B3" s="81" t="s">
        <v>21</v>
      </c>
      <c r="C3" s="81" t="s">
        <v>391</v>
      </c>
      <c r="H3" s="419" t="s">
        <v>390</v>
      </c>
      <c r="I3" s="420" t="s">
        <v>391</v>
      </c>
    </row>
    <row r="4" spans="2:9" ht="18.75" x14ac:dyDescent="0.25">
      <c r="B4" s="82" t="s">
        <v>122</v>
      </c>
      <c r="C4" s="201">
        <f>'1. TALLERES SEMINARIOS'!D5</f>
        <v>856382.5</v>
      </c>
      <c r="H4" s="416" t="s">
        <v>1357</v>
      </c>
      <c r="I4" s="540">
        <f>'1. Desarrollo e Innov. Curricu.'!P28</f>
        <v>335652</v>
      </c>
    </row>
    <row r="5" spans="2:9" ht="18.75" x14ac:dyDescent="0.25">
      <c r="B5" s="82" t="s">
        <v>415</v>
      </c>
      <c r="C5" s="201">
        <f>'2. CONTRATACION DE PERSONAL'!D5</f>
        <v>1998613.7100000002</v>
      </c>
      <c r="H5" s="417" t="s">
        <v>1359</v>
      </c>
      <c r="I5" s="541">
        <f>'2. Investigación Científica'!P48</f>
        <v>367560</v>
      </c>
    </row>
    <row r="6" spans="2:9" ht="18.75" x14ac:dyDescent="0.25">
      <c r="B6" s="82" t="s">
        <v>126</v>
      </c>
      <c r="C6" s="201">
        <f>'3. EQUIPO DE OFICINA'!D5</f>
        <v>989600</v>
      </c>
      <c r="H6" s="417" t="s">
        <v>471</v>
      </c>
      <c r="I6" s="541">
        <f>'3. Vinculación Univ. Sociedad'!P79</f>
        <v>643185.66</v>
      </c>
    </row>
    <row r="7" spans="2:9" ht="19.5" thickBot="1" x14ac:dyDescent="0.3">
      <c r="B7" s="82" t="s">
        <v>416</v>
      </c>
      <c r="C7" s="201">
        <f>'4. EQUIPO TECNOLÓGICOS'!D5</f>
        <v>1775600</v>
      </c>
      <c r="E7" s="422" t="s">
        <v>119</v>
      </c>
      <c r="F7" s="428" t="s">
        <v>1470</v>
      </c>
      <c r="H7" s="417" t="s">
        <v>1358</v>
      </c>
      <c r="I7" s="541">
        <f>'4. Docencia y Profesorado Univ.'!P22</f>
        <v>243995</v>
      </c>
    </row>
    <row r="8" spans="2:9" ht="18.75" x14ac:dyDescent="0.25">
      <c r="B8" s="82" t="s">
        <v>127</v>
      </c>
      <c r="C8" s="201">
        <f>'5. ACTIVIDADES ESPECIALES'!D5</f>
        <v>3881754.6979999999</v>
      </c>
      <c r="E8" s="426" t="s">
        <v>1472</v>
      </c>
      <c r="F8" s="545">
        <f>Presupuesto!D566</f>
        <v>3062606.1579999998</v>
      </c>
      <c r="H8" s="417" t="s">
        <v>1360</v>
      </c>
      <c r="I8" s="541">
        <f>'5. Estudiantes y Graduados'!P43</f>
        <v>2067800</v>
      </c>
    </row>
    <row r="9" spans="2:9" ht="19.5" thickBot="1" x14ac:dyDescent="0.3">
      <c r="B9" s="92" t="s">
        <v>386</v>
      </c>
      <c r="C9" s="83">
        <f>'6. Becas'!D5</f>
        <v>0</v>
      </c>
      <c r="E9" s="427" t="s">
        <v>1497</v>
      </c>
      <c r="F9" s="546">
        <f>Presupuesto!E566</f>
        <v>23545344.75</v>
      </c>
      <c r="H9" s="417" t="s">
        <v>472</v>
      </c>
      <c r="I9" s="541">
        <f>'6. Gestión del Conocimiento'!P27</f>
        <v>0</v>
      </c>
    </row>
    <row r="10" spans="2:9" ht="19.5" thickBot="1" x14ac:dyDescent="0.3">
      <c r="B10" s="92" t="s">
        <v>387</v>
      </c>
      <c r="C10" s="83">
        <f>'7. Infraestructura'!D5</f>
        <v>17106000</v>
      </c>
      <c r="E10" s="429" t="s">
        <v>1471</v>
      </c>
      <c r="F10" s="547">
        <f>Presupuesto!F566</f>
        <v>26607950.908</v>
      </c>
      <c r="G10" s="111"/>
      <c r="H10" s="417" t="s">
        <v>1361</v>
      </c>
      <c r="I10" s="542">
        <f>'7. Lo Esencial de la Reforma U.'!P34</f>
        <v>295890</v>
      </c>
    </row>
    <row r="11" spans="2:9" ht="18.75" x14ac:dyDescent="0.25">
      <c r="B11" s="82" t="s">
        <v>418</v>
      </c>
      <c r="C11" s="83">
        <f>'8. Venta de Servicios'!D5</f>
        <v>0</v>
      </c>
      <c r="E11" s="430" t="s">
        <v>405</v>
      </c>
      <c r="F11" s="548">
        <f>Presupuesto!AR566</f>
        <v>26607950.908000004</v>
      </c>
      <c r="G11" s="111"/>
      <c r="H11" s="417" t="s">
        <v>1465</v>
      </c>
      <c r="I11" s="542">
        <f>'8. Asegura. de la Calid. y M'!P36</f>
        <v>58400</v>
      </c>
    </row>
    <row r="12" spans="2:9" ht="18.75" x14ac:dyDescent="0.25">
      <c r="B12" s="92"/>
      <c r="C12" s="83"/>
      <c r="F12" s="111"/>
      <c r="G12" s="111"/>
      <c r="H12" s="417" t="s">
        <v>1363</v>
      </c>
      <c r="I12" s="542">
        <f>'9. Cultura de Inno. Insti...'!P21</f>
        <v>0</v>
      </c>
    </row>
    <row r="13" spans="2:9" ht="24" thickBot="1" x14ac:dyDescent="0.3">
      <c r="B13" s="84" t="s">
        <v>125</v>
      </c>
      <c r="C13" s="425">
        <f>SUM(C4:C12)</f>
        <v>26607950.908</v>
      </c>
      <c r="F13" s="111"/>
      <c r="G13" s="111"/>
      <c r="H13" s="418" t="s">
        <v>1453</v>
      </c>
      <c r="I13" s="543">
        <f>'10. Posgrado'!P43</f>
        <v>767903</v>
      </c>
    </row>
    <row r="14" spans="2:9" ht="23.25" x14ac:dyDescent="0.25">
      <c r="B14" s="84"/>
      <c r="C14" s="85"/>
      <c r="F14" s="111"/>
      <c r="G14" s="111"/>
      <c r="H14" s="421" t="s">
        <v>125</v>
      </c>
      <c r="I14" s="544">
        <f>SUM(I4:I13)</f>
        <v>4780385.66</v>
      </c>
    </row>
    <row r="15" spans="2:9" ht="15.75" x14ac:dyDescent="0.25">
      <c r="F15" s="111"/>
      <c r="G15" s="111"/>
      <c r="H15" s="563"/>
      <c r="I15" s="563"/>
    </row>
    <row r="16" spans="2:9" ht="16.5" thickBot="1" x14ac:dyDescent="0.3">
      <c r="F16" s="111"/>
      <c r="G16" s="111"/>
      <c r="H16" s="564" t="s">
        <v>1371</v>
      </c>
      <c r="I16" s="564"/>
    </row>
    <row r="17" spans="2:15" ht="15.75" thickBot="1" x14ac:dyDescent="0.3">
      <c r="F17" s="111"/>
      <c r="G17" s="111"/>
      <c r="H17" s="422" t="s">
        <v>390</v>
      </c>
      <c r="I17" s="423" t="s">
        <v>391</v>
      </c>
      <c r="J17" s="196"/>
    </row>
    <row r="18" spans="2:15" x14ac:dyDescent="0.25">
      <c r="H18" s="469" t="s">
        <v>1364</v>
      </c>
      <c r="I18" s="532">
        <f>'11. Gestion Administrativa'!P45</f>
        <v>20621557.039999999</v>
      </c>
      <c r="J18" s="196"/>
    </row>
    <row r="19" spans="2:15" x14ac:dyDescent="0.25">
      <c r="H19" s="470" t="s">
        <v>1365</v>
      </c>
      <c r="I19" s="533">
        <f>'12. Gestión del Talento Humano'!P21</f>
        <v>1206009</v>
      </c>
      <c r="J19" s="196"/>
    </row>
    <row r="20" spans="2:15" x14ac:dyDescent="0.25">
      <c r="B20" s="464" t="s">
        <v>1492</v>
      </c>
      <c r="C20" s="465">
        <v>21.981300000000001</v>
      </c>
      <c r="D20" s="464" t="s">
        <v>1495</v>
      </c>
      <c r="E20" s="466"/>
      <c r="H20" s="470" t="s">
        <v>1366</v>
      </c>
      <c r="I20" s="533">
        <f>'13. Gestión Académica'!P21</f>
        <v>0</v>
      </c>
      <c r="J20" s="196"/>
    </row>
    <row r="21" spans="2:15" x14ac:dyDescent="0.25">
      <c r="H21" s="470" t="s">
        <v>1367</v>
      </c>
      <c r="I21" s="533">
        <f>'14. Internacional... de la E.S.'!P36</f>
        <v>0</v>
      </c>
      <c r="J21" s="196"/>
    </row>
    <row r="22" spans="2:15" x14ac:dyDescent="0.25">
      <c r="H22" s="471" t="s">
        <v>1368</v>
      </c>
      <c r="I22" s="534">
        <f>'15. Gobernabilidad y Proceso...'!P29</f>
        <v>0</v>
      </c>
      <c r="J22" s="196"/>
    </row>
    <row r="23" spans="2:15" x14ac:dyDescent="0.25">
      <c r="H23" s="472" t="s">
        <v>1466</v>
      </c>
      <c r="I23" s="535">
        <f>'16. Desa. del Sistema Educ.Sup.'!P70</f>
        <v>0</v>
      </c>
      <c r="J23" s="196"/>
    </row>
    <row r="24" spans="2:15" s="456" customFormat="1" ht="15.75" thickBot="1" x14ac:dyDescent="0.3">
      <c r="H24" s="473" t="s">
        <v>1504</v>
      </c>
      <c r="I24" s="536">
        <f>'17. Gestión TIC'!P74</f>
        <v>0</v>
      </c>
      <c r="J24" s="196"/>
    </row>
    <row r="25" spans="2:15" ht="15.75" thickBot="1" x14ac:dyDescent="0.3">
      <c r="H25" s="468" t="s">
        <v>125</v>
      </c>
      <c r="I25" s="537">
        <f>SUM(I18:I23)</f>
        <v>21827566.039999999</v>
      </c>
    </row>
    <row r="26" spans="2:15" ht="15.75" thickBot="1" x14ac:dyDescent="0.3">
      <c r="I26" s="538"/>
    </row>
    <row r="27" spans="2:15" ht="15.75" thickBot="1" x14ac:dyDescent="0.3">
      <c r="H27" s="424" t="s">
        <v>1370</v>
      </c>
      <c r="I27" s="539">
        <f>I14+I25</f>
        <v>26607951.699999999</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1</v>
      </c>
      <c r="D43" s="238">
        <f>SUMIF('2. CONTRATACION DE PERSONAL'!$C:$C,'Cuadro Resumen'!$B$40:$B$56,'2. CONTRATACION DE PERSONAL'!$G:$G)</f>
        <v>381158.27999999997</v>
      </c>
    </row>
    <row r="44" spans="2:8" ht="18.75" x14ac:dyDescent="0.25">
      <c r="B44" s="86" t="s">
        <v>486</v>
      </c>
      <c r="C44" s="167">
        <f>SUMIF('2. CONTRATACION DE PERSONAL'!C:C,'Cuadro Resumen'!$B$40:$B$56,'2. CONTRATACION DE PERSONAL'!D:D)</f>
        <v>3</v>
      </c>
      <c r="D44" s="238">
        <f>SUMIF('2. CONTRATACION DE PERSONAL'!$C:$C,'Cuadro Resumen'!$B$40:$B$56,'2. CONTRATACION DE PERSONAL'!$G:$G)</f>
        <v>1072007.6400000001</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15</v>
      </c>
      <c r="D52" s="238">
        <f>SUMIF('2. CONTRATACION DE PERSONAL'!$C:$C,'Cuadro Resumen'!$B$40:$B$56,'2. CONTRATACION DE PERSONAL'!$G:$G)</f>
        <v>83379.600000000006</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1</v>
      </c>
      <c r="D54" s="238">
        <f>SUMIF('2. CONTRATACION DE PERSONAL'!$C:$C,'Cuadro Resumen'!$B$40:$B$56,'2. CONTRATACION DE PERSONAL'!$G:$G)</f>
        <v>240000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0</v>
      </c>
      <c r="D56" s="238">
        <f>SUMIF('2. CONTRATACION DE PERSONAL'!$C:$C,'Cuadro Resumen'!$B$40:$B$56,'2. CONTRATACION DE PERSONAL'!$G:$G)</f>
        <v>0</v>
      </c>
    </row>
    <row r="57" spans="2:4" ht="23.25" x14ac:dyDescent="0.25">
      <c r="B57" s="84" t="s">
        <v>125</v>
      </c>
      <c r="C57" s="168">
        <f>SUBTOTAL(109,C40:C56)</f>
        <v>20</v>
      </c>
      <c r="D57" s="238">
        <f>SUM(D40:D56)</f>
        <v>1776545.5200000003</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15</v>
      </c>
      <c r="D69" s="239">
        <f>SUMIF('3. EQUIPO DE OFICINA'!$C:$C,'Cuadro Resumen'!$B$69:$B$78,'3. EQUIPO DE OFICINA'!$F:$F)</f>
        <v>42000</v>
      </c>
    </row>
    <row r="70" spans="2:4" ht="18.75" x14ac:dyDescent="0.25">
      <c r="B70" s="92" t="s">
        <v>64</v>
      </c>
      <c r="C70" s="83">
        <f>SUMIF('3. EQUIPO DE OFICINA'!C:C,'Cuadro Resumen'!$B$69:$B$78,'3. EQUIPO DE OFICINA'!D:D)</f>
        <v>64</v>
      </c>
      <c r="D70" s="239">
        <f>SUMIF('3. EQUIPO DE OFICINA'!$C:$C,'Cuadro Resumen'!$B$69:$B$78,'3. EQUIPO DE OFICINA'!$F:$F)</f>
        <v>68600</v>
      </c>
    </row>
    <row r="71" spans="2:4" ht="18.75" x14ac:dyDescent="0.25">
      <c r="B71" s="92" t="s">
        <v>65</v>
      </c>
      <c r="C71" s="83">
        <f>SUMIF('3. EQUIPO DE OFICINA'!C:C,'Cuadro Resumen'!$B$69:$B$78,'3. EQUIPO DE OFICINA'!D:D)</f>
        <v>145</v>
      </c>
      <c r="D71" s="239">
        <f>SUMIF('3. EQUIPO DE OFICINA'!$C:$C,'Cuadro Resumen'!$B$69:$B$78,'3. EQUIPO DE OFICINA'!$F:$F)</f>
        <v>220000</v>
      </c>
    </row>
    <row r="72" spans="2:4" ht="18.75" x14ac:dyDescent="0.25">
      <c r="B72" s="92" t="s">
        <v>66</v>
      </c>
      <c r="C72" s="83">
        <f>SUMIF('3. EQUIPO DE OFICINA'!C:C,'Cuadro Resumen'!$B$69:$B$78,'3. EQUIPO DE OFICINA'!D:D)</f>
        <v>6</v>
      </c>
      <c r="D72" s="239">
        <f>SUMIF('3. EQUIPO DE OFICINA'!$C:$C,'Cuadro Resumen'!$B$69:$B$78,'3. EQUIPO DE OFICINA'!$F:$F)</f>
        <v>36000</v>
      </c>
    </row>
    <row r="73" spans="2:4" ht="18.75" x14ac:dyDescent="0.25">
      <c r="B73" s="92" t="s">
        <v>67</v>
      </c>
      <c r="C73" s="83">
        <f>SUMIF('3. EQUIPO DE OFICINA'!C:C,'Cuadro Resumen'!$B$69:$B$78,'3. EQUIPO DE OFICINA'!D:D)</f>
        <v>67</v>
      </c>
      <c r="D73" s="239">
        <f>SUMIF('3. EQUIPO DE OFICINA'!$C:$C,'Cuadro Resumen'!$B$69:$B$78,'3. EQUIPO DE OFICINA'!$F:$F)</f>
        <v>201000</v>
      </c>
    </row>
    <row r="74" spans="2:4" ht="18.75" x14ac:dyDescent="0.25">
      <c r="B74" s="92" t="s">
        <v>68</v>
      </c>
      <c r="C74" s="83">
        <f>SUMIF('3. EQUIPO DE OFICINA'!C:C,'Cuadro Resumen'!$B$69:$B$78,'3. EQUIPO DE OFICINA'!D:D)</f>
        <v>5</v>
      </c>
      <c r="D74" s="239">
        <f>SUMIF('3. EQUIPO DE OFICINA'!$C:$C,'Cuadro Resumen'!$B$69:$B$78,'3. EQUIPO DE OFICINA'!$F:$F)</f>
        <v>50000</v>
      </c>
    </row>
    <row r="75" spans="2:4" ht="18.75" x14ac:dyDescent="0.25">
      <c r="B75" s="92" t="s">
        <v>69</v>
      </c>
      <c r="C75" s="83">
        <f>SUMIF('3. EQUIPO DE OFICINA'!C:C,'Cuadro Resumen'!$B$69:$B$78,'3. EQUIPO DE OFICINA'!D:D)</f>
        <v>14</v>
      </c>
      <c r="D75" s="239">
        <f>SUMIF('3. EQUIPO DE OFICINA'!$C:$C,'Cuadro Resumen'!$B$69:$B$78,'3. EQUIPO DE OFICINA'!$F:$F)</f>
        <v>112000</v>
      </c>
    </row>
    <row r="76" spans="2:4" ht="18.75" x14ac:dyDescent="0.25">
      <c r="B76" s="82" t="s">
        <v>70</v>
      </c>
      <c r="C76" s="83">
        <f>SUMIF('3. EQUIPO DE OFICINA'!C:C,'Cuadro Resumen'!$B$69:$B$78,'3. EQUIPO DE OFICINA'!D:D)</f>
        <v>0</v>
      </c>
      <c r="D76" s="239">
        <f>SUMIF('3. EQUIPO DE OFICINA'!$C:$C,'Cuadro Resumen'!$B$69:$B$78,'3. EQUIPO DE OFICINA'!$F:$F)</f>
        <v>0</v>
      </c>
    </row>
    <row r="77" spans="2:4" ht="18.75" x14ac:dyDescent="0.25">
      <c r="B77" s="82" t="s">
        <v>71</v>
      </c>
      <c r="C77" s="83">
        <f>SUMIF('3. EQUIPO DE OFICINA'!C:C,'Cuadro Resumen'!$B$69:$B$78,'3. EQUIPO DE OFICINA'!D:D)</f>
        <v>0</v>
      </c>
      <c r="D77" s="239">
        <f>SUMIF('3. EQUIPO DE OFICINA'!$C:$C,'Cuadro Resumen'!$B$69:$B$78,'3. EQUIPO DE OFICINA'!$F:$F)</f>
        <v>0</v>
      </c>
    </row>
    <row r="78" spans="2:4" ht="18.75" x14ac:dyDescent="0.25">
      <c r="B78" s="82" t="s">
        <v>72</v>
      </c>
      <c r="C78" s="83">
        <f>SUMIF('3. EQUIPO DE OFICINA'!C:C,'Cuadro Resumen'!$B$69:$B$78,'3. EQUIPO DE OFICINA'!D:D)</f>
        <v>1</v>
      </c>
      <c r="D78" s="239">
        <f>SUMIF('3. EQUIPO DE OFICINA'!$C:$C,'Cuadro Resumen'!$B$69:$B$78,'3. EQUIPO DE OFICINA'!$F:$F)</f>
        <v>100000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317</v>
      </c>
      <c r="D80" s="240">
        <f>SUM(D69:D79)</f>
        <v>829600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11</v>
      </c>
      <c r="D86" s="83">
        <f>SUMIF('4. EQUIPO TECNOLÓGICOS'!$C:$C,'Cuadro Resumen'!$B$86:$B$102,'4. EQUIPO TECNOLÓGICOS'!F:F)</f>
        <v>385000</v>
      </c>
    </row>
    <row r="87" spans="2:4" ht="18.75" x14ac:dyDescent="0.25">
      <c r="B87" s="307" t="s">
        <v>1338</v>
      </c>
      <c r="C87" s="83">
        <f>SUMIF('4. EQUIPO TECNOLÓGICOS'!C:C,'Cuadro Resumen'!$B$86:$B$102,'4. EQUIPO TECNOLÓGICOS'!D:D)</f>
        <v>0</v>
      </c>
      <c r="D87" s="83">
        <f>SUMIF('4. EQUIPO TECNOLÓGICOS'!$C:$C,'Cuadro Resumen'!$B$86:$B$102,'4. EQUIPO TECNOLÓGICOS'!F:F)</f>
        <v>0</v>
      </c>
    </row>
    <row r="88" spans="2:4" ht="37.5" x14ac:dyDescent="0.25">
      <c r="B88" s="307" t="s">
        <v>1336</v>
      </c>
      <c r="C88" s="83">
        <f>SUMIF('4. EQUIPO TECNOLÓGICOS'!C:C,'Cuadro Resumen'!$B$86:$B$102,'4. EQUIPO TECNOLÓGICOS'!D:D)</f>
        <v>0</v>
      </c>
      <c r="D88" s="83">
        <f>SUMIF('4. EQUIPO TECNOLÓGICOS'!$C:$C,'Cuadro Resumen'!$B$86:$B$102,'4. EQUIPO TECNOLÓGICOS'!F:F)</f>
        <v>0</v>
      </c>
    </row>
    <row r="89" spans="2:4" ht="37.5" x14ac:dyDescent="0.25">
      <c r="B89" s="307" t="s">
        <v>1339</v>
      </c>
      <c r="C89" s="83">
        <f>SUMIF('4. EQUIPO TECNOLÓGICOS'!C:C,'Cuadro Resumen'!$B$86:$B$102,'4. EQUIPO TECNOLÓGICOS'!D:D)</f>
        <v>59</v>
      </c>
      <c r="D89" s="83">
        <f>SUMIF('4. EQUIPO TECNOLÓGICOS'!$C:$C,'Cuadro Resumen'!$B$86:$B$102,'4. EQUIPO TECNOLÓGICOS'!F:F)</f>
        <v>835000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1</v>
      </c>
      <c r="D91" s="83">
        <f>SUMIF('4. EQUIPO TECNOLÓGICOS'!$C:$C,'Cuadro Resumen'!$B$86:$B$102,'4. EQUIPO TECNOLÓGICOS'!F:F)</f>
        <v>4000</v>
      </c>
    </row>
    <row r="92" spans="2:4" ht="18.75" x14ac:dyDescent="0.25">
      <c r="B92" s="92" t="s">
        <v>74</v>
      </c>
      <c r="C92" s="83">
        <f>SUMIF('4. EQUIPO TECNOLÓGICOS'!C:C,'Cuadro Resumen'!$B$86:$B$102,'4. EQUIPO TECNOLÓGICOS'!D:D)</f>
        <v>5</v>
      </c>
      <c r="D92" s="83">
        <f>SUMIF('4. EQUIPO TECNOLÓGICOS'!$C:$C,'Cuadro Resumen'!$B$86:$B$102,'4. EQUIPO TECNOLÓGICOS'!F:F)</f>
        <v>40000</v>
      </c>
    </row>
    <row r="93" spans="2:4" ht="18.75" x14ac:dyDescent="0.25">
      <c r="B93" s="92" t="s">
        <v>75</v>
      </c>
      <c r="C93" s="83">
        <f>SUMIF('4. EQUIPO TECNOLÓGICOS'!C:C,'Cuadro Resumen'!$B$86:$B$102,'4. EQUIPO TECNOLÓGICOS'!D:D)</f>
        <v>4</v>
      </c>
      <c r="D93" s="83">
        <f>SUMIF('4. EQUIPO TECNOLÓGICOS'!$C:$C,'Cuadro Resumen'!$B$86:$B$102,'4. EQUIPO TECNOLÓGICOS'!F:F)</f>
        <v>20000</v>
      </c>
    </row>
    <row r="94" spans="2:4" ht="18.75" x14ac:dyDescent="0.25">
      <c r="B94" s="82" t="s">
        <v>35</v>
      </c>
      <c r="C94" s="83">
        <f>SUMIF('4. EQUIPO TECNOLÓGICOS'!C:C,'Cuadro Resumen'!$B$86:$B$102,'4. EQUIPO TECNOLÓGICOS'!D:D)</f>
        <v>20</v>
      </c>
      <c r="D94" s="83">
        <f>SUMIF('4. EQUIPO TECNOLÓGICOS'!$C:$C,'Cuadro Resumen'!$B$86:$B$102,'4. EQUIPO TECNOLÓGICOS'!F:F)</f>
        <v>265400</v>
      </c>
    </row>
    <row r="95" spans="2:4" ht="18.75" x14ac:dyDescent="0.25">
      <c r="B95" s="92" t="s">
        <v>76</v>
      </c>
      <c r="C95" s="83">
        <f>SUMIF('4. EQUIPO TECNOLÓGICOS'!C:C,'Cuadro Resumen'!$B$86:$B$102,'4. EQUIPO TECNOLÓGICOS'!D:D)</f>
        <v>7</v>
      </c>
      <c r="D95" s="83">
        <f>SUMIF('4. EQUIPO TECNOLÓGICOS'!$C:$C,'Cuadro Resumen'!$B$86:$B$102,'4. EQUIPO TECNOLÓGICOS'!F:F)</f>
        <v>105000</v>
      </c>
    </row>
    <row r="96" spans="2:4" ht="18.75" x14ac:dyDescent="0.25">
      <c r="B96" s="82" t="s">
        <v>77</v>
      </c>
      <c r="C96" s="83">
        <f>SUMIF('4. EQUIPO TECNOLÓGICOS'!C:C,'Cuadro Resumen'!$B$86:$B$102,'4. EQUIPO TECNOLÓGICOS'!D:D)</f>
        <v>6</v>
      </c>
      <c r="D96" s="83">
        <f>SUMIF('4. EQUIPO TECNOLÓGICOS'!$C:$C,'Cuadro Resumen'!$B$86:$B$102,'4. EQUIPO TECNOLÓGICOS'!F:F)</f>
        <v>60000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5</v>
      </c>
      <c r="D98" s="83">
        <f>SUMIF('4. EQUIPO TECNOLÓGICOS'!$C:$C,'Cuadro Resumen'!$B$86:$B$102,'4. EQUIPO TECNOLÓGICOS'!F:F)</f>
        <v>10000</v>
      </c>
    </row>
    <row r="99" spans="2:4" ht="18.75" x14ac:dyDescent="0.25">
      <c r="B99" s="82" t="s">
        <v>1469</v>
      </c>
      <c r="C99" s="83">
        <f>SUMIF('4. EQUIPO TECNOLÓGICOS'!C:C,'Cuadro Resumen'!$B$86:$B$102,'4. EQUIPO TECNOLÓGICOS'!D:D)</f>
        <v>21</v>
      </c>
      <c r="D99" s="83">
        <f>SUMIF('4. EQUIPO TECNOLÓGICOS'!$C:$C,'Cuadro Resumen'!$B$86:$B$102,'4. EQUIPO TECNOLÓGICOS'!F:F)</f>
        <v>31500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27</v>
      </c>
      <c r="D101" s="83">
        <f>SUMIF('4. EQUIPO TECNOLÓGICOS'!$C:$C,'Cuadro Resumen'!$B$86:$B$102,'4. EQUIPO TECNOLÓGICOS'!F:F)</f>
        <v>13500</v>
      </c>
    </row>
    <row r="102" spans="2:4" ht="18.75" x14ac:dyDescent="0.25">
      <c r="B102" s="92" t="s">
        <v>82</v>
      </c>
      <c r="C102" s="83">
        <f>SUMIF('4. EQUIPO TECNOLÓGICOS'!C:C,'Cuadro Resumen'!$B$86:$B$102,'4. EQUIPO TECNOLÓGICOS'!D:D)</f>
        <v>310</v>
      </c>
      <c r="D102" s="83">
        <f>SUMIF('4. EQUIPO TECNOLÓGICOS'!$C:$C,'Cuadro Resumen'!$B$86:$B$102,'4. EQUIPO TECNOLÓGICOS'!F:F)</f>
        <v>6200</v>
      </c>
    </row>
    <row r="103" spans="2:4" ht="23.25" x14ac:dyDescent="0.25">
      <c r="B103" s="84" t="s">
        <v>125</v>
      </c>
      <c r="C103" s="85">
        <f>SUM(C86:C102)</f>
        <v>476</v>
      </c>
      <c r="D103" s="85">
        <f>SUM(D86:D102)</f>
        <v>1775600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40"/>
    </row>
    <row r="198" spans="2:9" hidden="1" x14ac:dyDescent="0.25">
      <c r="B198" s="565" t="s">
        <v>1485</v>
      </c>
      <c r="C198" s="565"/>
      <c r="D198" s="565"/>
      <c r="E198" s="565"/>
      <c r="F198" s="565"/>
    </row>
    <row r="199" spans="2:9" hidden="1" x14ac:dyDescent="0.25">
      <c r="B199" s="444" t="s">
        <v>1486</v>
      </c>
      <c r="C199" s="443" t="s">
        <v>1487</v>
      </c>
      <c r="D199" s="443" t="s">
        <v>1487</v>
      </c>
      <c r="E199" s="443" t="s">
        <v>1488</v>
      </c>
      <c r="F199" s="443" t="s">
        <v>1488</v>
      </c>
    </row>
    <row r="200" spans="2:9" hidden="1" x14ac:dyDescent="0.25">
      <c r="B200" s="442"/>
      <c r="C200" s="442" t="s">
        <v>1489</v>
      </c>
      <c r="D200" s="442" t="s">
        <v>1490</v>
      </c>
      <c r="E200" s="442" t="s">
        <v>1489</v>
      </c>
      <c r="F200" s="442" t="s">
        <v>1490</v>
      </c>
    </row>
    <row r="201" spans="2:9" hidden="1" x14ac:dyDescent="0.25">
      <c r="B201" s="444" t="s">
        <v>3</v>
      </c>
      <c r="C201" s="441">
        <v>255</v>
      </c>
      <c r="D201" s="441">
        <v>235</v>
      </c>
      <c r="E201" s="441">
        <v>300</v>
      </c>
      <c r="F201" s="441">
        <v>280</v>
      </c>
    </row>
    <row r="202" spans="2:9" hidden="1" x14ac:dyDescent="0.25">
      <c r="B202" s="444" t="s">
        <v>4</v>
      </c>
      <c r="C202" s="441">
        <v>225</v>
      </c>
      <c r="D202" s="441">
        <v>205</v>
      </c>
      <c r="E202" s="441">
        <v>270</v>
      </c>
      <c r="F202" s="441">
        <v>250</v>
      </c>
    </row>
    <row r="203" spans="2:9" hidden="1" x14ac:dyDescent="0.25">
      <c r="B203" s="444" t="s">
        <v>5</v>
      </c>
      <c r="C203" s="441">
        <v>195</v>
      </c>
      <c r="D203" s="441">
        <v>180</v>
      </c>
      <c r="E203" s="441">
        <v>240</v>
      </c>
      <c r="F203" s="441">
        <v>220</v>
      </c>
    </row>
    <row r="204" spans="2:9" hidden="1" x14ac:dyDescent="0.25">
      <c r="B204" s="444" t="s">
        <v>6</v>
      </c>
      <c r="C204" s="441">
        <v>165</v>
      </c>
      <c r="D204" s="441">
        <v>150</v>
      </c>
      <c r="E204" s="441">
        <v>210</v>
      </c>
      <c r="F204" s="441">
        <v>195</v>
      </c>
    </row>
    <row r="205" spans="2:9" hidden="1" x14ac:dyDescent="0.25">
      <c r="B205" s="444" t="s">
        <v>1491</v>
      </c>
      <c r="C205" s="441">
        <v>145</v>
      </c>
      <c r="D205" s="441">
        <v>135</v>
      </c>
      <c r="E205" s="441">
        <v>185</v>
      </c>
      <c r="F205" s="441">
        <v>170</v>
      </c>
    </row>
    <row r="206" spans="2:9" hidden="1" x14ac:dyDescent="0.25">
      <c r="B206" s="439"/>
      <c r="C206" s="439"/>
      <c r="D206" s="439"/>
      <c r="E206" s="439"/>
      <c r="F206" s="439"/>
    </row>
    <row r="207" spans="2:9" hidden="1" x14ac:dyDescent="0.25">
      <c r="B207" s="566" t="s">
        <v>1492</v>
      </c>
      <c r="C207" s="566"/>
      <c r="D207" s="566"/>
      <c r="E207" s="467">
        <f>C20</f>
        <v>21.981300000000001</v>
      </c>
      <c r="F207" s="467" t="str">
        <f>D20</f>
        <v>Martes, 25 de Agosto del 2015 Fuente el BCH</v>
      </c>
    </row>
    <row r="208" spans="2:9" hidden="1" x14ac:dyDescent="0.25">
      <c r="B208" s="439"/>
      <c r="C208" s="439"/>
      <c r="D208" s="439"/>
      <c r="E208" s="439"/>
      <c r="F208" s="439"/>
    </row>
    <row r="209" spans="2:9" hidden="1" x14ac:dyDescent="0.25">
      <c r="B209" s="439"/>
      <c r="C209" s="439"/>
      <c r="D209" s="439"/>
      <c r="E209" s="439"/>
      <c r="F209" s="439"/>
    </row>
    <row r="210" spans="2:9" hidden="1" x14ac:dyDescent="0.25">
      <c r="B210" s="565" t="s">
        <v>1485</v>
      </c>
      <c r="C210" s="565"/>
      <c r="D210" s="565"/>
      <c r="E210" s="565"/>
      <c r="F210" s="565"/>
    </row>
    <row r="211" spans="2:9" hidden="1" x14ac:dyDescent="0.25">
      <c r="B211" s="444" t="s">
        <v>1486</v>
      </c>
      <c r="C211" s="443" t="s">
        <v>1487</v>
      </c>
      <c r="D211" s="443" t="s">
        <v>1487</v>
      </c>
      <c r="E211" s="443" t="s">
        <v>1488</v>
      </c>
      <c r="F211" s="443" t="s">
        <v>1488</v>
      </c>
    </row>
    <row r="212" spans="2:9" hidden="1" x14ac:dyDescent="0.25">
      <c r="B212" s="442"/>
      <c r="C212" s="442" t="s">
        <v>1489</v>
      </c>
      <c r="D212" s="442" t="s">
        <v>1490</v>
      </c>
      <c r="E212" s="442" t="s">
        <v>1489</v>
      </c>
      <c r="F212" s="442" t="s">
        <v>1490</v>
      </c>
    </row>
    <row r="213" spans="2:9" hidden="1" x14ac:dyDescent="0.25">
      <c r="B213" s="444" t="s">
        <v>3</v>
      </c>
      <c r="C213" s="445">
        <f>+C201*E207</f>
        <v>5605.2314999999999</v>
      </c>
      <c r="D213" s="446">
        <f>+D201*E207</f>
        <v>5165.6055000000006</v>
      </c>
      <c r="E213" s="446">
        <f>+E201*E207</f>
        <v>6594.39</v>
      </c>
      <c r="F213" s="446">
        <f>+F201*E207</f>
        <v>6154.7640000000001</v>
      </c>
    </row>
    <row r="214" spans="2:9" hidden="1" x14ac:dyDescent="0.25">
      <c r="B214" s="444" t="s">
        <v>4</v>
      </c>
      <c r="C214" s="445">
        <f>+C202*E207</f>
        <v>4945.7925000000005</v>
      </c>
      <c r="D214" s="446">
        <f>+D202*E207</f>
        <v>4506.1665000000003</v>
      </c>
      <c r="E214" s="446">
        <f>+E202*E207</f>
        <v>5934.951</v>
      </c>
      <c r="F214" s="446">
        <f>+F202*E207</f>
        <v>5495.3249999999998</v>
      </c>
    </row>
    <row r="215" spans="2:9" hidden="1" x14ac:dyDescent="0.25">
      <c r="B215" s="444" t="s">
        <v>5</v>
      </c>
      <c r="C215" s="445">
        <f>+C203*E207</f>
        <v>4286.3535000000002</v>
      </c>
      <c r="D215" s="446">
        <f>+D203*E207</f>
        <v>3956.634</v>
      </c>
      <c r="E215" s="446">
        <f>+E203*E207</f>
        <v>5275.5120000000006</v>
      </c>
      <c r="F215" s="446">
        <f>+F203*E207</f>
        <v>4835.8860000000004</v>
      </c>
    </row>
    <row r="216" spans="2:9" hidden="1" x14ac:dyDescent="0.25">
      <c r="B216" s="444" t="s">
        <v>6</v>
      </c>
      <c r="C216" s="445">
        <f>+C204*E207</f>
        <v>3626.9145000000003</v>
      </c>
      <c r="D216" s="446">
        <f>+D204*E207</f>
        <v>3297.1950000000002</v>
      </c>
      <c r="E216" s="446">
        <f>+E204*E207</f>
        <v>4616.0730000000003</v>
      </c>
      <c r="F216" s="446">
        <f>+F204*E207</f>
        <v>4286.3535000000002</v>
      </c>
    </row>
    <row r="217" spans="2:9" hidden="1" x14ac:dyDescent="0.25">
      <c r="B217" s="444" t="s">
        <v>1491</v>
      </c>
      <c r="C217" s="445">
        <f>+C205*E207</f>
        <v>3187.2885000000001</v>
      </c>
      <c r="D217" s="446">
        <f>+D205*E207</f>
        <v>2967.4755</v>
      </c>
      <c r="E217" s="446">
        <f>+E205*E207</f>
        <v>4066.5405000000001</v>
      </c>
      <c r="F217" s="446">
        <f>+F205*E207</f>
        <v>3736.8210000000004</v>
      </c>
    </row>
    <row r="218" spans="2:9" hidden="1" x14ac:dyDescent="0.25"/>
    <row r="220" spans="2:9" s="122" customFormat="1" x14ac:dyDescent="0.25">
      <c r="I220" s="440"/>
    </row>
  </sheetData>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topLeftCell="G1"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1405</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21" t="s">
        <v>1406</v>
      </c>
      <c r="B3" s="621"/>
      <c r="C3" s="621"/>
      <c r="D3" s="621"/>
      <c r="E3" s="621"/>
      <c r="F3" s="621"/>
      <c r="G3" s="621"/>
      <c r="H3" s="621"/>
      <c r="I3" s="621"/>
      <c r="J3" s="621"/>
      <c r="K3" s="621"/>
      <c r="L3" s="621"/>
      <c r="M3" s="621"/>
      <c r="N3" s="621"/>
      <c r="O3" s="621"/>
      <c r="P3" s="621"/>
      <c r="Q3" s="621"/>
      <c r="R3" s="621"/>
      <c r="S3" s="621"/>
      <c r="T3" s="621"/>
      <c r="U3" s="621"/>
    </row>
    <row r="4" spans="1:21" ht="15" customHeight="1" x14ac:dyDescent="0.25">
      <c r="A4" s="570" t="s">
        <v>97</v>
      </c>
      <c r="B4" s="572" t="s">
        <v>111</v>
      </c>
      <c r="C4" s="582" t="s">
        <v>86</v>
      </c>
      <c r="D4" s="582" t="s">
        <v>87</v>
      </c>
      <c r="E4" s="582" t="s">
        <v>392</v>
      </c>
      <c r="F4" s="582" t="s">
        <v>88</v>
      </c>
      <c r="G4" s="585" t="s">
        <v>100</v>
      </c>
      <c r="H4" s="587"/>
      <c r="I4" s="587"/>
      <c r="J4" s="587"/>
      <c r="K4" s="587"/>
      <c r="L4" s="587"/>
      <c r="M4" s="587"/>
      <c r="N4" s="586"/>
      <c r="O4" s="591" t="s">
        <v>101</v>
      </c>
      <c r="P4" s="592"/>
      <c r="Q4" s="572" t="s">
        <v>102</v>
      </c>
      <c r="R4" s="572" t="s">
        <v>103</v>
      </c>
      <c r="S4" s="572" t="s">
        <v>110</v>
      </c>
      <c r="T4" s="572" t="s">
        <v>109</v>
      </c>
      <c r="U4" s="588" t="s">
        <v>89</v>
      </c>
    </row>
    <row r="5" spans="1:21" ht="15" customHeight="1" x14ac:dyDescent="0.25">
      <c r="A5" s="570"/>
      <c r="B5" s="570"/>
      <c r="C5" s="583"/>
      <c r="D5" s="583"/>
      <c r="E5" s="583"/>
      <c r="F5" s="583"/>
      <c r="G5" s="585" t="s">
        <v>104</v>
      </c>
      <c r="H5" s="586"/>
      <c r="I5" s="585" t="s">
        <v>105</v>
      </c>
      <c r="J5" s="586"/>
      <c r="K5" s="585" t="s">
        <v>106</v>
      </c>
      <c r="L5" s="586"/>
      <c r="M5" s="585" t="s">
        <v>107</v>
      </c>
      <c r="N5" s="586"/>
      <c r="O5" s="593"/>
      <c r="P5" s="594"/>
      <c r="Q5" s="570"/>
      <c r="R5" s="570"/>
      <c r="S5" s="570"/>
      <c r="T5" s="570"/>
      <c r="U5" s="589"/>
    </row>
    <row r="6" spans="1:21" ht="25.5" x14ac:dyDescent="0.25">
      <c r="A6" s="571"/>
      <c r="B6" s="571"/>
      <c r="C6" s="584"/>
      <c r="D6" s="584"/>
      <c r="E6" s="584"/>
      <c r="F6" s="584"/>
      <c r="G6" s="431" t="s">
        <v>108</v>
      </c>
      <c r="H6" s="431" t="s">
        <v>12</v>
      </c>
      <c r="I6" s="431" t="s">
        <v>108</v>
      </c>
      <c r="J6" s="431" t="s">
        <v>12</v>
      </c>
      <c r="K6" s="431" t="s">
        <v>108</v>
      </c>
      <c r="L6" s="431" t="s">
        <v>12</v>
      </c>
      <c r="M6" s="431" t="s">
        <v>108</v>
      </c>
      <c r="N6" s="431" t="s">
        <v>12</v>
      </c>
      <c r="O6" s="431" t="s">
        <v>108</v>
      </c>
      <c r="P6" s="431" t="s">
        <v>12</v>
      </c>
      <c r="Q6" s="571"/>
      <c r="R6" s="571"/>
      <c r="S6" s="571"/>
      <c r="T6" s="571"/>
      <c r="U6" s="590"/>
    </row>
    <row r="7" spans="1:21" s="367" customFormat="1" ht="15.75" x14ac:dyDescent="0.25">
      <c r="A7" s="432"/>
      <c r="B7" s="433"/>
      <c r="C7" s="434"/>
      <c r="D7" s="434"/>
      <c r="E7" s="435"/>
      <c r="F7" s="434"/>
      <c r="G7" s="436"/>
      <c r="H7" s="436"/>
      <c r="I7" s="436"/>
      <c r="J7" s="436"/>
      <c r="K7" s="436"/>
      <c r="L7" s="436"/>
      <c r="M7" s="436"/>
      <c r="N7" s="436"/>
      <c r="O7" s="436"/>
      <c r="P7" s="436"/>
      <c r="Q7" s="437"/>
      <c r="R7" s="437"/>
      <c r="S7" s="437"/>
      <c r="T7" s="437"/>
      <c r="U7" s="438"/>
    </row>
    <row r="8" spans="1:21" ht="15.75" customHeight="1" x14ac:dyDescent="0.25">
      <c r="A8" s="618" t="s">
        <v>1406</v>
      </c>
      <c r="B8" s="618" t="s">
        <v>1407</v>
      </c>
      <c r="C8" s="281"/>
      <c r="D8" s="281"/>
      <c r="E8" s="281"/>
      <c r="F8" s="282"/>
      <c r="G8" s="282"/>
      <c r="H8" s="360"/>
      <c r="I8" s="282"/>
      <c r="J8" s="360"/>
      <c r="K8" s="282"/>
      <c r="L8" s="360"/>
      <c r="M8" s="282"/>
      <c r="N8" s="360"/>
      <c r="O8" s="401">
        <f t="shared" ref="O8:P8" si="0">G8+I8+K8+M8</f>
        <v>0</v>
      </c>
      <c r="P8" s="402">
        <f t="shared" si="0"/>
        <v>0</v>
      </c>
      <c r="Q8" s="282"/>
      <c r="R8" s="282"/>
      <c r="S8" s="282"/>
      <c r="T8" s="282"/>
      <c r="U8" s="282"/>
    </row>
    <row r="9" spans="1:21" ht="15.75" x14ac:dyDescent="0.25">
      <c r="A9" s="619"/>
      <c r="B9" s="619"/>
      <c r="C9" s="281"/>
      <c r="D9" s="281"/>
      <c r="E9" s="281"/>
      <c r="F9" s="282"/>
      <c r="G9" s="282"/>
      <c r="H9" s="360"/>
      <c r="I9" s="282"/>
      <c r="J9" s="360"/>
      <c r="K9" s="282"/>
      <c r="L9" s="360"/>
      <c r="M9" s="282"/>
      <c r="N9" s="360"/>
      <c r="O9" s="401">
        <f t="shared" ref="O9:O20" si="1">G9+I9+K9+M9</f>
        <v>0</v>
      </c>
      <c r="P9" s="402">
        <f t="shared" ref="P9:P20" si="2">H9+J9+L9+N9</f>
        <v>0</v>
      </c>
      <c r="Q9" s="282"/>
      <c r="R9" s="282"/>
      <c r="S9" s="282"/>
      <c r="T9" s="282"/>
      <c r="U9" s="282"/>
    </row>
    <row r="10" spans="1:21" ht="15.75" x14ac:dyDescent="0.25">
      <c r="A10" s="619"/>
      <c r="B10" s="619"/>
      <c r="C10" s="281"/>
      <c r="D10" s="281"/>
      <c r="E10" s="281"/>
      <c r="F10" s="282"/>
      <c r="G10" s="282"/>
      <c r="H10" s="360"/>
      <c r="I10" s="282"/>
      <c r="J10" s="360"/>
      <c r="K10" s="282"/>
      <c r="L10" s="360"/>
      <c r="M10" s="282"/>
      <c r="N10" s="360"/>
      <c r="O10" s="401">
        <f t="shared" si="1"/>
        <v>0</v>
      </c>
      <c r="P10" s="402">
        <f t="shared" si="2"/>
        <v>0</v>
      </c>
      <c r="Q10" s="282"/>
      <c r="R10" s="282"/>
      <c r="S10" s="282"/>
      <c r="T10" s="282"/>
      <c r="U10" s="282"/>
    </row>
    <row r="11" spans="1:21" ht="15.75" x14ac:dyDescent="0.25">
      <c r="A11" s="619"/>
      <c r="B11" s="619"/>
      <c r="C11" s="281"/>
      <c r="D11" s="281"/>
      <c r="E11" s="281"/>
      <c r="F11" s="282"/>
      <c r="G11" s="282"/>
      <c r="H11" s="360"/>
      <c r="I11" s="282"/>
      <c r="J11" s="360"/>
      <c r="K11" s="282"/>
      <c r="L11" s="360"/>
      <c r="M11" s="282"/>
      <c r="N11" s="360"/>
      <c r="O11" s="401">
        <f t="shared" si="1"/>
        <v>0</v>
      </c>
      <c r="P11" s="402">
        <f t="shared" si="2"/>
        <v>0</v>
      </c>
      <c r="Q11" s="282"/>
      <c r="R11" s="282"/>
      <c r="S11" s="282"/>
      <c r="T11" s="282"/>
      <c r="U11" s="282"/>
    </row>
    <row r="12" spans="1:21" ht="15.75" x14ac:dyDescent="0.25">
      <c r="A12" s="619"/>
      <c r="B12" s="619"/>
      <c r="C12" s="281"/>
      <c r="D12" s="281"/>
      <c r="E12" s="281"/>
      <c r="F12" s="282"/>
      <c r="G12" s="282"/>
      <c r="H12" s="360"/>
      <c r="I12" s="282"/>
      <c r="J12" s="360"/>
      <c r="K12" s="282"/>
      <c r="L12" s="360"/>
      <c r="M12" s="282"/>
      <c r="N12" s="360"/>
      <c r="O12" s="401">
        <f t="shared" si="1"/>
        <v>0</v>
      </c>
      <c r="P12" s="402">
        <f t="shared" si="2"/>
        <v>0</v>
      </c>
      <c r="Q12" s="282"/>
      <c r="R12" s="282"/>
      <c r="S12" s="282"/>
      <c r="T12" s="282"/>
      <c r="U12" s="282"/>
    </row>
    <row r="13" spans="1:21" s="367" customFormat="1" ht="15.75" x14ac:dyDescent="0.25">
      <c r="A13" s="619"/>
      <c r="B13" s="619"/>
      <c r="C13" s="407"/>
      <c r="D13" s="407"/>
      <c r="E13" s="407"/>
      <c r="F13" s="282"/>
      <c r="G13" s="282"/>
      <c r="H13" s="360"/>
      <c r="I13" s="282"/>
      <c r="J13" s="360"/>
      <c r="K13" s="282"/>
      <c r="L13" s="360"/>
      <c r="M13" s="282"/>
      <c r="N13" s="360"/>
      <c r="O13" s="401">
        <f t="shared" ref="O13" si="3">G13+I13+K13+M13</f>
        <v>0</v>
      </c>
      <c r="P13" s="402">
        <f t="shared" ref="P13" si="4">H13+J13+L13+N13</f>
        <v>0</v>
      </c>
      <c r="Q13" s="282"/>
      <c r="R13" s="282"/>
      <c r="S13" s="282"/>
      <c r="T13" s="282"/>
      <c r="U13" s="282"/>
    </row>
    <row r="14" spans="1:21" ht="15.75" x14ac:dyDescent="0.25">
      <c r="A14" s="619"/>
      <c r="B14" s="619"/>
      <c r="C14" s="281"/>
      <c r="D14" s="281"/>
      <c r="E14" s="281"/>
      <c r="F14" s="282"/>
      <c r="G14" s="282"/>
      <c r="H14" s="360"/>
      <c r="I14" s="282"/>
      <c r="J14" s="360"/>
      <c r="K14" s="282"/>
      <c r="L14" s="360"/>
      <c r="M14" s="282"/>
      <c r="N14" s="360"/>
      <c r="O14" s="401">
        <f t="shared" si="1"/>
        <v>0</v>
      </c>
      <c r="P14" s="402">
        <f t="shared" si="2"/>
        <v>0</v>
      </c>
      <c r="Q14" s="282"/>
      <c r="R14" s="282"/>
      <c r="S14" s="282"/>
      <c r="T14" s="282"/>
      <c r="U14" s="361"/>
    </row>
    <row r="15" spans="1:21" ht="15.75" customHeight="1" x14ac:dyDescent="0.25">
      <c r="A15" s="619"/>
      <c r="B15" s="619"/>
      <c r="C15" s="281"/>
      <c r="D15" s="281"/>
      <c r="E15" s="281"/>
      <c r="F15" s="282"/>
      <c r="G15" s="282"/>
      <c r="H15" s="360"/>
      <c r="I15" s="282"/>
      <c r="J15" s="360"/>
      <c r="K15" s="362"/>
      <c r="L15" s="360"/>
      <c r="M15" s="282"/>
      <c r="N15" s="360"/>
      <c r="O15" s="401">
        <f t="shared" si="1"/>
        <v>0</v>
      </c>
      <c r="P15" s="402">
        <f t="shared" si="2"/>
        <v>0</v>
      </c>
      <c r="Q15" s="282"/>
      <c r="R15" s="282"/>
      <c r="S15" s="282"/>
      <c r="T15" s="282"/>
      <c r="U15" s="282"/>
    </row>
    <row r="16" spans="1:21" ht="15.75" x14ac:dyDescent="0.25">
      <c r="A16" s="619"/>
      <c r="B16" s="619"/>
      <c r="C16" s="281"/>
      <c r="D16" s="281"/>
      <c r="E16" s="281"/>
      <c r="F16" s="282"/>
      <c r="G16" s="282"/>
      <c r="H16" s="360"/>
      <c r="I16" s="282"/>
      <c r="J16" s="360"/>
      <c r="K16" s="362"/>
      <c r="L16" s="360"/>
      <c r="M16" s="282"/>
      <c r="N16" s="360"/>
      <c r="O16" s="401">
        <f t="shared" si="1"/>
        <v>0</v>
      </c>
      <c r="P16" s="402">
        <f t="shared" si="2"/>
        <v>0</v>
      </c>
      <c r="Q16" s="282"/>
      <c r="R16" s="282"/>
      <c r="S16" s="282"/>
      <c r="T16" s="282"/>
      <c r="U16" s="282"/>
    </row>
    <row r="17" spans="1:21" ht="15.75" x14ac:dyDescent="0.25">
      <c r="A17" s="619"/>
      <c r="B17" s="619"/>
      <c r="C17" s="281"/>
      <c r="D17" s="281"/>
      <c r="E17" s="281"/>
      <c r="F17" s="282"/>
      <c r="G17" s="282"/>
      <c r="H17" s="360"/>
      <c r="I17" s="282"/>
      <c r="J17" s="360"/>
      <c r="K17" s="362"/>
      <c r="L17" s="360"/>
      <c r="M17" s="282"/>
      <c r="N17" s="360"/>
      <c r="O17" s="401">
        <f t="shared" si="1"/>
        <v>0</v>
      </c>
      <c r="P17" s="402">
        <f t="shared" si="2"/>
        <v>0</v>
      </c>
      <c r="Q17" s="282"/>
      <c r="R17" s="282"/>
      <c r="S17" s="282"/>
      <c r="T17" s="282"/>
      <c r="U17" s="282"/>
    </row>
    <row r="18" spans="1:21" ht="15.75" x14ac:dyDescent="0.25">
      <c r="A18" s="619"/>
      <c r="B18" s="619"/>
      <c r="C18" s="281"/>
      <c r="D18" s="281"/>
      <c r="E18" s="281"/>
      <c r="F18" s="282"/>
      <c r="G18" s="282"/>
      <c r="H18" s="360"/>
      <c r="I18" s="282"/>
      <c r="J18" s="360"/>
      <c r="K18" s="362"/>
      <c r="L18" s="360"/>
      <c r="M18" s="282"/>
      <c r="N18" s="360"/>
      <c r="O18" s="401">
        <f t="shared" si="1"/>
        <v>0</v>
      </c>
      <c r="P18" s="402">
        <f t="shared" si="2"/>
        <v>0</v>
      </c>
      <c r="Q18" s="282"/>
      <c r="R18" s="282"/>
      <c r="S18" s="282"/>
      <c r="T18" s="282"/>
      <c r="U18" s="282"/>
    </row>
    <row r="19" spans="1:21" ht="15.75" x14ac:dyDescent="0.25">
      <c r="A19" s="619"/>
      <c r="B19" s="619"/>
      <c r="C19" s="281"/>
      <c r="D19" s="281"/>
      <c r="E19" s="281"/>
      <c r="F19" s="282"/>
      <c r="G19" s="282"/>
      <c r="H19" s="360"/>
      <c r="I19" s="282"/>
      <c r="J19" s="360"/>
      <c r="K19" s="282"/>
      <c r="L19" s="360"/>
      <c r="M19" s="282"/>
      <c r="N19" s="360"/>
      <c r="O19" s="401">
        <f t="shared" si="1"/>
        <v>0</v>
      </c>
      <c r="P19" s="402">
        <f t="shared" si="2"/>
        <v>0</v>
      </c>
      <c r="Q19" s="282"/>
      <c r="R19" s="282"/>
      <c r="S19" s="282"/>
      <c r="T19" s="282"/>
      <c r="U19" s="363"/>
    </row>
    <row r="20" spans="1:21" ht="15.75" x14ac:dyDescent="0.25">
      <c r="A20" s="620"/>
      <c r="B20" s="620"/>
      <c r="C20" s="281"/>
      <c r="D20" s="281"/>
      <c r="E20" s="281"/>
      <c r="F20" s="282"/>
      <c r="G20" s="282"/>
      <c r="H20" s="360"/>
      <c r="I20" s="282"/>
      <c r="J20" s="360"/>
      <c r="K20" s="282"/>
      <c r="L20" s="360"/>
      <c r="M20" s="282"/>
      <c r="N20" s="360"/>
      <c r="O20" s="401">
        <f t="shared" si="1"/>
        <v>0</v>
      </c>
      <c r="P20" s="402">
        <f t="shared" si="2"/>
        <v>0</v>
      </c>
      <c r="Q20" s="282"/>
      <c r="R20" s="282"/>
      <c r="S20" s="282"/>
      <c r="T20" s="282"/>
      <c r="U20" s="282"/>
    </row>
    <row r="21" spans="1:21" ht="15.75" x14ac:dyDescent="0.25">
      <c r="A21" s="293"/>
      <c r="B21" s="294"/>
      <c r="C21" s="293" t="s">
        <v>1404</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tabSelected="1" zoomScale="57" zoomScaleNormal="57" workbookViewId="0">
      <pane ySplit="6" topLeftCell="A15" activePane="bottomLeft" state="frozen"/>
      <selection activeCell="A7" sqref="A7"/>
      <selection pane="bottomLeft" activeCell="C23" sqref="C23"/>
    </sheetView>
  </sheetViews>
  <sheetFormatPr baseColWidth="10" defaultRowHeight="15" x14ac:dyDescent="0.2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x14ac:dyDescent="0.25">
      <c r="B1" s="285"/>
      <c r="C1" s="285"/>
      <c r="D1" s="285"/>
      <c r="E1" s="285"/>
      <c r="F1" s="285"/>
      <c r="G1" s="285" t="s">
        <v>1451</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21" t="s">
        <v>1450</v>
      </c>
      <c r="B3" s="621"/>
      <c r="C3" s="621"/>
      <c r="D3" s="621"/>
      <c r="E3" s="621"/>
      <c r="F3" s="621"/>
      <c r="G3" s="621"/>
      <c r="H3" s="621"/>
      <c r="I3" s="621"/>
      <c r="J3" s="621"/>
      <c r="K3" s="621"/>
      <c r="L3" s="621"/>
      <c r="M3" s="621"/>
      <c r="N3" s="621"/>
      <c r="O3" s="621"/>
      <c r="P3" s="621"/>
      <c r="Q3" s="621"/>
      <c r="R3" s="621"/>
      <c r="S3" s="621"/>
      <c r="T3" s="621"/>
      <c r="U3" s="621"/>
    </row>
    <row r="4" spans="1:21" ht="15" customHeight="1" x14ac:dyDescent="0.25">
      <c r="A4" s="570" t="s">
        <v>97</v>
      </c>
      <c r="B4" s="572" t="s">
        <v>111</v>
      </c>
      <c r="C4" s="582" t="s">
        <v>86</v>
      </c>
      <c r="D4" s="582" t="s">
        <v>87</v>
      </c>
      <c r="E4" s="582" t="s">
        <v>392</v>
      </c>
      <c r="F4" s="582" t="s">
        <v>88</v>
      </c>
      <c r="G4" s="585" t="s">
        <v>100</v>
      </c>
      <c r="H4" s="587"/>
      <c r="I4" s="587"/>
      <c r="J4" s="587"/>
      <c r="K4" s="587"/>
      <c r="L4" s="587"/>
      <c r="M4" s="587"/>
      <c r="N4" s="586"/>
      <c r="O4" s="591" t="s">
        <v>101</v>
      </c>
      <c r="P4" s="592"/>
      <c r="Q4" s="572" t="s">
        <v>102</v>
      </c>
      <c r="R4" s="572" t="s">
        <v>103</v>
      </c>
      <c r="S4" s="572" t="s">
        <v>110</v>
      </c>
      <c r="T4" s="572" t="s">
        <v>109</v>
      </c>
      <c r="U4" s="588" t="s">
        <v>89</v>
      </c>
    </row>
    <row r="5" spans="1:21" ht="15" customHeight="1" x14ac:dyDescent="0.25">
      <c r="A5" s="570"/>
      <c r="B5" s="570"/>
      <c r="C5" s="583"/>
      <c r="D5" s="583"/>
      <c r="E5" s="583"/>
      <c r="F5" s="583"/>
      <c r="G5" s="585" t="s">
        <v>104</v>
      </c>
      <c r="H5" s="586"/>
      <c r="I5" s="585" t="s">
        <v>105</v>
      </c>
      <c r="J5" s="586"/>
      <c r="K5" s="585" t="s">
        <v>106</v>
      </c>
      <c r="L5" s="586"/>
      <c r="M5" s="585" t="s">
        <v>107</v>
      </c>
      <c r="N5" s="586"/>
      <c r="O5" s="593"/>
      <c r="P5" s="594"/>
      <c r="Q5" s="570"/>
      <c r="R5" s="570"/>
      <c r="S5" s="570"/>
      <c r="T5" s="570"/>
      <c r="U5" s="589"/>
    </row>
    <row r="6" spans="1:21" ht="25.5" x14ac:dyDescent="0.25">
      <c r="A6" s="571"/>
      <c r="B6" s="571"/>
      <c r="C6" s="584"/>
      <c r="D6" s="584"/>
      <c r="E6" s="584"/>
      <c r="F6" s="584"/>
      <c r="G6" s="431" t="s">
        <v>108</v>
      </c>
      <c r="H6" s="431" t="s">
        <v>12</v>
      </c>
      <c r="I6" s="431" t="s">
        <v>108</v>
      </c>
      <c r="J6" s="431" t="s">
        <v>12</v>
      </c>
      <c r="K6" s="431" t="s">
        <v>108</v>
      </c>
      <c r="L6" s="431" t="s">
        <v>12</v>
      </c>
      <c r="M6" s="431" t="s">
        <v>108</v>
      </c>
      <c r="N6" s="431" t="s">
        <v>12</v>
      </c>
      <c r="O6" s="431" t="s">
        <v>108</v>
      </c>
      <c r="P6" s="431" t="s">
        <v>12</v>
      </c>
      <c r="Q6" s="571"/>
      <c r="R6" s="571"/>
      <c r="S6" s="571"/>
      <c r="T6" s="571"/>
      <c r="U6" s="590"/>
    </row>
    <row r="7" spans="1:21" ht="15.75" x14ac:dyDescent="0.25">
      <c r="A7" s="432"/>
      <c r="B7" s="433"/>
      <c r="C7" s="434"/>
      <c r="D7" s="434"/>
      <c r="E7" s="435"/>
      <c r="F7" s="434"/>
      <c r="G7" s="436"/>
      <c r="H7" s="436"/>
      <c r="I7" s="436"/>
      <c r="J7" s="436"/>
      <c r="K7" s="436"/>
      <c r="L7" s="436"/>
      <c r="M7" s="436"/>
      <c r="N7" s="436"/>
      <c r="O7" s="436"/>
      <c r="P7" s="436"/>
      <c r="Q7" s="437"/>
      <c r="R7" s="437"/>
      <c r="S7" s="437"/>
      <c r="T7" s="437"/>
      <c r="U7" s="438"/>
    </row>
    <row r="8" spans="1:21" ht="78.75" x14ac:dyDescent="0.25">
      <c r="A8" s="618" t="s">
        <v>1444</v>
      </c>
      <c r="B8" s="617" t="s">
        <v>1442</v>
      </c>
      <c r="C8" s="281" t="s">
        <v>1875</v>
      </c>
      <c r="D8" s="281" t="s">
        <v>1877</v>
      </c>
      <c r="E8" s="281" t="s">
        <v>1876</v>
      </c>
      <c r="F8" s="282" t="s">
        <v>1878</v>
      </c>
      <c r="G8" s="282">
        <v>0</v>
      </c>
      <c r="H8" s="360"/>
      <c r="I8" s="497">
        <v>1</v>
      </c>
      <c r="J8" s="360">
        <v>90700</v>
      </c>
      <c r="K8" s="282"/>
      <c r="L8" s="360"/>
      <c r="M8" s="282"/>
      <c r="N8" s="360">
        <v>0</v>
      </c>
      <c r="O8" s="497">
        <f t="shared" ref="O8:O22" si="0">G8+I8+K8+M8</f>
        <v>1</v>
      </c>
      <c r="P8" s="523">
        <f t="shared" ref="P8:P22" si="1">H8+J8+L8+N8</f>
        <v>90700</v>
      </c>
      <c r="Q8" s="282"/>
      <c r="R8" s="282" t="s">
        <v>1879</v>
      </c>
      <c r="S8" s="282" t="s">
        <v>1766</v>
      </c>
      <c r="T8" s="282" t="s">
        <v>1880</v>
      </c>
      <c r="U8" s="282" t="s">
        <v>1881</v>
      </c>
    </row>
    <row r="9" spans="1:21" ht="47.25" x14ac:dyDescent="0.25">
      <c r="A9" s="619"/>
      <c r="B9" s="617"/>
      <c r="C9" s="281"/>
      <c r="D9" s="281" t="s">
        <v>1886</v>
      </c>
      <c r="E9" s="281" t="s">
        <v>1882</v>
      </c>
      <c r="F9" s="282" t="s">
        <v>1883</v>
      </c>
      <c r="G9" s="282"/>
      <c r="H9" s="360"/>
      <c r="I9" s="497">
        <v>1</v>
      </c>
      <c r="J9" s="360">
        <v>248400</v>
      </c>
      <c r="K9" s="282"/>
      <c r="L9" s="360"/>
      <c r="M9" s="282"/>
      <c r="N9" s="360"/>
      <c r="O9" s="497">
        <f t="shared" si="0"/>
        <v>1</v>
      </c>
      <c r="P9" s="523">
        <f t="shared" si="1"/>
        <v>248400</v>
      </c>
      <c r="Q9" s="282"/>
      <c r="R9" s="282" t="s">
        <v>1885</v>
      </c>
      <c r="S9" s="282" t="s">
        <v>1886</v>
      </c>
      <c r="T9" s="282" t="s">
        <v>1880</v>
      </c>
      <c r="U9" s="282" t="s">
        <v>1881</v>
      </c>
    </row>
    <row r="10" spans="1:21" ht="15.75" x14ac:dyDescent="0.25">
      <c r="A10" s="619"/>
      <c r="B10" s="617"/>
      <c r="C10" s="281"/>
      <c r="D10" s="281"/>
      <c r="E10" s="281"/>
      <c r="F10" s="282"/>
      <c r="G10" s="282"/>
      <c r="H10" s="360"/>
      <c r="I10" s="282"/>
      <c r="J10" s="360"/>
      <c r="K10" s="282"/>
      <c r="L10" s="360"/>
      <c r="M10" s="282"/>
      <c r="N10" s="360"/>
      <c r="O10" s="497">
        <f t="shared" si="0"/>
        <v>0</v>
      </c>
      <c r="P10" s="402">
        <f t="shared" si="1"/>
        <v>0</v>
      </c>
      <c r="Q10" s="282"/>
      <c r="R10" s="282"/>
      <c r="S10" s="282"/>
      <c r="T10" s="282"/>
      <c r="U10" s="282"/>
    </row>
    <row r="11" spans="1:21" ht="15.75" x14ac:dyDescent="0.25">
      <c r="A11" s="619"/>
      <c r="B11" s="617"/>
      <c r="C11" s="281"/>
      <c r="D11" s="281"/>
      <c r="E11" s="281"/>
      <c r="F11" s="282"/>
      <c r="G11" s="282"/>
      <c r="H11" s="360"/>
      <c r="I11" s="282"/>
      <c r="J11" s="360"/>
      <c r="K11" s="282"/>
      <c r="L11" s="360"/>
      <c r="M11" s="282"/>
      <c r="N11" s="360"/>
      <c r="O11" s="497">
        <f t="shared" si="0"/>
        <v>0</v>
      </c>
      <c r="P11" s="402">
        <f t="shared" si="1"/>
        <v>0</v>
      </c>
      <c r="Q11" s="282"/>
      <c r="R11" s="282"/>
      <c r="S11" s="282"/>
      <c r="T11" s="282"/>
      <c r="U11" s="282"/>
    </row>
    <row r="12" spans="1:21" ht="15.75" x14ac:dyDescent="0.25">
      <c r="A12" s="619"/>
      <c r="B12" s="617"/>
      <c r="C12" s="281"/>
      <c r="D12" s="281"/>
      <c r="E12" s="281"/>
      <c r="F12" s="282"/>
      <c r="G12" s="282"/>
      <c r="H12" s="360"/>
      <c r="I12" s="282"/>
      <c r="J12" s="360"/>
      <c r="K12" s="282"/>
      <c r="L12" s="360"/>
      <c r="M12" s="282"/>
      <c r="N12" s="360"/>
      <c r="O12" s="497">
        <f t="shared" si="0"/>
        <v>0</v>
      </c>
      <c r="P12" s="402">
        <f t="shared" si="1"/>
        <v>0</v>
      </c>
      <c r="Q12" s="282"/>
      <c r="R12" s="282"/>
      <c r="S12" s="282"/>
      <c r="T12" s="282"/>
      <c r="U12" s="282"/>
    </row>
    <row r="13" spans="1:21" ht="94.5" x14ac:dyDescent="0.25">
      <c r="A13" s="619"/>
      <c r="B13" s="617" t="s">
        <v>1449</v>
      </c>
      <c r="C13" s="281" t="s">
        <v>1887</v>
      </c>
      <c r="D13" s="281" t="s">
        <v>1888</v>
      </c>
      <c r="E13" s="281" t="s">
        <v>1884</v>
      </c>
      <c r="F13" s="282" t="s">
        <v>1889</v>
      </c>
      <c r="G13" s="282">
        <v>0</v>
      </c>
      <c r="H13" s="360"/>
      <c r="I13" s="282"/>
      <c r="J13" s="360"/>
      <c r="K13" s="497">
        <v>1</v>
      </c>
      <c r="L13" s="271">
        <v>428803</v>
      </c>
      <c r="M13" s="282"/>
      <c r="N13" s="360"/>
      <c r="O13" s="497">
        <f t="shared" si="0"/>
        <v>1</v>
      </c>
      <c r="P13" s="523">
        <f t="shared" si="1"/>
        <v>428803</v>
      </c>
      <c r="Q13" s="282"/>
      <c r="R13" s="282" t="s">
        <v>1890</v>
      </c>
      <c r="S13" s="282" t="s">
        <v>1891</v>
      </c>
      <c r="T13" s="282" t="s">
        <v>1598</v>
      </c>
      <c r="U13" s="282" t="s">
        <v>1881</v>
      </c>
    </row>
    <row r="14" spans="1:21" ht="110.25" x14ac:dyDescent="0.25">
      <c r="A14" s="619"/>
      <c r="B14" s="617"/>
      <c r="C14" s="281"/>
      <c r="D14" s="281"/>
      <c r="E14" s="281" t="s">
        <v>2031</v>
      </c>
      <c r="F14" s="250" t="s">
        <v>2032</v>
      </c>
      <c r="G14" s="497">
        <v>0.1</v>
      </c>
      <c r="H14" s="360">
        <v>0</v>
      </c>
      <c r="I14" s="497">
        <v>0.25</v>
      </c>
      <c r="J14" s="360">
        <v>0</v>
      </c>
      <c r="K14" s="497">
        <v>0.35</v>
      </c>
      <c r="L14" s="360">
        <v>0</v>
      </c>
      <c r="M14" s="497">
        <v>0.3</v>
      </c>
      <c r="N14" s="360">
        <v>0</v>
      </c>
      <c r="O14" s="403">
        <f t="shared" si="0"/>
        <v>1</v>
      </c>
      <c r="P14" s="402">
        <f t="shared" si="1"/>
        <v>0</v>
      </c>
      <c r="Q14" s="282"/>
      <c r="R14" s="282" t="s">
        <v>2033</v>
      </c>
      <c r="S14" s="282" t="s">
        <v>1891</v>
      </c>
      <c r="T14" s="282" t="s">
        <v>1598</v>
      </c>
      <c r="U14" s="361" t="s">
        <v>2034</v>
      </c>
    </row>
    <row r="15" spans="1:21" ht="15.75" x14ac:dyDescent="0.25">
      <c r="A15" s="619"/>
      <c r="B15" s="617"/>
      <c r="C15" s="281"/>
      <c r="D15" s="281"/>
      <c r="E15" s="281"/>
      <c r="F15" s="282"/>
      <c r="G15" s="282"/>
      <c r="H15" s="360"/>
      <c r="I15" s="282"/>
      <c r="J15" s="360"/>
      <c r="K15" s="282"/>
      <c r="L15" s="360"/>
      <c r="M15" s="282"/>
      <c r="N15" s="360"/>
      <c r="O15" s="403">
        <f t="shared" si="0"/>
        <v>0</v>
      </c>
      <c r="P15" s="402">
        <f t="shared" si="1"/>
        <v>0</v>
      </c>
      <c r="Q15" s="282"/>
      <c r="R15" s="282"/>
      <c r="S15" s="282"/>
      <c r="T15" s="282"/>
      <c r="U15" s="361"/>
    </row>
    <row r="16" spans="1:21" ht="15.75" x14ac:dyDescent="0.25">
      <c r="A16" s="619"/>
      <c r="B16" s="617"/>
      <c r="C16" s="281"/>
      <c r="D16" s="281"/>
      <c r="E16" s="281"/>
      <c r="F16" s="282"/>
      <c r="G16" s="282"/>
      <c r="H16" s="360"/>
      <c r="I16" s="282"/>
      <c r="J16" s="360"/>
      <c r="K16" s="282"/>
      <c r="L16" s="360"/>
      <c r="M16" s="282"/>
      <c r="N16" s="360"/>
      <c r="O16" s="403">
        <f t="shared" si="0"/>
        <v>0</v>
      </c>
      <c r="P16" s="402">
        <f t="shared" si="1"/>
        <v>0</v>
      </c>
      <c r="Q16" s="282"/>
      <c r="R16" s="282"/>
      <c r="S16" s="282"/>
      <c r="T16" s="282"/>
      <c r="U16" s="361"/>
    </row>
    <row r="17" spans="1:21" ht="151.5" customHeight="1" x14ac:dyDescent="0.25">
      <c r="A17" s="619"/>
      <c r="B17" s="617"/>
      <c r="C17" s="281"/>
      <c r="D17" s="281"/>
      <c r="E17" s="281"/>
      <c r="F17" s="282"/>
      <c r="G17" s="282"/>
      <c r="H17" s="360"/>
      <c r="I17" s="282"/>
      <c r="J17" s="360"/>
      <c r="K17" s="362"/>
      <c r="L17" s="360"/>
      <c r="M17" s="282"/>
      <c r="N17" s="360"/>
      <c r="O17" s="403">
        <f t="shared" si="0"/>
        <v>0</v>
      </c>
      <c r="P17" s="402">
        <f t="shared" si="1"/>
        <v>0</v>
      </c>
      <c r="Q17" s="282"/>
      <c r="R17" s="282"/>
      <c r="S17" s="282"/>
      <c r="T17" s="282"/>
      <c r="U17" s="282"/>
    </row>
    <row r="18" spans="1:21" ht="78.75" x14ac:dyDescent="0.25">
      <c r="A18" s="619"/>
      <c r="B18" s="617" t="s">
        <v>1443</v>
      </c>
      <c r="C18" s="281" t="s">
        <v>1892</v>
      </c>
      <c r="D18" s="281" t="s">
        <v>1893</v>
      </c>
      <c r="E18" s="281" t="s">
        <v>1894</v>
      </c>
      <c r="F18" s="282" t="s">
        <v>1895</v>
      </c>
      <c r="G18" s="282"/>
      <c r="H18" s="360"/>
      <c r="I18" s="497">
        <v>0.33</v>
      </c>
      <c r="J18" s="360"/>
      <c r="K18" s="362">
        <v>0.33</v>
      </c>
      <c r="L18" s="360"/>
      <c r="M18" s="497">
        <v>0.34</v>
      </c>
      <c r="N18" s="360"/>
      <c r="O18" s="403">
        <f t="shared" si="0"/>
        <v>1</v>
      </c>
      <c r="P18" s="402">
        <f t="shared" si="1"/>
        <v>0</v>
      </c>
      <c r="Q18" s="282"/>
      <c r="R18" s="282" t="s">
        <v>1896</v>
      </c>
      <c r="S18" s="282" t="s">
        <v>1766</v>
      </c>
      <c r="T18" s="282" t="s">
        <v>1897</v>
      </c>
      <c r="U18" s="282" t="s">
        <v>1898</v>
      </c>
    </row>
    <row r="19" spans="1:21" ht="15.75" x14ac:dyDescent="0.25">
      <c r="A19" s="619"/>
      <c r="B19" s="617"/>
      <c r="C19" s="281"/>
      <c r="D19" s="281"/>
      <c r="E19" s="281"/>
      <c r="F19" s="282"/>
      <c r="G19" s="282"/>
      <c r="H19" s="360"/>
      <c r="I19" s="282"/>
      <c r="J19" s="360"/>
      <c r="K19" s="362"/>
      <c r="L19" s="360"/>
      <c r="M19" s="282"/>
      <c r="N19" s="360"/>
      <c r="O19" s="403">
        <f t="shared" si="0"/>
        <v>0</v>
      </c>
      <c r="P19" s="402">
        <f t="shared" si="1"/>
        <v>0</v>
      </c>
      <c r="Q19" s="282"/>
      <c r="R19" s="282"/>
      <c r="S19" s="282"/>
      <c r="T19" s="282"/>
      <c r="U19" s="282"/>
    </row>
    <row r="20" spans="1:21" ht="15.75" x14ac:dyDescent="0.25">
      <c r="A20" s="619"/>
      <c r="B20" s="617"/>
      <c r="C20" s="281"/>
      <c r="D20" s="281"/>
      <c r="E20" s="281"/>
      <c r="F20" s="282"/>
      <c r="G20" s="282"/>
      <c r="H20" s="360"/>
      <c r="I20" s="282"/>
      <c r="J20" s="360"/>
      <c r="K20" s="362"/>
      <c r="L20" s="360"/>
      <c r="M20" s="282"/>
      <c r="N20" s="360"/>
      <c r="O20" s="403">
        <f t="shared" si="0"/>
        <v>0</v>
      </c>
      <c r="P20" s="402">
        <f t="shared" si="1"/>
        <v>0</v>
      </c>
      <c r="Q20" s="282"/>
      <c r="R20" s="282"/>
      <c r="S20" s="282"/>
      <c r="T20" s="282"/>
      <c r="U20" s="282"/>
    </row>
    <row r="21" spans="1:21" ht="15.75" x14ac:dyDescent="0.25">
      <c r="A21" s="619"/>
      <c r="B21" s="617"/>
      <c r="C21" s="281"/>
      <c r="D21" s="281"/>
      <c r="E21" s="281"/>
      <c r="F21" s="282"/>
      <c r="G21" s="282"/>
      <c r="H21" s="360"/>
      <c r="I21" s="282"/>
      <c r="J21" s="360"/>
      <c r="K21" s="362"/>
      <c r="L21" s="360"/>
      <c r="M21" s="282"/>
      <c r="N21" s="360"/>
      <c r="O21" s="403">
        <f t="shared" si="0"/>
        <v>0</v>
      </c>
      <c r="P21" s="402">
        <f t="shared" si="1"/>
        <v>0</v>
      </c>
      <c r="Q21" s="282"/>
      <c r="R21" s="282"/>
      <c r="S21" s="282"/>
      <c r="T21" s="282"/>
      <c r="U21" s="282"/>
    </row>
    <row r="22" spans="1:21" ht="157.5" customHeight="1" x14ac:dyDescent="0.25">
      <c r="A22" s="619"/>
      <c r="B22" s="617"/>
      <c r="C22" s="281"/>
      <c r="D22" s="281"/>
      <c r="E22" s="372"/>
      <c r="F22" s="282"/>
      <c r="G22" s="282"/>
      <c r="H22" s="360"/>
      <c r="I22" s="282"/>
      <c r="J22" s="360"/>
      <c r="K22" s="362"/>
      <c r="L22" s="360"/>
      <c r="M22" s="282"/>
      <c r="N22" s="360"/>
      <c r="O22" s="403">
        <f t="shared" si="0"/>
        <v>0</v>
      </c>
      <c r="P22" s="402">
        <f t="shared" si="1"/>
        <v>0</v>
      </c>
      <c r="Q22" s="282"/>
      <c r="R22" s="282"/>
      <c r="S22" s="282"/>
      <c r="T22" s="282"/>
      <c r="U22" s="282"/>
    </row>
    <row r="23" spans="1:21" ht="78.75" x14ac:dyDescent="0.25">
      <c r="A23" s="619"/>
      <c r="B23" s="618" t="s">
        <v>1445</v>
      </c>
      <c r="C23" s="281" t="s">
        <v>1899</v>
      </c>
      <c r="D23" s="281" t="s">
        <v>1901</v>
      </c>
      <c r="E23" s="372" t="s">
        <v>1900</v>
      </c>
      <c r="F23" s="282" t="s">
        <v>1902</v>
      </c>
      <c r="G23" s="282"/>
      <c r="H23" s="360"/>
      <c r="I23" s="282"/>
      <c r="J23" s="360"/>
      <c r="K23" s="362">
        <v>0.5</v>
      </c>
      <c r="L23" s="360">
        <v>0</v>
      </c>
      <c r="M23" s="497">
        <v>0.5</v>
      </c>
      <c r="N23" s="360">
        <v>0</v>
      </c>
      <c r="O23" s="403">
        <f t="shared" ref="O23:P23" si="2">G23+I23+K23+M23</f>
        <v>1</v>
      </c>
      <c r="P23" s="402">
        <f t="shared" si="2"/>
        <v>0</v>
      </c>
      <c r="Q23" s="282"/>
      <c r="R23" s="282" t="s">
        <v>1903</v>
      </c>
      <c r="S23" s="282" t="s">
        <v>1904</v>
      </c>
      <c r="T23" s="282" t="s">
        <v>1880</v>
      </c>
      <c r="U23" s="282" t="s">
        <v>1905</v>
      </c>
    </row>
    <row r="24" spans="1:21" ht="15.75" x14ac:dyDescent="0.25">
      <c r="A24" s="619"/>
      <c r="B24" s="619"/>
      <c r="C24" s="281"/>
      <c r="D24" s="281"/>
      <c r="E24" s="372"/>
      <c r="F24" s="282"/>
      <c r="G24" s="282"/>
      <c r="H24" s="360"/>
      <c r="I24" s="282"/>
      <c r="J24" s="360"/>
      <c r="K24" s="362"/>
      <c r="L24" s="360"/>
      <c r="M24" s="282"/>
      <c r="N24" s="360"/>
      <c r="O24" s="403">
        <f t="shared" ref="O24:O42" si="3">G24+I24+K24+M24</f>
        <v>0</v>
      </c>
      <c r="P24" s="402">
        <f t="shared" ref="P24:P42" si="4">H24+J24+L24+N24</f>
        <v>0</v>
      </c>
      <c r="Q24" s="282"/>
      <c r="R24" s="282"/>
      <c r="S24" s="282"/>
      <c r="T24" s="282"/>
      <c r="U24" s="282"/>
    </row>
    <row r="25" spans="1:21" ht="15.75" x14ac:dyDescent="0.25">
      <c r="A25" s="619"/>
      <c r="B25" s="619"/>
      <c r="C25" s="281"/>
      <c r="D25" s="281"/>
      <c r="E25" s="372"/>
      <c r="F25" s="282"/>
      <c r="G25" s="282"/>
      <c r="H25" s="360"/>
      <c r="I25" s="282"/>
      <c r="J25" s="360"/>
      <c r="K25" s="362"/>
      <c r="L25" s="360"/>
      <c r="M25" s="282"/>
      <c r="N25" s="360"/>
      <c r="O25" s="403">
        <f t="shared" si="3"/>
        <v>0</v>
      </c>
      <c r="P25" s="402">
        <f t="shared" si="4"/>
        <v>0</v>
      </c>
      <c r="Q25" s="282"/>
      <c r="R25" s="282"/>
      <c r="S25" s="282"/>
      <c r="T25" s="282"/>
      <c r="U25" s="282"/>
    </row>
    <row r="26" spans="1:21" ht="15.75" x14ac:dyDescent="0.25">
      <c r="A26" s="619"/>
      <c r="B26" s="619"/>
      <c r="C26" s="281"/>
      <c r="D26" s="281"/>
      <c r="E26" s="372"/>
      <c r="F26" s="282"/>
      <c r="G26" s="282"/>
      <c r="H26" s="360"/>
      <c r="I26" s="282"/>
      <c r="J26" s="360"/>
      <c r="K26" s="362"/>
      <c r="L26" s="360"/>
      <c r="M26" s="282"/>
      <c r="N26" s="360"/>
      <c r="O26" s="403">
        <f t="shared" si="3"/>
        <v>0</v>
      </c>
      <c r="P26" s="402">
        <f t="shared" si="4"/>
        <v>0</v>
      </c>
      <c r="Q26" s="282"/>
      <c r="R26" s="282"/>
      <c r="S26" s="282"/>
      <c r="T26" s="282"/>
      <c r="U26" s="282"/>
    </row>
    <row r="27" spans="1:21" ht="150" customHeight="1" x14ac:dyDescent="0.25">
      <c r="A27" s="619"/>
      <c r="B27" s="620"/>
      <c r="C27" s="281"/>
      <c r="D27" s="281"/>
      <c r="E27" s="372"/>
      <c r="F27" s="282"/>
      <c r="G27" s="282"/>
      <c r="H27" s="360"/>
      <c r="I27" s="282"/>
      <c r="J27" s="360"/>
      <c r="K27" s="362"/>
      <c r="L27" s="360"/>
      <c r="M27" s="282"/>
      <c r="N27" s="360"/>
      <c r="O27" s="403">
        <f t="shared" si="3"/>
        <v>0</v>
      </c>
      <c r="P27" s="402">
        <f t="shared" si="4"/>
        <v>0</v>
      </c>
      <c r="Q27" s="282"/>
      <c r="R27" s="282"/>
      <c r="S27" s="282"/>
      <c r="T27" s="282"/>
      <c r="U27" s="282"/>
    </row>
    <row r="28" spans="1:21" ht="15.75" x14ac:dyDescent="0.25">
      <c r="A28" s="619"/>
      <c r="B28" s="618" t="s">
        <v>1446</v>
      </c>
      <c r="C28" s="281"/>
      <c r="D28" s="281"/>
      <c r="E28" s="372"/>
      <c r="F28" s="282"/>
      <c r="G28" s="282"/>
      <c r="H28" s="360"/>
      <c r="I28" s="282"/>
      <c r="J28" s="360"/>
      <c r="K28" s="362"/>
      <c r="L28" s="360"/>
      <c r="M28" s="282"/>
      <c r="N28" s="360"/>
      <c r="O28" s="403">
        <f t="shared" si="3"/>
        <v>0</v>
      </c>
      <c r="P28" s="402">
        <f t="shared" si="4"/>
        <v>0</v>
      </c>
      <c r="Q28" s="282"/>
      <c r="R28" s="282"/>
      <c r="S28" s="282"/>
      <c r="T28" s="282"/>
      <c r="U28" s="282"/>
    </row>
    <row r="29" spans="1:21" ht="15.75" x14ac:dyDescent="0.25">
      <c r="A29" s="619"/>
      <c r="B29" s="619"/>
      <c r="C29" s="281"/>
      <c r="D29" s="281"/>
      <c r="E29" s="372"/>
      <c r="F29" s="282"/>
      <c r="G29" s="282"/>
      <c r="H29" s="360"/>
      <c r="I29" s="282"/>
      <c r="J29" s="360"/>
      <c r="K29" s="362"/>
      <c r="L29" s="360"/>
      <c r="M29" s="282"/>
      <c r="N29" s="360"/>
      <c r="O29" s="403">
        <f t="shared" si="3"/>
        <v>0</v>
      </c>
      <c r="P29" s="402">
        <f t="shared" si="4"/>
        <v>0</v>
      </c>
      <c r="Q29" s="282"/>
      <c r="R29" s="282"/>
      <c r="S29" s="282"/>
      <c r="T29" s="282"/>
      <c r="U29" s="282"/>
    </row>
    <row r="30" spans="1:21" ht="15.75" x14ac:dyDescent="0.25">
      <c r="A30" s="619"/>
      <c r="B30" s="619"/>
      <c r="C30" s="281"/>
      <c r="D30" s="281"/>
      <c r="E30" s="281"/>
      <c r="F30" s="282"/>
      <c r="G30" s="282"/>
      <c r="H30" s="360"/>
      <c r="I30" s="282"/>
      <c r="J30" s="360"/>
      <c r="K30" s="362"/>
      <c r="L30" s="360"/>
      <c r="M30" s="282"/>
      <c r="N30" s="360"/>
      <c r="O30" s="403">
        <f t="shared" si="3"/>
        <v>0</v>
      </c>
      <c r="P30" s="402">
        <f t="shared" si="4"/>
        <v>0</v>
      </c>
      <c r="Q30" s="282"/>
      <c r="R30" s="282"/>
      <c r="S30" s="282"/>
      <c r="T30" s="282"/>
      <c r="U30" s="282"/>
    </row>
    <row r="31" spans="1:21" ht="15.75" x14ac:dyDescent="0.25">
      <c r="A31" s="619"/>
      <c r="B31" s="619"/>
      <c r="C31" s="281"/>
      <c r="D31" s="281"/>
      <c r="E31" s="281"/>
      <c r="F31" s="282"/>
      <c r="G31" s="282"/>
      <c r="H31" s="360"/>
      <c r="I31" s="282"/>
      <c r="J31" s="360"/>
      <c r="K31" s="362"/>
      <c r="L31" s="360"/>
      <c r="M31" s="282"/>
      <c r="N31" s="360"/>
      <c r="O31" s="403">
        <f t="shared" si="3"/>
        <v>0</v>
      </c>
      <c r="P31" s="402">
        <f t="shared" si="4"/>
        <v>0</v>
      </c>
      <c r="Q31" s="282"/>
      <c r="R31" s="282"/>
      <c r="S31" s="282"/>
      <c r="T31" s="282"/>
      <c r="U31" s="282"/>
    </row>
    <row r="32" spans="1:21" ht="15.75" x14ac:dyDescent="0.25">
      <c r="A32" s="619"/>
      <c r="B32" s="620"/>
      <c r="C32" s="281"/>
      <c r="D32" s="281"/>
      <c r="E32" s="281"/>
      <c r="F32" s="282"/>
      <c r="G32" s="282"/>
      <c r="H32" s="360"/>
      <c r="I32" s="282"/>
      <c r="J32" s="360"/>
      <c r="K32" s="362"/>
      <c r="L32" s="360"/>
      <c r="M32" s="282"/>
      <c r="N32" s="360"/>
      <c r="O32" s="403">
        <f t="shared" si="3"/>
        <v>0</v>
      </c>
      <c r="P32" s="402">
        <f t="shared" si="4"/>
        <v>0</v>
      </c>
      <c r="Q32" s="282"/>
      <c r="R32" s="282"/>
      <c r="S32" s="282"/>
      <c r="T32" s="282"/>
      <c r="U32" s="282"/>
    </row>
    <row r="33" spans="1:21" ht="15.75" x14ac:dyDescent="0.25">
      <c r="A33" s="619"/>
      <c r="B33" s="617" t="s">
        <v>1447</v>
      </c>
      <c r="C33" s="371"/>
      <c r="D33" s="281"/>
      <c r="E33" s="281"/>
      <c r="F33" s="282"/>
      <c r="G33" s="282"/>
      <c r="H33" s="360"/>
      <c r="I33" s="282"/>
      <c r="J33" s="360"/>
      <c r="K33" s="362"/>
      <c r="L33" s="360"/>
      <c r="M33" s="282"/>
      <c r="N33" s="360"/>
      <c r="O33" s="403">
        <f t="shared" si="3"/>
        <v>0</v>
      </c>
      <c r="P33" s="402">
        <f t="shared" si="4"/>
        <v>0</v>
      </c>
      <c r="Q33" s="282"/>
      <c r="R33" s="282"/>
      <c r="S33" s="282"/>
      <c r="T33" s="282"/>
      <c r="U33" s="282"/>
    </row>
    <row r="34" spans="1:21" ht="15.75" x14ac:dyDescent="0.25">
      <c r="A34" s="619"/>
      <c r="B34" s="617"/>
      <c r="C34" s="371"/>
      <c r="D34" s="281"/>
      <c r="E34" s="281"/>
      <c r="F34" s="282"/>
      <c r="G34" s="282"/>
      <c r="H34" s="360"/>
      <c r="I34" s="282"/>
      <c r="J34" s="360"/>
      <c r="K34" s="362"/>
      <c r="L34" s="360"/>
      <c r="M34" s="282"/>
      <c r="N34" s="360"/>
      <c r="O34" s="403">
        <f t="shared" si="3"/>
        <v>0</v>
      </c>
      <c r="P34" s="402">
        <f t="shared" si="4"/>
        <v>0</v>
      </c>
      <c r="Q34" s="282"/>
      <c r="R34" s="282"/>
      <c r="S34" s="282"/>
      <c r="T34" s="282"/>
      <c r="U34" s="282"/>
    </row>
    <row r="35" spans="1:21" ht="15.75" x14ac:dyDescent="0.25">
      <c r="A35" s="619"/>
      <c r="B35" s="617"/>
      <c r="C35" s="371"/>
      <c r="D35" s="281"/>
      <c r="E35" s="281"/>
      <c r="F35" s="282"/>
      <c r="G35" s="282"/>
      <c r="H35" s="360"/>
      <c r="I35" s="282"/>
      <c r="J35" s="360"/>
      <c r="K35" s="362"/>
      <c r="L35" s="360"/>
      <c r="M35" s="282"/>
      <c r="N35" s="360"/>
      <c r="O35" s="403">
        <f t="shared" si="3"/>
        <v>0</v>
      </c>
      <c r="P35" s="402">
        <f t="shared" si="4"/>
        <v>0</v>
      </c>
      <c r="Q35" s="282"/>
      <c r="R35" s="282"/>
      <c r="S35" s="282"/>
      <c r="T35" s="282"/>
      <c r="U35" s="282"/>
    </row>
    <row r="36" spans="1:21" ht="15.75" x14ac:dyDescent="0.25">
      <c r="A36" s="619"/>
      <c r="B36" s="617"/>
      <c r="C36" s="371"/>
      <c r="D36" s="281"/>
      <c r="E36" s="281"/>
      <c r="F36" s="282"/>
      <c r="G36" s="282"/>
      <c r="H36" s="360"/>
      <c r="I36" s="282"/>
      <c r="J36" s="360"/>
      <c r="K36" s="362"/>
      <c r="L36" s="360"/>
      <c r="M36" s="282"/>
      <c r="N36" s="360"/>
      <c r="O36" s="403">
        <f t="shared" si="3"/>
        <v>0</v>
      </c>
      <c r="P36" s="402">
        <f t="shared" si="4"/>
        <v>0</v>
      </c>
      <c r="Q36" s="282"/>
      <c r="R36" s="282"/>
      <c r="S36" s="282"/>
      <c r="T36" s="282"/>
      <c r="U36" s="282"/>
    </row>
    <row r="37" spans="1:21" ht="15.75" x14ac:dyDescent="0.25">
      <c r="A37" s="619"/>
      <c r="B37" s="617"/>
      <c r="C37" s="371"/>
      <c r="D37" s="281"/>
      <c r="E37" s="281"/>
      <c r="F37" s="282"/>
      <c r="G37" s="282"/>
      <c r="H37" s="360"/>
      <c r="I37" s="282"/>
      <c r="J37" s="360"/>
      <c r="K37" s="362"/>
      <c r="L37" s="360"/>
      <c r="M37" s="282"/>
      <c r="N37" s="360"/>
      <c r="O37" s="403">
        <f t="shared" si="3"/>
        <v>0</v>
      </c>
      <c r="P37" s="402">
        <f t="shared" si="4"/>
        <v>0</v>
      </c>
      <c r="Q37" s="282"/>
      <c r="R37" s="282"/>
      <c r="S37" s="282"/>
      <c r="T37" s="282"/>
      <c r="U37" s="282"/>
    </row>
    <row r="38" spans="1:21" ht="15.75" x14ac:dyDescent="0.25">
      <c r="A38" s="619"/>
      <c r="B38" s="617" t="s">
        <v>1448</v>
      </c>
      <c r="C38" s="371"/>
      <c r="D38" s="281"/>
      <c r="E38" s="281"/>
      <c r="F38" s="282"/>
      <c r="G38" s="282"/>
      <c r="H38" s="360"/>
      <c r="I38" s="282"/>
      <c r="J38" s="360"/>
      <c r="K38" s="362"/>
      <c r="L38" s="360"/>
      <c r="M38" s="282"/>
      <c r="N38" s="360"/>
      <c r="O38" s="403">
        <f t="shared" si="3"/>
        <v>0</v>
      </c>
      <c r="P38" s="402">
        <f t="shared" si="4"/>
        <v>0</v>
      </c>
      <c r="Q38" s="282"/>
      <c r="R38" s="282"/>
      <c r="S38" s="282"/>
      <c r="T38" s="282"/>
      <c r="U38" s="282"/>
    </row>
    <row r="39" spans="1:21" ht="15.75" x14ac:dyDescent="0.25">
      <c r="A39" s="619"/>
      <c r="B39" s="617"/>
      <c r="C39" s="371"/>
      <c r="D39" s="281"/>
      <c r="E39" s="281"/>
      <c r="F39" s="282"/>
      <c r="G39" s="282"/>
      <c r="H39" s="360"/>
      <c r="I39" s="282"/>
      <c r="J39" s="360"/>
      <c r="K39" s="362"/>
      <c r="L39" s="360"/>
      <c r="M39" s="282"/>
      <c r="N39" s="360"/>
      <c r="O39" s="403">
        <f t="shared" si="3"/>
        <v>0</v>
      </c>
      <c r="P39" s="402">
        <f t="shared" si="4"/>
        <v>0</v>
      </c>
      <c r="Q39" s="282"/>
      <c r="R39" s="282"/>
      <c r="S39" s="282"/>
      <c r="T39" s="282"/>
      <c r="U39" s="282"/>
    </row>
    <row r="40" spans="1:21" ht="15.75" x14ac:dyDescent="0.25">
      <c r="A40" s="619"/>
      <c r="B40" s="617"/>
      <c r="C40" s="371"/>
      <c r="D40" s="281"/>
      <c r="E40" s="281"/>
      <c r="F40" s="282"/>
      <c r="G40" s="282"/>
      <c r="H40" s="360"/>
      <c r="I40" s="282"/>
      <c r="J40" s="360"/>
      <c r="K40" s="362"/>
      <c r="L40" s="360"/>
      <c r="M40" s="282"/>
      <c r="N40" s="360"/>
      <c r="O40" s="403">
        <f t="shared" si="3"/>
        <v>0</v>
      </c>
      <c r="P40" s="402">
        <f t="shared" si="4"/>
        <v>0</v>
      </c>
      <c r="Q40" s="282"/>
      <c r="R40" s="282"/>
      <c r="S40" s="282"/>
      <c r="T40" s="282"/>
      <c r="U40" s="282"/>
    </row>
    <row r="41" spans="1:21" ht="15.75" x14ac:dyDescent="0.25">
      <c r="A41" s="619"/>
      <c r="B41" s="617"/>
      <c r="C41" s="371"/>
      <c r="D41" s="281"/>
      <c r="E41" s="281"/>
      <c r="F41" s="282"/>
      <c r="G41" s="282"/>
      <c r="H41" s="360"/>
      <c r="I41" s="282"/>
      <c r="J41" s="360"/>
      <c r="K41" s="362"/>
      <c r="L41" s="360"/>
      <c r="M41" s="282"/>
      <c r="N41" s="360"/>
      <c r="O41" s="403">
        <f t="shared" si="3"/>
        <v>0</v>
      </c>
      <c r="P41" s="402">
        <f t="shared" si="4"/>
        <v>0</v>
      </c>
      <c r="Q41" s="282"/>
      <c r="R41" s="282"/>
      <c r="S41" s="282"/>
      <c r="T41" s="282"/>
      <c r="U41" s="282"/>
    </row>
    <row r="42" spans="1:21" ht="15.75" x14ac:dyDescent="0.25">
      <c r="A42" s="619"/>
      <c r="B42" s="617"/>
      <c r="C42" s="371"/>
      <c r="D42" s="281"/>
      <c r="E42" s="281"/>
      <c r="F42" s="282"/>
      <c r="G42" s="282"/>
      <c r="H42" s="360"/>
      <c r="I42" s="282"/>
      <c r="J42" s="360"/>
      <c r="K42" s="362"/>
      <c r="L42" s="360"/>
      <c r="M42" s="282"/>
      <c r="N42" s="360"/>
      <c r="O42" s="403">
        <f t="shared" si="3"/>
        <v>0</v>
      </c>
      <c r="P42" s="402">
        <f t="shared" si="4"/>
        <v>0</v>
      </c>
      <c r="Q42" s="282"/>
      <c r="R42" s="282"/>
      <c r="S42" s="282"/>
      <c r="T42" s="282"/>
      <c r="U42" s="282"/>
    </row>
    <row r="43" spans="1:21" ht="15.75" x14ac:dyDescent="0.25">
      <c r="A43" s="293"/>
      <c r="B43" s="294"/>
      <c r="C43" s="293" t="s">
        <v>1452</v>
      </c>
      <c r="D43" s="294"/>
      <c r="E43" s="294"/>
      <c r="F43" s="295"/>
      <c r="G43" s="283">
        <f t="shared" ref="G43:O43" si="5">SUM(G8:G42)</f>
        <v>0.1</v>
      </c>
      <c r="H43" s="284">
        <f t="shared" si="5"/>
        <v>0</v>
      </c>
      <c r="I43" s="283">
        <f t="shared" si="5"/>
        <v>2.58</v>
      </c>
      <c r="J43" s="284">
        <f t="shared" si="5"/>
        <v>339100</v>
      </c>
      <c r="K43" s="283">
        <f t="shared" si="5"/>
        <v>2.1800000000000002</v>
      </c>
      <c r="L43" s="284">
        <f t="shared" si="5"/>
        <v>428803</v>
      </c>
      <c r="M43" s="283">
        <f t="shared" si="5"/>
        <v>1.1400000000000001</v>
      </c>
      <c r="N43" s="284">
        <f t="shared" si="5"/>
        <v>0</v>
      </c>
      <c r="O43" s="284">
        <f t="shared" si="5"/>
        <v>6</v>
      </c>
      <c r="P43" s="284">
        <f>SUM(P8:P42)</f>
        <v>767903</v>
      </c>
      <c r="Q43" s="264"/>
      <c r="R43" s="264"/>
      <c r="S43" s="264"/>
      <c r="T43" s="264"/>
      <c r="U43" s="264"/>
    </row>
    <row r="49" spans="8:16" x14ac:dyDescent="0.25">
      <c r="H49" s="367"/>
      <c r="J49" s="367"/>
      <c r="L49" s="367"/>
      <c r="N49" s="367"/>
      <c r="P49" s="367"/>
    </row>
    <row r="50" spans="8:16" x14ac:dyDescent="0.25">
      <c r="H50" s="367"/>
      <c r="J50" s="367"/>
      <c r="L50" s="367"/>
      <c r="N50" s="367"/>
      <c r="P50" s="367"/>
    </row>
    <row r="51" spans="8:16" x14ac:dyDescent="0.25">
      <c r="H51" s="367"/>
      <c r="J51" s="367"/>
      <c r="L51" s="367"/>
      <c r="N51" s="367"/>
      <c r="P51" s="367"/>
    </row>
    <row r="52" spans="8:16" x14ac:dyDescent="0.25">
      <c r="H52" s="367"/>
      <c r="J52" s="367"/>
      <c r="L52" s="367"/>
      <c r="N52" s="367"/>
      <c r="P52" s="367"/>
    </row>
    <row r="53" spans="8:16" x14ac:dyDescent="0.25">
      <c r="H53" s="367"/>
      <c r="J53" s="367"/>
      <c r="L53" s="367"/>
      <c r="N53" s="367"/>
      <c r="P53" s="367"/>
    </row>
    <row r="54" spans="8:16" x14ac:dyDescent="0.25">
      <c r="H54" s="367"/>
      <c r="J54" s="367"/>
      <c r="L54" s="367"/>
      <c r="N54" s="367"/>
      <c r="P54" s="367"/>
    </row>
    <row r="55" spans="8:16" x14ac:dyDescent="0.25">
      <c r="H55" s="367"/>
      <c r="J55" s="367"/>
      <c r="L55" s="367"/>
      <c r="N55" s="367"/>
      <c r="P55" s="367"/>
    </row>
    <row r="56" spans="8:16" x14ac:dyDescent="0.25">
      <c r="H56" s="367"/>
      <c r="J56" s="367"/>
      <c r="L56" s="367"/>
      <c r="N56" s="367"/>
      <c r="P56" s="367"/>
    </row>
    <row r="57" spans="8:16" x14ac:dyDescent="0.25">
      <c r="H57" s="367"/>
      <c r="J57" s="367"/>
      <c r="L57" s="367"/>
      <c r="N57" s="367"/>
      <c r="P57" s="367"/>
    </row>
    <row r="58" spans="8:16" x14ac:dyDescent="0.25">
      <c r="H58" s="367"/>
      <c r="J58" s="367"/>
      <c r="L58" s="367"/>
      <c r="N58" s="367"/>
      <c r="P58" s="367"/>
    </row>
    <row r="59" spans="8:16" x14ac:dyDescent="0.25">
      <c r="H59" s="367"/>
      <c r="J59" s="367"/>
      <c r="L59" s="367"/>
      <c r="N59" s="367"/>
      <c r="P59" s="367"/>
    </row>
    <row r="60" spans="8:16" x14ac:dyDescent="0.25">
      <c r="H60" s="367"/>
      <c r="J60" s="367"/>
      <c r="L60" s="367"/>
      <c r="N60" s="367"/>
      <c r="P60" s="367"/>
    </row>
    <row r="61" spans="8:16" x14ac:dyDescent="0.25">
      <c r="H61" s="367"/>
      <c r="J61" s="367"/>
      <c r="L61" s="367"/>
      <c r="N61" s="367"/>
      <c r="P61" s="367"/>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0"/>
  <sheetViews>
    <sheetView zoomScale="61" zoomScaleNormal="61" workbookViewId="0">
      <pane ySplit="7" topLeftCell="A38" activePane="bottomLeft" state="frozen"/>
      <selection activeCell="Q6" sqref="Q6"/>
      <selection pane="bottomLeft" activeCell="C28" sqref="C28:D28"/>
    </sheetView>
  </sheetViews>
  <sheetFormatPr baseColWidth="10" defaultColWidth="12.5703125" defaultRowHeight="15" x14ac:dyDescent="0.25"/>
  <cols>
    <col min="1" max="2" width="21.7109375" customWidth="1"/>
    <col min="3" max="6" width="27.42578125" customWidth="1"/>
    <col min="7" max="7" width="15.28515625" customWidth="1"/>
    <col min="8" max="8" width="15.5703125" customWidth="1"/>
    <col min="9" max="9" width="15.28515625" customWidth="1"/>
    <col min="10" max="10" width="15.85546875" customWidth="1"/>
    <col min="11" max="11" width="15.28515625" customWidth="1"/>
    <col min="12" max="12" width="15" customWidth="1"/>
    <col min="13" max="13" width="15.28515625" customWidth="1"/>
    <col min="14" max="14" width="14.85546875"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x14ac:dyDescent="0.3">
      <c r="G1" s="280" t="s">
        <v>1408</v>
      </c>
      <c r="L1" s="280"/>
      <c r="M1" s="280"/>
      <c r="N1" s="280"/>
      <c r="O1" s="280"/>
      <c r="P1" s="280"/>
      <c r="Q1" s="280"/>
      <c r="R1" s="280"/>
      <c r="S1" s="280"/>
      <c r="T1" s="280"/>
      <c r="U1" s="280"/>
    </row>
    <row r="2" spans="1:21" s="277" customFormat="1" ht="18.75" x14ac:dyDescent="0.3">
      <c r="A2" s="322" t="s">
        <v>1352</v>
      </c>
      <c r="G2" s="280"/>
      <c r="L2" s="280"/>
      <c r="M2" s="280"/>
      <c r="N2" s="280"/>
      <c r="O2" s="280"/>
      <c r="P2" s="280"/>
      <c r="Q2" s="280"/>
      <c r="R2" s="280"/>
      <c r="S2" s="280"/>
      <c r="T2" s="280"/>
      <c r="U2" s="280"/>
    </row>
    <row r="3" spans="1:21" s="277" customFormat="1" ht="27.75" customHeight="1" x14ac:dyDescent="0.2">
      <c r="A3" s="622" t="s">
        <v>1410</v>
      </c>
      <c r="B3" s="622"/>
      <c r="C3" s="622"/>
      <c r="D3" s="622"/>
      <c r="E3" s="622"/>
      <c r="F3" s="622"/>
      <c r="G3" s="622"/>
      <c r="H3" s="622"/>
      <c r="I3" s="622"/>
      <c r="J3" s="622"/>
      <c r="K3" s="622"/>
      <c r="L3" s="622"/>
      <c r="M3" s="622"/>
      <c r="N3" s="622"/>
      <c r="O3" s="622"/>
      <c r="P3" s="622"/>
      <c r="Q3" s="622"/>
      <c r="R3" s="622"/>
      <c r="S3" s="622"/>
      <c r="T3" s="622"/>
      <c r="U3" s="622"/>
    </row>
    <row r="4" spans="1:21" s="321" customFormat="1" x14ac:dyDescent="0.25">
      <c r="A4" s="623" t="s">
        <v>1416</v>
      </c>
      <c r="B4" s="623"/>
      <c r="C4" s="623"/>
      <c r="D4" s="623"/>
      <c r="E4" s="623"/>
      <c r="F4" s="623"/>
      <c r="G4" s="623"/>
      <c r="H4" s="623"/>
      <c r="I4" s="623"/>
      <c r="J4" s="623"/>
      <c r="K4" s="623"/>
      <c r="L4" s="623"/>
      <c r="M4" s="623"/>
      <c r="N4" s="623"/>
      <c r="O4" s="623"/>
      <c r="P4" s="623"/>
      <c r="Q4" s="623"/>
      <c r="R4" s="623"/>
      <c r="S4" s="623"/>
      <c r="T4" s="623"/>
      <c r="U4" s="623"/>
    </row>
    <row r="5" spans="1:21" s="66" customFormat="1" ht="23.25" customHeight="1" x14ac:dyDescent="0.25">
      <c r="A5" s="570" t="s">
        <v>97</v>
      </c>
      <c r="B5" s="572" t="s">
        <v>111</v>
      </c>
      <c r="C5" s="582" t="s">
        <v>86</v>
      </c>
      <c r="D5" s="582" t="s">
        <v>87</v>
      </c>
      <c r="E5" s="582" t="s">
        <v>392</v>
      </c>
      <c r="F5" s="582" t="s">
        <v>88</v>
      </c>
      <c r="G5" s="585" t="s">
        <v>100</v>
      </c>
      <c r="H5" s="587"/>
      <c r="I5" s="587"/>
      <c r="J5" s="587"/>
      <c r="K5" s="587"/>
      <c r="L5" s="587"/>
      <c r="M5" s="587"/>
      <c r="N5" s="586"/>
      <c r="O5" s="591" t="s">
        <v>101</v>
      </c>
      <c r="P5" s="592"/>
      <c r="Q5" s="572" t="s">
        <v>102</v>
      </c>
      <c r="R5" s="572" t="s">
        <v>103</v>
      </c>
      <c r="S5" s="572" t="s">
        <v>110</v>
      </c>
      <c r="T5" s="572" t="s">
        <v>109</v>
      </c>
      <c r="U5" s="588" t="s">
        <v>89</v>
      </c>
    </row>
    <row r="6" spans="1:21" s="66" customFormat="1" ht="15" customHeight="1" x14ac:dyDescent="0.25">
      <c r="A6" s="570"/>
      <c r="B6" s="570"/>
      <c r="C6" s="583"/>
      <c r="D6" s="583"/>
      <c r="E6" s="583"/>
      <c r="F6" s="583"/>
      <c r="G6" s="585" t="s">
        <v>104</v>
      </c>
      <c r="H6" s="586"/>
      <c r="I6" s="585" t="s">
        <v>105</v>
      </c>
      <c r="J6" s="586"/>
      <c r="K6" s="585" t="s">
        <v>106</v>
      </c>
      <c r="L6" s="586"/>
      <c r="M6" s="585" t="s">
        <v>107</v>
      </c>
      <c r="N6" s="586"/>
      <c r="O6" s="593"/>
      <c r="P6" s="594"/>
      <c r="Q6" s="570"/>
      <c r="R6" s="570"/>
      <c r="S6" s="570"/>
      <c r="T6" s="570"/>
      <c r="U6" s="589"/>
    </row>
    <row r="7" spans="1:21" s="67" customFormat="1" ht="24" customHeight="1" x14ac:dyDescent="0.25">
      <c r="A7" s="571"/>
      <c r="B7" s="571"/>
      <c r="C7" s="584"/>
      <c r="D7" s="584"/>
      <c r="E7" s="584"/>
      <c r="F7" s="584"/>
      <c r="G7" s="431" t="s">
        <v>108</v>
      </c>
      <c r="H7" s="431" t="s">
        <v>12</v>
      </c>
      <c r="I7" s="431" t="s">
        <v>108</v>
      </c>
      <c r="J7" s="431" t="s">
        <v>12</v>
      </c>
      <c r="K7" s="431" t="s">
        <v>108</v>
      </c>
      <c r="L7" s="431" t="s">
        <v>12</v>
      </c>
      <c r="M7" s="431" t="s">
        <v>108</v>
      </c>
      <c r="N7" s="431" t="s">
        <v>12</v>
      </c>
      <c r="O7" s="431" t="s">
        <v>108</v>
      </c>
      <c r="P7" s="431" t="s">
        <v>12</v>
      </c>
      <c r="Q7" s="571"/>
      <c r="R7" s="571"/>
      <c r="S7" s="571"/>
      <c r="T7" s="571"/>
      <c r="U7" s="590"/>
    </row>
    <row r="8" spans="1:21" s="261" customFormat="1" ht="15.75" x14ac:dyDescent="0.25">
      <c r="A8" s="432"/>
      <c r="B8" s="433"/>
      <c r="C8" s="434"/>
      <c r="D8" s="434"/>
      <c r="E8" s="435"/>
      <c r="F8" s="434"/>
      <c r="G8" s="436"/>
      <c r="H8" s="436"/>
      <c r="I8" s="436"/>
      <c r="J8" s="436"/>
      <c r="K8" s="436"/>
      <c r="L8" s="436"/>
      <c r="M8" s="436"/>
      <c r="N8" s="436"/>
      <c r="O8" s="436"/>
      <c r="P8" s="436"/>
      <c r="Q8" s="437"/>
      <c r="R8" s="437"/>
      <c r="S8" s="437"/>
      <c r="T8" s="437"/>
      <c r="U8" s="438"/>
    </row>
    <row r="9" spans="1:21" ht="15.75" x14ac:dyDescent="0.25">
      <c r="A9" s="598" t="s">
        <v>1411</v>
      </c>
      <c r="B9" s="595" t="s">
        <v>1412</v>
      </c>
      <c r="C9" s="278"/>
      <c r="D9" s="278"/>
      <c r="E9" s="278"/>
      <c r="F9" s="278"/>
      <c r="G9" s="364"/>
      <c r="H9" s="365"/>
      <c r="I9" s="278"/>
      <c r="J9" s="365"/>
      <c r="K9" s="278"/>
      <c r="L9" s="365"/>
      <c r="M9" s="278"/>
      <c r="N9" s="365"/>
      <c r="O9" s="401">
        <f t="shared" ref="O9:P9" si="0">G9+I9+K9+M9</f>
        <v>0</v>
      </c>
      <c r="P9" s="402">
        <f t="shared" si="0"/>
        <v>0</v>
      </c>
      <c r="Q9" s="278"/>
      <c r="R9" s="278"/>
      <c r="S9" s="278"/>
      <c r="T9" s="278"/>
      <c r="U9" s="278"/>
    </row>
    <row r="10" spans="1:21" ht="15.75" x14ac:dyDescent="0.25">
      <c r="A10" s="598"/>
      <c r="B10" s="596"/>
      <c r="C10" s="278"/>
      <c r="D10" s="278"/>
      <c r="E10" s="278"/>
      <c r="F10" s="278"/>
      <c r="G10" s="364"/>
      <c r="H10" s="365"/>
      <c r="I10" s="278"/>
      <c r="J10" s="365"/>
      <c r="K10" s="278"/>
      <c r="L10" s="365"/>
      <c r="M10" s="278"/>
      <c r="N10" s="365"/>
      <c r="O10" s="401">
        <f t="shared" ref="O10:O44" si="1">G10+I10+K10+M10</f>
        <v>0</v>
      </c>
      <c r="P10" s="402">
        <f t="shared" ref="P10:P44" si="2">H10+J10+L10+N10</f>
        <v>0</v>
      </c>
      <c r="Q10" s="278"/>
      <c r="R10" s="278"/>
      <c r="S10" s="278"/>
      <c r="T10" s="278"/>
      <c r="U10" s="278"/>
    </row>
    <row r="11" spans="1:21" s="367" customFormat="1" ht="15.75" x14ac:dyDescent="0.25">
      <c r="A11" s="598"/>
      <c r="B11" s="596"/>
      <c r="C11" s="278"/>
      <c r="D11" s="278"/>
      <c r="E11" s="278"/>
      <c r="F11" s="278"/>
      <c r="G11" s="364"/>
      <c r="H11" s="365"/>
      <c r="I11" s="278"/>
      <c r="J11" s="365"/>
      <c r="K11" s="278"/>
      <c r="L11" s="365"/>
      <c r="M11" s="278"/>
      <c r="N11" s="365"/>
      <c r="O11" s="401">
        <f t="shared" si="1"/>
        <v>0</v>
      </c>
      <c r="P11" s="402">
        <f t="shared" si="2"/>
        <v>0</v>
      </c>
      <c r="Q11" s="278"/>
      <c r="R11" s="278"/>
      <c r="S11" s="278"/>
      <c r="T11" s="278"/>
      <c r="U11" s="278"/>
    </row>
    <row r="12" spans="1:21" ht="15.75" x14ac:dyDescent="0.25">
      <c r="A12" s="598"/>
      <c r="B12" s="596"/>
      <c r="C12" s="278"/>
      <c r="D12" s="278"/>
      <c r="E12" s="278"/>
      <c r="F12" s="278"/>
      <c r="G12" s="364"/>
      <c r="H12" s="365"/>
      <c r="I12" s="278"/>
      <c r="J12" s="365"/>
      <c r="K12" s="278"/>
      <c r="L12" s="365"/>
      <c r="M12" s="278"/>
      <c r="N12" s="365"/>
      <c r="O12" s="401">
        <f t="shared" si="1"/>
        <v>0</v>
      </c>
      <c r="P12" s="402">
        <f t="shared" si="2"/>
        <v>0</v>
      </c>
      <c r="Q12" s="278"/>
      <c r="R12" s="278"/>
      <c r="S12" s="278"/>
      <c r="T12" s="278"/>
      <c r="U12" s="278"/>
    </row>
    <row r="13" spans="1:21" ht="15.75" x14ac:dyDescent="0.25">
      <c r="A13" s="598"/>
      <c r="B13" s="596"/>
      <c r="C13" s="278"/>
      <c r="D13" s="278"/>
      <c r="E13" s="278"/>
      <c r="F13" s="278"/>
      <c r="G13" s="364"/>
      <c r="H13" s="365"/>
      <c r="I13" s="278"/>
      <c r="J13" s="365"/>
      <c r="K13" s="278"/>
      <c r="L13" s="365"/>
      <c r="M13" s="278"/>
      <c r="N13" s="365"/>
      <c r="O13" s="401">
        <f t="shared" si="1"/>
        <v>0</v>
      </c>
      <c r="P13" s="402">
        <f t="shared" si="2"/>
        <v>0</v>
      </c>
      <c r="Q13" s="278"/>
      <c r="R13" s="278"/>
      <c r="S13" s="278"/>
      <c r="T13" s="278"/>
      <c r="U13" s="278"/>
    </row>
    <row r="14" spans="1:21" ht="121.5" customHeight="1" x14ac:dyDescent="0.25">
      <c r="A14" s="598"/>
      <c r="B14" s="597"/>
      <c r="C14" s="278"/>
      <c r="D14" s="278"/>
      <c r="E14" s="278"/>
      <c r="F14" s="278"/>
      <c r="G14" s="364"/>
      <c r="H14" s="365"/>
      <c r="I14" s="278"/>
      <c r="J14" s="365"/>
      <c r="K14" s="278"/>
      <c r="L14" s="365"/>
      <c r="M14" s="278"/>
      <c r="N14" s="365"/>
      <c r="O14" s="401">
        <f t="shared" si="1"/>
        <v>0</v>
      </c>
      <c r="P14" s="402">
        <f t="shared" si="2"/>
        <v>0</v>
      </c>
      <c r="Q14" s="278"/>
      <c r="R14" s="278"/>
      <c r="S14" s="278"/>
      <c r="T14" s="278"/>
      <c r="U14" s="278"/>
    </row>
    <row r="15" spans="1:21" ht="78.75" x14ac:dyDescent="0.25">
      <c r="A15" s="598"/>
      <c r="B15" s="595" t="s">
        <v>1413</v>
      </c>
      <c r="C15" s="278" t="s">
        <v>1960</v>
      </c>
      <c r="D15" s="278" t="s">
        <v>1961</v>
      </c>
      <c r="E15" s="278" t="s">
        <v>1962</v>
      </c>
      <c r="F15" s="278" t="s">
        <v>1963</v>
      </c>
      <c r="G15" s="364"/>
      <c r="H15" s="365"/>
      <c r="I15" s="278">
        <v>0</v>
      </c>
      <c r="J15" s="365"/>
      <c r="K15" s="513">
        <v>1</v>
      </c>
      <c r="L15" s="365">
        <v>616531.04</v>
      </c>
      <c r="M15" s="278"/>
      <c r="N15" s="365"/>
      <c r="O15" s="401">
        <f t="shared" si="1"/>
        <v>1</v>
      </c>
      <c r="P15" s="523">
        <f t="shared" si="2"/>
        <v>616531.04</v>
      </c>
      <c r="Q15" s="278"/>
      <c r="R15" s="278" t="s">
        <v>1966</v>
      </c>
      <c r="S15" s="278" t="s">
        <v>1967</v>
      </c>
      <c r="T15" s="278" t="s">
        <v>1531</v>
      </c>
      <c r="U15" s="278" t="s">
        <v>1968</v>
      </c>
    </row>
    <row r="16" spans="1:21" s="367" customFormat="1" ht="47.25" x14ac:dyDescent="0.25">
      <c r="A16" s="598"/>
      <c r="B16" s="596"/>
      <c r="C16" s="278"/>
      <c r="D16" s="278"/>
      <c r="E16" s="278" t="s">
        <v>1969</v>
      </c>
      <c r="F16" s="278" t="s">
        <v>1970</v>
      </c>
      <c r="G16" s="364"/>
      <c r="H16" s="365"/>
      <c r="I16" s="278">
        <v>100</v>
      </c>
      <c r="J16" s="365">
        <v>20000</v>
      </c>
      <c r="K16" s="513"/>
      <c r="L16" s="365"/>
      <c r="M16" s="278"/>
      <c r="N16" s="365"/>
      <c r="O16" s="401">
        <f t="shared" si="1"/>
        <v>100</v>
      </c>
      <c r="P16" s="523">
        <f t="shared" si="2"/>
        <v>20000</v>
      </c>
      <c r="Q16" s="278"/>
      <c r="R16" s="278" t="s">
        <v>1966</v>
      </c>
      <c r="S16" s="278" t="s">
        <v>1967</v>
      </c>
      <c r="T16" s="278" t="s">
        <v>1531</v>
      </c>
      <c r="U16" s="278" t="s">
        <v>1972</v>
      </c>
    </row>
    <row r="17" spans="1:21" s="455" customFormat="1" ht="47.25" x14ac:dyDescent="0.25">
      <c r="A17" s="598"/>
      <c r="B17" s="596"/>
      <c r="C17" s="278"/>
      <c r="D17" s="278"/>
      <c r="E17" s="278" t="s">
        <v>2174</v>
      </c>
      <c r="F17" s="278" t="s">
        <v>2173</v>
      </c>
      <c r="G17" s="364"/>
      <c r="H17" s="365"/>
      <c r="I17" s="278"/>
      <c r="J17" s="365"/>
      <c r="K17" s="513">
        <v>1</v>
      </c>
      <c r="L17" s="365">
        <v>202616</v>
      </c>
      <c r="M17" s="278"/>
      <c r="N17" s="365"/>
      <c r="O17" s="401">
        <f t="shared" ref="O17" si="3">G17+I17+K17+M17</f>
        <v>1</v>
      </c>
      <c r="P17" s="523">
        <f t="shared" ref="P17" si="4">H17+J17+L17+N17</f>
        <v>202616</v>
      </c>
      <c r="Q17" s="278"/>
      <c r="R17" s="278" t="s">
        <v>1966</v>
      </c>
      <c r="S17" s="278" t="s">
        <v>1967</v>
      </c>
      <c r="T17" s="278" t="s">
        <v>1531</v>
      </c>
      <c r="U17" s="278" t="s">
        <v>2176</v>
      </c>
    </row>
    <row r="18" spans="1:21" s="455" customFormat="1" ht="47.25" x14ac:dyDescent="0.25">
      <c r="A18" s="598"/>
      <c r="B18" s="596"/>
      <c r="C18" s="278"/>
      <c r="D18" s="278"/>
      <c r="E18" s="278" t="s">
        <v>2177</v>
      </c>
      <c r="F18" s="278" t="s">
        <v>2178</v>
      </c>
      <c r="G18" s="364"/>
      <c r="H18" s="365"/>
      <c r="I18" s="278"/>
      <c r="J18" s="365"/>
      <c r="K18" s="513">
        <v>1</v>
      </c>
      <c r="L18" s="365">
        <v>891400</v>
      </c>
      <c r="M18" s="278"/>
      <c r="N18" s="365"/>
      <c r="O18" s="401">
        <f t="shared" ref="O18" si="5">G18+I18+K18+M18</f>
        <v>1</v>
      </c>
      <c r="P18" s="523">
        <f t="shared" ref="P18" si="6">H18+J18+L18+N18</f>
        <v>891400</v>
      </c>
      <c r="Q18" s="278"/>
      <c r="R18" s="278" t="s">
        <v>2179</v>
      </c>
      <c r="S18" s="278" t="s">
        <v>1967</v>
      </c>
      <c r="T18" s="278" t="s">
        <v>1531</v>
      </c>
      <c r="U18" s="278" t="s">
        <v>2176</v>
      </c>
    </row>
    <row r="19" spans="1:21" s="367" customFormat="1" ht="94.5" x14ac:dyDescent="0.25">
      <c r="A19" s="598"/>
      <c r="B19" s="596"/>
      <c r="C19" s="278" t="s">
        <v>1973</v>
      </c>
      <c r="D19" s="278" t="s">
        <v>1974</v>
      </c>
      <c r="E19" s="278" t="s">
        <v>1979</v>
      </c>
      <c r="F19" s="278" t="s">
        <v>1975</v>
      </c>
      <c r="G19" s="364"/>
      <c r="H19" s="365"/>
      <c r="I19" s="513">
        <v>0.5</v>
      </c>
      <c r="J19" s="365">
        <v>2500000</v>
      </c>
      <c r="K19" s="513">
        <v>0.5</v>
      </c>
      <c r="L19" s="365">
        <v>2500000</v>
      </c>
      <c r="M19" s="278"/>
      <c r="N19" s="365"/>
      <c r="O19" s="401">
        <f t="shared" si="1"/>
        <v>1</v>
      </c>
      <c r="P19" s="523">
        <f t="shared" si="2"/>
        <v>5000000</v>
      </c>
      <c r="Q19" s="278"/>
      <c r="R19" s="278" t="s">
        <v>1976</v>
      </c>
      <c r="S19" s="278" t="s">
        <v>1977</v>
      </c>
      <c r="T19" s="278" t="s">
        <v>1683</v>
      </c>
      <c r="U19" s="278" t="s">
        <v>1978</v>
      </c>
    </row>
    <row r="20" spans="1:21" s="455" customFormat="1" ht="94.5" x14ac:dyDescent="0.25">
      <c r="A20" s="598"/>
      <c r="B20" s="596"/>
      <c r="C20" s="278" t="s">
        <v>2085</v>
      </c>
      <c r="D20" s="278" t="s">
        <v>2086</v>
      </c>
      <c r="E20" s="278" t="s">
        <v>2087</v>
      </c>
      <c r="F20" s="278" t="s">
        <v>2083</v>
      </c>
      <c r="G20" s="364"/>
      <c r="H20" s="365"/>
      <c r="I20" s="278"/>
      <c r="J20" s="365"/>
      <c r="K20" s="513">
        <v>1</v>
      </c>
      <c r="L20" s="365">
        <v>800000</v>
      </c>
      <c r="M20" s="278"/>
      <c r="N20" s="365"/>
      <c r="O20" s="401">
        <f t="shared" ref="O20:O22" si="7">G20+I20+K20+M20</f>
        <v>1</v>
      </c>
      <c r="P20" s="523">
        <f t="shared" ref="P20:P22" si="8">H20+J20+L20+N20</f>
        <v>800000</v>
      </c>
      <c r="Q20" s="278"/>
      <c r="R20" s="278" t="s">
        <v>2092</v>
      </c>
      <c r="S20" s="278" t="s">
        <v>1766</v>
      </c>
      <c r="T20" s="278" t="s">
        <v>1683</v>
      </c>
      <c r="U20" s="278" t="s">
        <v>2096</v>
      </c>
    </row>
    <row r="21" spans="1:21" s="455" customFormat="1" ht="94.5" x14ac:dyDescent="0.25">
      <c r="A21" s="598"/>
      <c r="B21" s="596"/>
      <c r="C21" s="278"/>
      <c r="D21" s="278" t="s">
        <v>2086</v>
      </c>
      <c r="E21" s="278" t="s">
        <v>2088</v>
      </c>
      <c r="F21" s="278" t="s">
        <v>2084</v>
      </c>
      <c r="G21" s="364"/>
      <c r="H21" s="365"/>
      <c r="I21" s="278"/>
      <c r="J21" s="365"/>
      <c r="K21" s="513">
        <v>1</v>
      </c>
      <c r="L21" s="365">
        <v>800000</v>
      </c>
      <c r="M21" s="278"/>
      <c r="N21" s="365"/>
      <c r="O21" s="401">
        <f t="shared" si="7"/>
        <v>1</v>
      </c>
      <c r="P21" s="523">
        <f t="shared" si="8"/>
        <v>800000</v>
      </c>
      <c r="Q21" s="278"/>
      <c r="R21" s="278" t="s">
        <v>2092</v>
      </c>
      <c r="S21" s="278" t="s">
        <v>2094</v>
      </c>
      <c r="T21" s="278" t="s">
        <v>1683</v>
      </c>
      <c r="U21" s="278" t="s">
        <v>2096</v>
      </c>
    </row>
    <row r="22" spans="1:21" s="455" customFormat="1" ht="94.5" x14ac:dyDescent="0.25">
      <c r="A22" s="598"/>
      <c r="B22" s="596"/>
      <c r="C22" s="278"/>
      <c r="D22" s="278" t="s">
        <v>2107</v>
      </c>
      <c r="E22" s="278" t="s">
        <v>2089</v>
      </c>
      <c r="F22" s="278" t="s">
        <v>2106</v>
      </c>
      <c r="G22" s="364"/>
      <c r="H22" s="365"/>
      <c r="I22" s="278"/>
      <c r="J22" s="365"/>
      <c r="K22" s="513">
        <v>1</v>
      </c>
      <c r="L22" s="365">
        <v>200000</v>
      </c>
      <c r="M22" s="278"/>
      <c r="N22" s="365"/>
      <c r="O22" s="401">
        <f t="shared" si="7"/>
        <v>1</v>
      </c>
      <c r="P22" s="523">
        <f t="shared" si="8"/>
        <v>200000</v>
      </c>
      <c r="Q22" s="278"/>
      <c r="R22" s="278" t="s">
        <v>2093</v>
      </c>
      <c r="S22" s="278" t="s">
        <v>2095</v>
      </c>
      <c r="T22" s="278" t="s">
        <v>1683</v>
      </c>
      <c r="U22" s="278" t="s">
        <v>2096</v>
      </c>
    </row>
    <row r="23" spans="1:21" s="367" customFormat="1" ht="63" x14ac:dyDescent="0.25">
      <c r="A23" s="598"/>
      <c r="B23" s="596"/>
      <c r="C23" s="278"/>
      <c r="D23" s="278" t="s">
        <v>2108</v>
      </c>
      <c r="E23" s="278" t="s">
        <v>2109</v>
      </c>
      <c r="F23" s="514" t="s">
        <v>2110</v>
      </c>
      <c r="G23" s="364"/>
      <c r="H23" s="365"/>
      <c r="I23" s="278"/>
      <c r="J23" s="365"/>
      <c r="K23" s="278">
        <v>100</v>
      </c>
      <c r="L23" s="365">
        <v>300000</v>
      </c>
      <c r="M23" s="278"/>
      <c r="N23" s="365"/>
      <c r="O23" s="401">
        <f t="shared" si="1"/>
        <v>100</v>
      </c>
      <c r="P23" s="523">
        <f t="shared" si="2"/>
        <v>300000</v>
      </c>
      <c r="Q23" s="278"/>
      <c r="R23" s="278" t="s">
        <v>2116</v>
      </c>
      <c r="S23" s="278" t="s">
        <v>121</v>
      </c>
      <c r="T23" s="278" t="s">
        <v>1683</v>
      </c>
      <c r="U23" s="278" t="s">
        <v>2119</v>
      </c>
    </row>
    <row r="24" spans="1:21" ht="78.75" x14ac:dyDescent="0.25">
      <c r="A24" s="598"/>
      <c r="B24" s="596"/>
      <c r="C24" s="278"/>
      <c r="D24" s="278" t="s">
        <v>2111</v>
      </c>
      <c r="E24" s="278" t="s">
        <v>2112</v>
      </c>
      <c r="F24" s="278" t="s">
        <v>2113</v>
      </c>
      <c r="G24" s="364"/>
      <c r="H24" s="365"/>
      <c r="I24" s="513">
        <v>1</v>
      </c>
      <c r="J24" s="365">
        <v>10000000</v>
      </c>
      <c r="K24" s="278"/>
      <c r="L24" s="365"/>
      <c r="M24" s="278"/>
      <c r="N24" s="365"/>
      <c r="O24" s="401">
        <f t="shared" si="1"/>
        <v>1</v>
      </c>
      <c r="P24" s="523">
        <f t="shared" si="2"/>
        <v>10000000</v>
      </c>
      <c r="Q24" s="278"/>
      <c r="R24" s="278" t="s">
        <v>2117</v>
      </c>
      <c r="S24" s="278" t="s">
        <v>121</v>
      </c>
      <c r="T24" s="278" t="s">
        <v>1683</v>
      </c>
      <c r="U24" s="278" t="s">
        <v>2119</v>
      </c>
    </row>
    <row r="25" spans="1:21" ht="113.25" customHeight="1" x14ac:dyDescent="0.25">
      <c r="A25" s="598"/>
      <c r="B25" s="597"/>
      <c r="C25" s="278"/>
      <c r="D25" s="278" t="s">
        <v>2121</v>
      </c>
      <c r="E25" s="278" t="s">
        <v>2114</v>
      </c>
      <c r="F25" s="278" t="s">
        <v>2115</v>
      </c>
      <c r="G25" s="364"/>
      <c r="H25" s="365"/>
      <c r="I25" s="513">
        <v>1</v>
      </c>
      <c r="J25" s="365">
        <v>882500</v>
      </c>
      <c r="K25" s="278"/>
      <c r="L25" s="365"/>
      <c r="M25" s="278"/>
      <c r="N25" s="365"/>
      <c r="O25" s="401">
        <f t="shared" si="1"/>
        <v>1</v>
      </c>
      <c r="P25" s="523">
        <f t="shared" si="2"/>
        <v>882500</v>
      </c>
      <c r="Q25" s="278"/>
      <c r="R25" s="278" t="s">
        <v>2118</v>
      </c>
      <c r="S25" s="278" t="s">
        <v>121</v>
      </c>
      <c r="T25" s="278" t="s">
        <v>1683</v>
      </c>
      <c r="U25" s="278" t="s">
        <v>2120</v>
      </c>
    </row>
    <row r="26" spans="1:21" s="455" customFormat="1" ht="113.25" customHeight="1" x14ac:dyDescent="0.25">
      <c r="A26" s="598"/>
      <c r="B26" s="503"/>
      <c r="C26" s="278"/>
      <c r="D26" s="278" t="s">
        <v>2123</v>
      </c>
      <c r="E26" s="278" t="s">
        <v>2124</v>
      </c>
      <c r="F26" s="278" t="s">
        <v>2125</v>
      </c>
      <c r="G26" s="364"/>
      <c r="H26" s="365"/>
      <c r="I26" s="513"/>
      <c r="J26" s="365"/>
      <c r="K26" s="513">
        <v>1</v>
      </c>
      <c r="L26" s="365">
        <v>449200</v>
      </c>
      <c r="M26" s="278"/>
      <c r="N26" s="365"/>
      <c r="O26" s="401">
        <f t="shared" ref="O26" si="9">G26+I26+K26+M26</f>
        <v>1</v>
      </c>
      <c r="P26" s="523">
        <f t="shared" ref="P26" si="10">H26+J26+L26+N26</f>
        <v>449200</v>
      </c>
      <c r="Q26" s="278"/>
      <c r="R26" s="278" t="s">
        <v>2129</v>
      </c>
      <c r="S26" s="278" t="s">
        <v>121</v>
      </c>
      <c r="T26" s="278" t="s">
        <v>1683</v>
      </c>
      <c r="U26" s="278" t="s">
        <v>2130</v>
      </c>
    </row>
    <row r="27" spans="1:21" s="367" customFormat="1" ht="15.75" x14ac:dyDescent="0.25">
      <c r="A27" s="598"/>
      <c r="B27" s="595" t="s">
        <v>1414</v>
      </c>
      <c r="C27" s="278"/>
      <c r="D27" s="278"/>
      <c r="E27" s="278"/>
      <c r="F27" s="278"/>
      <c r="G27" s="364"/>
      <c r="H27" s="365"/>
      <c r="I27" s="278"/>
      <c r="J27" s="365"/>
      <c r="K27" s="278"/>
      <c r="L27" s="365"/>
      <c r="M27" s="278"/>
      <c r="N27" s="365"/>
      <c r="O27" s="401">
        <f t="shared" si="1"/>
        <v>0</v>
      </c>
      <c r="P27" s="402">
        <f t="shared" si="2"/>
        <v>0</v>
      </c>
      <c r="Q27" s="278"/>
      <c r="R27" s="278"/>
      <c r="S27" s="278"/>
      <c r="T27" s="278"/>
      <c r="U27" s="278"/>
    </row>
    <row r="28" spans="1:21" s="367" customFormat="1" ht="120.75" customHeight="1" x14ac:dyDescent="0.25">
      <c r="A28" s="598"/>
      <c r="B28" s="596"/>
      <c r="C28" s="278" t="s">
        <v>2131</v>
      </c>
      <c r="D28" s="278" t="s">
        <v>2132</v>
      </c>
      <c r="E28" s="278" t="s">
        <v>2133</v>
      </c>
      <c r="F28" s="278" t="s">
        <v>2134</v>
      </c>
      <c r="G28" s="364">
        <v>0.25</v>
      </c>
      <c r="H28" s="365">
        <v>100000</v>
      </c>
      <c r="I28" s="278">
        <v>25</v>
      </c>
      <c r="J28" s="365">
        <v>200000</v>
      </c>
      <c r="K28" s="278">
        <v>25</v>
      </c>
      <c r="L28" s="365">
        <v>100000</v>
      </c>
      <c r="M28" s="278">
        <v>25</v>
      </c>
      <c r="N28" s="365">
        <v>59310</v>
      </c>
      <c r="O28" s="401">
        <f t="shared" si="1"/>
        <v>75.25</v>
      </c>
      <c r="P28" s="523">
        <f t="shared" si="2"/>
        <v>459310</v>
      </c>
      <c r="Q28" s="278"/>
      <c r="R28" s="278" t="s">
        <v>2169</v>
      </c>
      <c r="S28" s="278" t="s">
        <v>2170</v>
      </c>
      <c r="T28" s="278" t="s">
        <v>2171</v>
      </c>
      <c r="U28" s="278" t="s">
        <v>2130</v>
      </c>
    </row>
    <row r="29" spans="1:21" s="367" customFormat="1" ht="15.75" x14ac:dyDescent="0.25">
      <c r="A29" s="598"/>
      <c r="B29" s="596"/>
      <c r="C29" s="278"/>
      <c r="D29" s="278"/>
      <c r="E29" s="278"/>
      <c r="F29" s="278"/>
      <c r="G29" s="364"/>
      <c r="H29" s="365"/>
      <c r="I29" s="278"/>
      <c r="J29" s="365"/>
      <c r="K29" s="278"/>
      <c r="L29" s="365"/>
      <c r="M29" s="278"/>
      <c r="N29" s="365"/>
      <c r="O29" s="401">
        <f t="shared" si="1"/>
        <v>0</v>
      </c>
      <c r="P29" s="402">
        <f t="shared" si="2"/>
        <v>0</v>
      </c>
      <c r="Q29" s="278"/>
      <c r="R29" s="278"/>
      <c r="S29" s="278"/>
      <c r="T29" s="278"/>
      <c r="U29" s="278"/>
    </row>
    <row r="30" spans="1:21" s="367" customFormat="1" ht="15.75" x14ac:dyDescent="0.25">
      <c r="A30" s="598"/>
      <c r="B30" s="596"/>
      <c r="C30" s="278"/>
      <c r="D30" s="278"/>
      <c r="E30" s="278"/>
      <c r="F30" s="278"/>
      <c r="G30" s="364"/>
      <c r="H30" s="365"/>
      <c r="I30" s="278"/>
      <c r="J30" s="365"/>
      <c r="K30" s="278"/>
      <c r="L30" s="365"/>
      <c r="M30" s="278"/>
      <c r="N30" s="365"/>
      <c r="O30" s="401">
        <f t="shared" si="1"/>
        <v>0</v>
      </c>
      <c r="P30" s="402">
        <f t="shared" si="2"/>
        <v>0</v>
      </c>
      <c r="Q30" s="278"/>
      <c r="R30" s="278"/>
      <c r="S30" s="278"/>
      <c r="T30" s="278"/>
      <c r="U30" s="278"/>
    </row>
    <row r="31" spans="1:21" s="367" customFormat="1" ht="15.75" x14ac:dyDescent="0.25">
      <c r="A31" s="598"/>
      <c r="B31" s="596"/>
      <c r="C31" s="278"/>
      <c r="D31" s="278"/>
      <c r="E31" s="278"/>
      <c r="F31" s="278"/>
      <c r="G31" s="364"/>
      <c r="H31" s="365"/>
      <c r="I31" s="278"/>
      <c r="J31" s="365"/>
      <c r="K31" s="278"/>
      <c r="L31" s="365"/>
      <c r="M31" s="278"/>
      <c r="N31" s="365"/>
      <c r="O31" s="401">
        <f t="shared" si="1"/>
        <v>0</v>
      </c>
      <c r="P31" s="402">
        <f t="shared" si="2"/>
        <v>0</v>
      </c>
      <c r="Q31" s="278"/>
      <c r="R31" s="278"/>
      <c r="S31" s="278"/>
      <c r="T31" s="278"/>
      <c r="U31" s="278"/>
    </row>
    <row r="32" spans="1:21" ht="97.5" customHeight="1" x14ac:dyDescent="0.25">
      <c r="A32" s="598"/>
      <c r="B32" s="597"/>
      <c r="C32" s="278"/>
      <c r="D32" s="278"/>
      <c r="E32" s="278"/>
      <c r="F32" s="278"/>
      <c r="G32" s="278"/>
      <c r="H32" s="365"/>
      <c r="I32" s="278"/>
      <c r="J32" s="365"/>
      <c r="K32" s="278"/>
      <c r="L32" s="365"/>
      <c r="M32" s="278"/>
      <c r="N32" s="365"/>
      <c r="O32" s="401">
        <f t="shared" si="1"/>
        <v>0</v>
      </c>
      <c r="P32" s="402">
        <f t="shared" si="2"/>
        <v>0</v>
      </c>
      <c r="Q32" s="278"/>
      <c r="R32" s="278"/>
      <c r="S32" s="278"/>
      <c r="T32" s="278"/>
      <c r="U32" s="278"/>
    </row>
    <row r="33" spans="1:21" ht="15.75" x14ac:dyDescent="0.25">
      <c r="A33" s="595" t="s">
        <v>1415</v>
      </c>
      <c r="B33" s="595" t="s">
        <v>1417</v>
      </c>
      <c r="C33" s="278"/>
      <c r="D33" s="278"/>
      <c r="E33" s="278"/>
      <c r="F33" s="278"/>
      <c r="G33" s="364"/>
      <c r="H33" s="365"/>
      <c r="I33" s="278"/>
      <c r="J33" s="365"/>
      <c r="K33" s="278"/>
      <c r="L33" s="365"/>
      <c r="M33" s="278"/>
      <c r="N33" s="365"/>
      <c r="O33" s="401">
        <f t="shared" si="1"/>
        <v>0</v>
      </c>
      <c r="P33" s="402">
        <f t="shared" si="2"/>
        <v>0</v>
      </c>
      <c r="Q33" s="278"/>
      <c r="R33" s="278"/>
      <c r="S33" s="278"/>
      <c r="T33" s="278"/>
      <c r="U33" s="278"/>
    </row>
    <row r="34" spans="1:21" s="367" customFormat="1" ht="15.75" x14ac:dyDescent="0.25">
      <c r="A34" s="596"/>
      <c r="B34" s="596"/>
      <c r="C34" s="278"/>
      <c r="D34" s="278"/>
      <c r="E34" s="278"/>
      <c r="F34" s="278"/>
      <c r="G34" s="364"/>
      <c r="H34" s="365"/>
      <c r="I34" s="278"/>
      <c r="J34" s="365"/>
      <c r="K34" s="278"/>
      <c r="L34" s="365"/>
      <c r="M34" s="278"/>
      <c r="N34" s="365"/>
      <c r="O34" s="401">
        <f t="shared" si="1"/>
        <v>0</v>
      </c>
      <c r="P34" s="402">
        <f t="shared" si="2"/>
        <v>0</v>
      </c>
      <c r="Q34" s="278"/>
      <c r="R34" s="278"/>
      <c r="S34" s="278"/>
      <c r="T34" s="278"/>
      <c r="U34" s="278"/>
    </row>
    <row r="35" spans="1:21" s="367" customFormat="1" ht="15.75" x14ac:dyDescent="0.25">
      <c r="A35" s="596"/>
      <c r="B35" s="596"/>
      <c r="C35" s="278"/>
      <c r="D35" s="278"/>
      <c r="E35" s="278"/>
      <c r="F35" s="278"/>
      <c r="G35" s="364"/>
      <c r="H35" s="365"/>
      <c r="I35" s="278"/>
      <c r="J35" s="365"/>
      <c r="K35" s="278"/>
      <c r="L35" s="365"/>
      <c r="M35" s="278"/>
      <c r="N35" s="365"/>
      <c r="O35" s="401">
        <f t="shared" si="1"/>
        <v>0</v>
      </c>
      <c r="P35" s="402">
        <f t="shared" si="2"/>
        <v>0</v>
      </c>
      <c r="Q35" s="278"/>
      <c r="R35" s="278"/>
      <c r="S35" s="278"/>
      <c r="T35" s="278"/>
      <c r="U35" s="278"/>
    </row>
    <row r="36" spans="1:21" s="367" customFormat="1" ht="15.75" x14ac:dyDescent="0.25">
      <c r="A36" s="596"/>
      <c r="B36" s="596"/>
      <c r="C36" s="278"/>
      <c r="D36" s="278"/>
      <c r="E36" s="278"/>
      <c r="F36" s="278"/>
      <c r="G36" s="364"/>
      <c r="H36" s="365"/>
      <c r="I36" s="278"/>
      <c r="J36" s="365"/>
      <c r="K36" s="278"/>
      <c r="L36" s="365"/>
      <c r="M36" s="278"/>
      <c r="N36" s="365"/>
      <c r="O36" s="401">
        <f t="shared" si="1"/>
        <v>0</v>
      </c>
      <c r="P36" s="402">
        <f t="shared" si="2"/>
        <v>0</v>
      </c>
      <c r="Q36" s="278"/>
      <c r="R36" s="278"/>
      <c r="S36" s="278"/>
      <c r="T36" s="278"/>
      <c r="U36" s="278"/>
    </row>
    <row r="37" spans="1:21" s="367" customFormat="1" ht="15.75" x14ac:dyDescent="0.25">
      <c r="A37" s="596"/>
      <c r="B37" s="596"/>
      <c r="C37" s="278"/>
      <c r="D37" s="278"/>
      <c r="E37" s="278"/>
      <c r="F37" s="278"/>
      <c r="G37" s="364"/>
      <c r="H37" s="365"/>
      <c r="I37" s="278"/>
      <c r="J37" s="365"/>
      <c r="K37" s="278"/>
      <c r="L37" s="365"/>
      <c r="M37" s="278"/>
      <c r="N37" s="365"/>
      <c r="O37" s="401">
        <f t="shared" si="1"/>
        <v>0</v>
      </c>
      <c r="P37" s="402">
        <f t="shared" si="2"/>
        <v>0</v>
      </c>
      <c r="Q37" s="278"/>
      <c r="R37" s="278"/>
      <c r="S37" s="278"/>
      <c r="T37" s="278"/>
      <c r="U37" s="278"/>
    </row>
    <row r="38" spans="1:21" s="367" customFormat="1" ht="98.25" customHeight="1" x14ac:dyDescent="0.25">
      <c r="A38" s="596"/>
      <c r="B38" s="597"/>
      <c r="C38" s="278"/>
      <c r="D38" s="278"/>
      <c r="E38" s="278"/>
      <c r="F38" s="278"/>
      <c r="G38" s="364"/>
      <c r="H38" s="365"/>
      <c r="I38" s="278"/>
      <c r="J38" s="365"/>
      <c r="K38" s="278"/>
      <c r="L38" s="365"/>
      <c r="M38" s="278"/>
      <c r="N38" s="365"/>
      <c r="O38" s="401">
        <f t="shared" si="1"/>
        <v>0</v>
      </c>
      <c r="P38" s="402">
        <f t="shared" si="2"/>
        <v>0</v>
      </c>
      <c r="Q38" s="278"/>
      <c r="R38" s="278"/>
      <c r="S38" s="278"/>
      <c r="T38" s="278"/>
      <c r="U38" s="278"/>
    </row>
    <row r="39" spans="1:21" ht="15.75" x14ac:dyDescent="0.25">
      <c r="A39" s="596"/>
      <c r="B39" s="595" t="s">
        <v>1418</v>
      </c>
      <c r="C39" s="278"/>
      <c r="D39" s="278"/>
      <c r="E39" s="278"/>
      <c r="F39" s="278"/>
      <c r="G39" s="278"/>
      <c r="H39" s="365"/>
      <c r="I39" s="278"/>
      <c r="J39" s="365"/>
      <c r="K39" s="278"/>
      <c r="L39" s="365"/>
      <c r="M39" s="278"/>
      <c r="N39" s="365"/>
      <c r="O39" s="401">
        <f t="shared" si="1"/>
        <v>0</v>
      </c>
      <c r="P39" s="402">
        <f t="shared" si="2"/>
        <v>0</v>
      </c>
      <c r="Q39" s="278"/>
      <c r="R39" s="278"/>
      <c r="S39" s="278"/>
      <c r="T39" s="278"/>
      <c r="U39" s="278"/>
    </row>
    <row r="40" spans="1:21" s="367" customFormat="1" ht="15.75" x14ac:dyDescent="0.25">
      <c r="A40" s="596"/>
      <c r="B40" s="596"/>
      <c r="C40" s="278"/>
      <c r="D40" s="278"/>
      <c r="E40" s="278"/>
      <c r="F40" s="278"/>
      <c r="G40" s="278"/>
      <c r="H40" s="365"/>
      <c r="I40" s="278"/>
      <c r="J40" s="365"/>
      <c r="K40" s="278"/>
      <c r="L40" s="365"/>
      <c r="M40" s="278"/>
      <c r="N40" s="365"/>
      <c r="O40" s="401">
        <f t="shared" si="1"/>
        <v>0</v>
      </c>
      <c r="P40" s="402">
        <f t="shared" si="2"/>
        <v>0</v>
      </c>
      <c r="Q40" s="278"/>
      <c r="R40" s="278"/>
      <c r="S40" s="278"/>
      <c r="T40" s="278"/>
      <c r="U40" s="278"/>
    </row>
    <row r="41" spans="1:21" s="367" customFormat="1" ht="15.75" x14ac:dyDescent="0.25">
      <c r="A41" s="596"/>
      <c r="B41" s="596"/>
      <c r="C41" s="278"/>
      <c r="D41" s="278"/>
      <c r="E41" s="278"/>
      <c r="F41" s="278"/>
      <c r="G41" s="278"/>
      <c r="H41" s="365"/>
      <c r="I41" s="278"/>
      <c r="J41" s="365"/>
      <c r="K41" s="278"/>
      <c r="L41" s="365"/>
      <c r="M41" s="278"/>
      <c r="N41" s="365"/>
      <c r="O41" s="401">
        <f t="shared" si="1"/>
        <v>0</v>
      </c>
      <c r="P41" s="402">
        <f t="shared" si="2"/>
        <v>0</v>
      </c>
      <c r="Q41" s="278"/>
      <c r="R41" s="278"/>
      <c r="S41" s="278"/>
      <c r="T41" s="278"/>
      <c r="U41" s="278"/>
    </row>
    <row r="42" spans="1:21" s="367" customFormat="1" ht="15.75" x14ac:dyDescent="0.25">
      <c r="A42" s="596"/>
      <c r="B42" s="596"/>
      <c r="C42" s="278"/>
      <c r="D42" s="278"/>
      <c r="E42" s="278"/>
      <c r="F42" s="278"/>
      <c r="G42" s="278"/>
      <c r="H42" s="365"/>
      <c r="I42" s="278"/>
      <c r="J42" s="365"/>
      <c r="K42" s="278"/>
      <c r="L42" s="365"/>
      <c r="M42" s="278"/>
      <c r="N42" s="365"/>
      <c r="O42" s="401">
        <f t="shared" si="1"/>
        <v>0</v>
      </c>
      <c r="P42" s="402">
        <f t="shared" si="2"/>
        <v>0</v>
      </c>
      <c r="Q42" s="278"/>
      <c r="R42" s="278"/>
      <c r="S42" s="278"/>
      <c r="T42" s="278"/>
      <c r="U42" s="278"/>
    </row>
    <row r="43" spans="1:21" ht="15.75" x14ac:dyDescent="0.25">
      <c r="A43" s="596"/>
      <c r="B43" s="596"/>
      <c r="C43" s="278"/>
      <c r="D43" s="278"/>
      <c r="E43" s="278"/>
      <c r="F43" s="278"/>
      <c r="G43" s="278"/>
      <c r="H43" s="365"/>
      <c r="I43" s="278"/>
      <c r="J43" s="365"/>
      <c r="K43" s="278"/>
      <c r="L43" s="365"/>
      <c r="M43" s="278"/>
      <c r="N43" s="365"/>
      <c r="O43" s="401">
        <f t="shared" si="1"/>
        <v>0</v>
      </c>
      <c r="P43" s="402">
        <f t="shared" si="2"/>
        <v>0</v>
      </c>
      <c r="Q43" s="278"/>
      <c r="R43" s="278"/>
      <c r="S43" s="278"/>
      <c r="T43" s="278"/>
      <c r="U43" s="278"/>
    </row>
    <row r="44" spans="1:21" ht="111.75" customHeight="1" x14ac:dyDescent="0.25">
      <c r="A44" s="597"/>
      <c r="B44" s="597"/>
      <c r="C44" s="278"/>
      <c r="D44" s="278"/>
      <c r="E44" s="278"/>
      <c r="F44" s="278"/>
      <c r="G44" s="278"/>
      <c r="H44" s="365"/>
      <c r="I44" s="278"/>
      <c r="J44" s="365"/>
      <c r="K44" s="278"/>
      <c r="L44" s="365"/>
      <c r="M44" s="278"/>
      <c r="N44" s="365"/>
      <c r="O44" s="401">
        <f t="shared" si="1"/>
        <v>0</v>
      </c>
      <c r="P44" s="402">
        <f t="shared" si="2"/>
        <v>0</v>
      </c>
      <c r="Q44" s="278"/>
      <c r="R44" s="278"/>
      <c r="S44" s="278"/>
      <c r="T44" s="278"/>
      <c r="U44" s="361"/>
    </row>
    <row r="45" spans="1:21" ht="15.75" x14ac:dyDescent="0.25">
      <c r="A45" s="299"/>
      <c r="B45" s="300"/>
      <c r="C45" s="299" t="s">
        <v>1409</v>
      </c>
      <c r="D45" s="300"/>
      <c r="E45" s="300"/>
      <c r="F45" s="301"/>
      <c r="G45" s="265">
        <f t="shared" ref="G45:O45" si="11">SUM(G9:G44)</f>
        <v>0.25</v>
      </c>
      <c r="H45" s="233">
        <f t="shared" si="11"/>
        <v>100000</v>
      </c>
      <c r="I45" s="265">
        <f t="shared" si="11"/>
        <v>127.5</v>
      </c>
      <c r="J45" s="233">
        <f t="shared" si="11"/>
        <v>13602500</v>
      </c>
      <c r="K45" s="265">
        <f t="shared" si="11"/>
        <v>132.5</v>
      </c>
      <c r="L45" s="233">
        <f t="shared" si="11"/>
        <v>6859747.04</v>
      </c>
      <c r="M45" s="265">
        <f t="shared" si="11"/>
        <v>25</v>
      </c>
      <c r="N45" s="233">
        <f t="shared" si="11"/>
        <v>59310</v>
      </c>
      <c r="O45" s="233">
        <f t="shared" si="11"/>
        <v>285.25</v>
      </c>
      <c r="P45" s="233">
        <f>SUM(P9:P44)</f>
        <v>20621557.039999999</v>
      </c>
      <c r="Q45" s="265"/>
      <c r="R45" s="265"/>
      <c r="S45" s="265"/>
      <c r="T45" s="265"/>
      <c r="U45" s="279"/>
    </row>
    <row r="65" s="261" customFormat="1" ht="12" x14ac:dyDescent="0.25"/>
    <row r="66" s="261" customFormat="1" ht="12" x14ac:dyDescent="0.25"/>
    <row r="79" s="261" customFormat="1" ht="12" x14ac:dyDescent="0.25"/>
    <row r="80" s="261" customFormat="1" ht="12" x14ac:dyDescent="0.25"/>
  </sheetData>
  <mergeCells count="26">
    <mergeCell ref="T5:T7"/>
    <mergeCell ref="U5:U7"/>
    <mergeCell ref="O5:P6"/>
    <mergeCell ref="Q5:Q7"/>
    <mergeCell ref="R5:R7"/>
    <mergeCell ref="M6:N6"/>
    <mergeCell ref="F5:F7"/>
    <mergeCell ref="G5:N5"/>
    <mergeCell ref="G6:H6"/>
    <mergeCell ref="S5:S7"/>
    <mergeCell ref="A3:U3"/>
    <mergeCell ref="B9:B14"/>
    <mergeCell ref="B15:B25"/>
    <mergeCell ref="B27:B32"/>
    <mergeCell ref="B39:B44"/>
    <mergeCell ref="B33:B38"/>
    <mergeCell ref="A5:A7"/>
    <mergeCell ref="B5:B7"/>
    <mergeCell ref="C5:C7"/>
    <mergeCell ref="D5:D7"/>
    <mergeCell ref="A9:A32"/>
    <mergeCell ref="A33:A44"/>
    <mergeCell ref="A4:U4"/>
    <mergeCell ref="E5:E7"/>
    <mergeCell ref="I6:J6"/>
    <mergeCell ref="K6:L6"/>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H1" workbookViewId="0">
      <pane ySplit="6" topLeftCell="A7" activePane="bottomLeft" state="frozen"/>
      <selection activeCell="R5" sqref="R5"/>
      <selection pane="bottomLeft" activeCell="C10" sqref="C10:D10"/>
    </sheetView>
  </sheetViews>
  <sheetFormatPr baseColWidth="10" defaultRowHeight="15" x14ac:dyDescent="0.2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G1" s="285" t="s">
        <v>1419</v>
      </c>
      <c r="I1" s="285"/>
      <c r="J1" s="285"/>
      <c r="K1" s="285"/>
      <c r="L1" s="285"/>
      <c r="M1" s="285"/>
      <c r="N1" s="285"/>
      <c r="O1" s="285"/>
      <c r="P1" s="285"/>
      <c r="Q1" s="285"/>
      <c r="R1" s="285"/>
      <c r="S1" s="285"/>
      <c r="T1" s="285"/>
      <c r="U1" s="285"/>
    </row>
    <row r="2" spans="1:21" s="367" customFormat="1" ht="18.75" x14ac:dyDescent="0.25">
      <c r="A2" s="367" t="s">
        <v>1348</v>
      </c>
      <c r="B2" s="285"/>
      <c r="C2" s="285"/>
      <c r="D2" s="285"/>
      <c r="E2" s="285"/>
      <c r="G2" s="285"/>
      <c r="H2" s="234"/>
      <c r="I2" s="285"/>
      <c r="J2" s="285"/>
      <c r="K2" s="285"/>
      <c r="L2" s="285"/>
      <c r="M2" s="285"/>
      <c r="N2" s="285"/>
      <c r="O2" s="285"/>
      <c r="P2" s="285"/>
      <c r="Q2" s="285"/>
      <c r="R2" s="285"/>
      <c r="S2" s="285"/>
      <c r="T2" s="285"/>
      <c r="U2" s="285"/>
    </row>
    <row r="3" spans="1:21" x14ac:dyDescent="0.25">
      <c r="A3" s="270" t="s">
        <v>1422</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570" t="s">
        <v>97</v>
      </c>
      <c r="B4" s="572" t="s">
        <v>111</v>
      </c>
      <c r="C4" s="582" t="s">
        <v>86</v>
      </c>
      <c r="D4" s="582" t="s">
        <v>87</v>
      </c>
      <c r="E4" s="582" t="s">
        <v>392</v>
      </c>
      <c r="F4" s="582" t="s">
        <v>88</v>
      </c>
      <c r="G4" s="585" t="s">
        <v>100</v>
      </c>
      <c r="H4" s="587"/>
      <c r="I4" s="587"/>
      <c r="J4" s="587"/>
      <c r="K4" s="587"/>
      <c r="L4" s="587"/>
      <c r="M4" s="587"/>
      <c r="N4" s="586"/>
      <c r="O4" s="591" t="s">
        <v>101</v>
      </c>
      <c r="P4" s="592"/>
      <c r="Q4" s="572" t="s">
        <v>102</v>
      </c>
      <c r="R4" s="572" t="s">
        <v>103</v>
      </c>
      <c r="S4" s="572" t="s">
        <v>110</v>
      </c>
      <c r="T4" s="572" t="s">
        <v>109</v>
      </c>
      <c r="U4" s="588" t="s">
        <v>89</v>
      </c>
    </row>
    <row r="5" spans="1:21" ht="15" customHeight="1" x14ac:dyDescent="0.25">
      <c r="A5" s="570"/>
      <c r="B5" s="570"/>
      <c r="C5" s="583"/>
      <c r="D5" s="583"/>
      <c r="E5" s="583"/>
      <c r="F5" s="583"/>
      <c r="G5" s="585" t="s">
        <v>104</v>
      </c>
      <c r="H5" s="586"/>
      <c r="I5" s="585" t="s">
        <v>105</v>
      </c>
      <c r="J5" s="586"/>
      <c r="K5" s="585" t="s">
        <v>106</v>
      </c>
      <c r="L5" s="586"/>
      <c r="M5" s="585" t="s">
        <v>107</v>
      </c>
      <c r="N5" s="586"/>
      <c r="O5" s="593"/>
      <c r="P5" s="594"/>
      <c r="Q5" s="570"/>
      <c r="R5" s="570"/>
      <c r="S5" s="570"/>
      <c r="T5" s="570"/>
      <c r="U5" s="589"/>
    </row>
    <row r="6" spans="1:21" ht="25.5" x14ac:dyDescent="0.25">
      <c r="A6" s="571"/>
      <c r="B6" s="571"/>
      <c r="C6" s="584"/>
      <c r="D6" s="584"/>
      <c r="E6" s="584"/>
      <c r="F6" s="584"/>
      <c r="G6" s="431" t="s">
        <v>108</v>
      </c>
      <c r="H6" s="431" t="s">
        <v>12</v>
      </c>
      <c r="I6" s="431" t="s">
        <v>108</v>
      </c>
      <c r="J6" s="431" t="s">
        <v>12</v>
      </c>
      <c r="K6" s="431" t="s">
        <v>108</v>
      </c>
      <c r="L6" s="431" t="s">
        <v>12</v>
      </c>
      <c r="M6" s="431" t="s">
        <v>108</v>
      </c>
      <c r="N6" s="431" t="s">
        <v>12</v>
      </c>
      <c r="O6" s="431" t="s">
        <v>108</v>
      </c>
      <c r="P6" s="431" t="s">
        <v>12</v>
      </c>
      <c r="Q6" s="571"/>
      <c r="R6" s="571"/>
      <c r="S6" s="571"/>
      <c r="T6" s="571"/>
      <c r="U6" s="590"/>
    </row>
    <row r="7" spans="1:21" s="367" customFormat="1" ht="15.75" x14ac:dyDescent="0.25">
      <c r="A7" s="432"/>
      <c r="B7" s="433"/>
      <c r="C7" s="434"/>
      <c r="D7" s="434"/>
      <c r="E7" s="435"/>
      <c r="F7" s="434"/>
      <c r="G7" s="436"/>
      <c r="H7" s="436"/>
      <c r="I7" s="436"/>
      <c r="J7" s="436"/>
      <c r="K7" s="436"/>
      <c r="L7" s="436"/>
      <c r="M7" s="436"/>
      <c r="N7" s="436"/>
      <c r="O7" s="436"/>
      <c r="P7" s="436"/>
      <c r="Q7" s="437"/>
      <c r="R7" s="437"/>
      <c r="S7" s="437"/>
      <c r="T7" s="437"/>
      <c r="U7" s="438"/>
    </row>
    <row r="8" spans="1:21" ht="15.75" customHeight="1" x14ac:dyDescent="0.25">
      <c r="A8" s="598" t="s">
        <v>1420</v>
      </c>
      <c r="B8" s="595" t="s">
        <v>1421</v>
      </c>
      <c r="C8" s="327"/>
      <c r="D8" s="327"/>
      <c r="E8" s="327"/>
      <c r="F8" s="624" t="s">
        <v>2097</v>
      </c>
      <c r="G8" s="357"/>
      <c r="H8" s="358"/>
      <c r="I8" s="357"/>
      <c r="J8" s="358"/>
      <c r="K8" s="357"/>
      <c r="L8" s="358"/>
      <c r="M8" s="357"/>
      <c r="N8" s="358"/>
      <c r="O8" s="401">
        <f t="shared" ref="O8:P8" si="0">G8+I8+K8+M8</f>
        <v>0</v>
      </c>
      <c r="P8" s="402">
        <f t="shared" si="0"/>
        <v>0</v>
      </c>
      <c r="Q8" s="327"/>
      <c r="R8" s="327"/>
      <c r="S8" s="327"/>
      <c r="T8" s="327"/>
      <c r="U8" s="327"/>
    </row>
    <row r="9" spans="1:21" ht="15.75" x14ac:dyDescent="0.25">
      <c r="A9" s="598"/>
      <c r="B9" s="596"/>
      <c r="C9" s="327"/>
      <c r="D9" s="327"/>
      <c r="E9" s="327"/>
      <c r="F9" s="625"/>
      <c r="G9" s="357"/>
      <c r="H9" s="358"/>
      <c r="I9" s="357"/>
      <c r="J9" s="358"/>
      <c r="K9" s="357"/>
      <c r="L9" s="358"/>
      <c r="M9" s="357"/>
      <c r="N9" s="358"/>
      <c r="O9" s="401">
        <f t="shared" ref="O9:O20" si="1">G9+I9+K9+M9</f>
        <v>0</v>
      </c>
      <c r="P9" s="402">
        <f t="shared" ref="P9:P20" si="2">H9+J9+L9+N9</f>
        <v>0</v>
      </c>
      <c r="Q9" s="327"/>
      <c r="R9" s="327"/>
      <c r="S9" s="327"/>
      <c r="T9" s="327"/>
      <c r="U9" s="327"/>
    </row>
    <row r="10" spans="1:21" s="367" customFormat="1" ht="63" x14ac:dyDescent="0.25">
      <c r="A10" s="598"/>
      <c r="B10" s="596"/>
      <c r="C10" s="327" t="s">
        <v>2100</v>
      </c>
      <c r="D10" s="327" t="s">
        <v>2102</v>
      </c>
      <c r="E10" s="327" t="s">
        <v>2101</v>
      </c>
      <c r="F10" s="327" t="s">
        <v>2098</v>
      </c>
      <c r="G10" s="357"/>
      <c r="H10" s="358"/>
      <c r="I10" s="357">
        <v>1</v>
      </c>
      <c r="J10" s="358">
        <v>1206009</v>
      </c>
      <c r="K10" s="357"/>
      <c r="L10" s="358"/>
      <c r="M10" s="357"/>
      <c r="N10" s="358"/>
      <c r="O10" s="401">
        <f t="shared" ref="O10:O15" si="3">G10+I10+K10+M10</f>
        <v>1</v>
      </c>
      <c r="P10" s="523">
        <f t="shared" ref="P10:P15" si="4">H10+J10+L10+N10</f>
        <v>1206009</v>
      </c>
      <c r="Q10" s="327"/>
      <c r="R10" s="327" t="s">
        <v>2103</v>
      </c>
      <c r="S10" s="327" t="s">
        <v>2104</v>
      </c>
      <c r="T10" s="327" t="s">
        <v>1531</v>
      </c>
      <c r="U10" s="327" t="s">
        <v>2105</v>
      </c>
    </row>
    <row r="11" spans="1:21" s="367" customFormat="1" ht="78.75" x14ac:dyDescent="0.25">
      <c r="A11" s="598"/>
      <c r="B11" s="596"/>
      <c r="C11" s="327"/>
      <c r="D11" s="327"/>
      <c r="E11" s="327"/>
      <c r="F11" s="327" t="s">
        <v>2099</v>
      </c>
      <c r="G11" s="357"/>
      <c r="H11" s="358"/>
      <c r="I11" s="357"/>
      <c r="J11" s="358"/>
      <c r="K11" s="357"/>
      <c r="L11" s="358"/>
      <c r="M11" s="357"/>
      <c r="N11" s="358"/>
      <c r="O11" s="401">
        <f t="shared" si="3"/>
        <v>0</v>
      </c>
      <c r="P11" s="402">
        <f t="shared" si="4"/>
        <v>0</v>
      </c>
      <c r="Q11" s="327"/>
      <c r="R11" s="327"/>
      <c r="S11" s="327"/>
      <c r="T11" s="327"/>
      <c r="U11" s="327"/>
    </row>
    <row r="12" spans="1:21" s="367" customFormat="1" ht="15.75" x14ac:dyDescent="0.25">
      <c r="A12" s="598"/>
      <c r="B12" s="596"/>
      <c r="C12" s="327"/>
      <c r="D12" s="327"/>
      <c r="E12" s="327"/>
      <c r="F12" s="327"/>
      <c r="G12" s="357"/>
      <c r="H12" s="358"/>
      <c r="I12" s="357"/>
      <c r="J12" s="358"/>
      <c r="K12" s="357"/>
      <c r="L12" s="358"/>
      <c r="M12" s="357"/>
      <c r="N12" s="358"/>
      <c r="O12" s="401">
        <f t="shared" si="3"/>
        <v>0</v>
      </c>
      <c r="P12" s="402">
        <f t="shared" si="4"/>
        <v>0</v>
      </c>
      <c r="Q12" s="327"/>
      <c r="R12" s="327"/>
      <c r="S12" s="327"/>
      <c r="T12" s="327"/>
      <c r="U12" s="327"/>
    </row>
    <row r="13" spans="1:21" s="367" customFormat="1" ht="15.75" x14ac:dyDescent="0.25">
      <c r="A13" s="598"/>
      <c r="B13" s="596"/>
      <c r="C13" s="327"/>
      <c r="D13" s="327"/>
      <c r="E13" s="327"/>
      <c r="F13" s="327"/>
      <c r="G13" s="357"/>
      <c r="H13" s="358"/>
      <c r="I13" s="357"/>
      <c r="J13" s="358"/>
      <c r="K13" s="357"/>
      <c r="L13" s="358"/>
      <c r="M13" s="357"/>
      <c r="N13" s="358"/>
      <c r="O13" s="401">
        <f t="shared" ref="O13:O14" si="5">G13+I13+K13+M13</f>
        <v>0</v>
      </c>
      <c r="P13" s="402">
        <f t="shared" ref="P13:P14" si="6">H13+J13+L13+N13</f>
        <v>0</v>
      </c>
      <c r="Q13" s="327"/>
      <c r="R13" s="327"/>
      <c r="S13" s="327"/>
      <c r="T13" s="327"/>
      <c r="U13" s="327"/>
    </row>
    <row r="14" spans="1:21" s="367" customFormat="1" ht="15.75" x14ac:dyDescent="0.25">
      <c r="A14" s="598"/>
      <c r="B14" s="596"/>
      <c r="C14" s="327"/>
      <c r="D14" s="327"/>
      <c r="E14" s="327"/>
      <c r="F14" s="327"/>
      <c r="G14" s="357"/>
      <c r="H14" s="358"/>
      <c r="I14" s="357"/>
      <c r="J14" s="358"/>
      <c r="K14" s="357"/>
      <c r="L14" s="358"/>
      <c r="M14" s="357"/>
      <c r="N14" s="358"/>
      <c r="O14" s="401">
        <f t="shared" si="5"/>
        <v>0</v>
      </c>
      <c r="P14" s="402">
        <f t="shared" si="6"/>
        <v>0</v>
      </c>
      <c r="Q14" s="327"/>
      <c r="R14" s="327"/>
      <c r="S14" s="327"/>
      <c r="T14" s="327"/>
      <c r="U14" s="327"/>
    </row>
    <row r="15" spans="1:21" ht="15.75" x14ac:dyDescent="0.25">
      <c r="A15" s="598"/>
      <c r="B15" s="596"/>
      <c r="C15" s="327"/>
      <c r="D15" s="327"/>
      <c r="E15" s="327"/>
      <c r="F15" s="327"/>
      <c r="G15" s="357"/>
      <c r="H15" s="358"/>
      <c r="I15" s="357"/>
      <c r="J15" s="358"/>
      <c r="K15" s="357"/>
      <c r="L15" s="358"/>
      <c r="M15" s="357"/>
      <c r="N15" s="358"/>
      <c r="O15" s="401">
        <f t="shared" si="3"/>
        <v>0</v>
      </c>
      <c r="P15" s="402">
        <f t="shared" si="4"/>
        <v>0</v>
      </c>
      <c r="Q15" s="327"/>
      <c r="R15" s="327"/>
      <c r="S15" s="327"/>
      <c r="T15" s="327"/>
      <c r="U15" s="327"/>
    </row>
    <row r="16" spans="1:21" ht="15.75" x14ac:dyDescent="0.25">
      <c r="A16" s="598"/>
      <c r="B16" s="596"/>
      <c r="C16" s="327"/>
      <c r="D16" s="327"/>
      <c r="E16" s="327"/>
      <c r="F16" s="327"/>
      <c r="G16" s="357"/>
      <c r="H16" s="358"/>
      <c r="I16" s="357"/>
      <c r="J16" s="358"/>
      <c r="K16" s="357"/>
      <c r="L16" s="358"/>
      <c r="M16" s="357"/>
      <c r="N16" s="358"/>
      <c r="O16" s="401">
        <f t="shared" si="1"/>
        <v>0</v>
      </c>
      <c r="P16" s="402">
        <f t="shared" si="2"/>
        <v>0</v>
      </c>
      <c r="Q16" s="327"/>
      <c r="R16" s="327"/>
      <c r="S16" s="327"/>
      <c r="T16" s="327"/>
      <c r="U16" s="327"/>
    </row>
    <row r="17" spans="1:21" ht="15.75" x14ac:dyDescent="0.25">
      <c r="A17" s="598"/>
      <c r="B17" s="596"/>
      <c r="C17" s="327"/>
      <c r="D17" s="327"/>
      <c r="E17" s="327"/>
      <c r="F17" s="327"/>
      <c r="G17" s="357"/>
      <c r="H17" s="358"/>
      <c r="I17" s="357"/>
      <c r="J17" s="358"/>
      <c r="K17" s="357"/>
      <c r="L17" s="358"/>
      <c r="M17" s="357"/>
      <c r="N17" s="358"/>
      <c r="O17" s="401">
        <f t="shared" si="1"/>
        <v>0</v>
      </c>
      <c r="P17" s="402">
        <f t="shared" si="2"/>
        <v>0</v>
      </c>
      <c r="Q17" s="327"/>
      <c r="R17" s="327"/>
      <c r="S17" s="327"/>
      <c r="T17" s="327"/>
      <c r="U17" s="327"/>
    </row>
    <row r="18" spans="1:21" ht="15.75" x14ac:dyDescent="0.25">
      <c r="A18" s="598"/>
      <c r="B18" s="596"/>
      <c r="C18" s="327"/>
      <c r="D18" s="327"/>
      <c r="E18" s="327"/>
      <c r="F18" s="327"/>
      <c r="G18" s="357"/>
      <c r="H18" s="358"/>
      <c r="I18" s="357"/>
      <c r="J18" s="358"/>
      <c r="K18" s="357"/>
      <c r="L18" s="358"/>
      <c r="M18" s="357"/>
      <c r="N18" s="358"/>
      <c r="O18" s="401">
        <f t="shared" si="1"/>
        <v>0</v>
      </c>
      <c r="P18" s="402">
        <f t="shared" si="2"/>
        <v>0</v>
      </c>
      <c r="Q18" s="327"/>
      <c r="R18" s="327"/>
      <c r="S18" s="327"/>
      <c r="T18" s="327"/>
      <c r="U18" s="327"/>
    </row>
    <row r="19" spans="1:21" ht="15.75" x14ac:dyDescent="0.25">
      <c r="A19" s="598"/>
      <c r="B19" s="596"/>
      <c r="C19" s="327"/>
      <c r="D19" s="327"/>
      <c r="E19" s="327"/>
      <c r="F19" s="327"/>
      <c r="G19" s="357"/>
      <c r="H19" s="358"/>
      <c r="I19" s="357"/>
      <c r="J19" s="358"/>
      <c r="K19" s="357"/>
      <c r="L19" s="358"/>
      <c r="M19" s="357"/>
      <c r="N19" s="358"/>
      <c r="O19" s="401">
        <f t="shared" si="1"/>
        <v>0</v>
      </c>
      <c r="P19" s="402">
        <f t="shared" si="2"/>
        <v>0</v>
      </c>
      <c r="Q19" s="327"/>
      <c r="R19" s="327"/>
      <c r="S19" s="327"/>
      <c r="T19" s="327"/>
      <c r="U19" s="327"/>
    </row>
    <row r="20" spans="1:21" ht="15.75" x14ac:dyDescent="0.25">
      <c r="A20" s="598"/>
      <c r="B20" s="597"/>
      <c r="C20" s="327"/>
      <c r="D20" s="327"/>
      <c r="E20" s="327"/>
      <c r="F20" s="327"/>
      <c r="G20" s="357"/>
      <c r="H20" s="358"/>
      <c r="I20" s="357"/>
      <c r="J20" s="358"/>
      <c r="K20" s="357"/>
      <c r="L20" s="358"/>
      <c r="M20" s="357"/>
      <c r="N20" s="358"/>
      <c r="O20" s="401">
        <f t="shared" si="1"/>
        <v>0</v>
      </c>
      <c r="P20" s="402">
        <f t="shared" si="2"/>
        <v>0</v>
      </c>
      <c r="Q20" s="327"/>
      <c r="R20" s="327"/>
      <c r="S20" s="327"/>
      <c r="T20" s="327"/>
      <c r="U20" s="327"/>
    </row>
    <row r="21" spans="1:21" ht="15.6" customHeight="1" x14ac:dyDescent="0.25">
      <c r="A21" s="293"/>
      <c r="B21" s="294"/>
      <c r="C21" s="293" t="s">
        <v>1507</v>
      </c>
      <c r="D21" s="294"/>
      <c r="E21" s="294"/>
      <c r="F21" s="295"/>
      <c r="G21" s="288">
        <f t="shared" ref="G21:O21" si="7">SUM(G8:G20)</f>
        <v>0</v>
      </c>
      <c r="H21" s="236">
        <f t="shared" si="7"/>
        <v>0</v>
      </c>
      <c r="I21" s="288">
        <f t="shared" si="7"/>
        <v>1</v>
      </c>
      <c r="J21" s="236">
        <f t="shared" si="7"/>
        <v>1206009</v>
      </c>
      <c r="K21" s="288">
        <f t="shared" si="7"/>
        <v>0</v>
      </c>
      <c r="L21" s="236">
        <f t="shared" si="7"/>
        <v>0</v>
      </c>
      <c r="M21" s="288">
        <f t="shared" si="7"/>
        <v>0</v>
      </c>
      <c r="N21" s="236">
        <f t="shared" si="7"/>
        <v>0</v>
      </c>
      <c r="O21" s="236">
        <f t="shared" si="7"/>
        <v>1</v>
      </c>
      <c r="P21" s="236">
        <f>SUM(P10:P20)</f>
        <v>1206009</v>
      </c>
      <c r="Q21" s="265"/>
      <c r="R21" s="265"/>
      <c r="S21" s="265"/>
      <c r="T21" s="265"/>
      <c r="U21" s="265"/>
    </row>
  </sheetData>
  <mergeCells count="20">
    <mergeCell ref="F8:F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topLeftCell="I1" workbookViewId="0">
      <pane ySplit="7" topLeftCell="A44" activePane="bottomLeft" state="frozen"/>
      <selection activeCell="A7" sqref="A7"/>
      <selection pane="bottomLeft" activeCell="C21" sqref="C21"/>
    </sheetView>
  </sheetViews>
  <sheetFormatPr baseColWidth="10" defaultRowHeight="15" x14ac:dyDescent="0.25"/>
  <cols>
    <col min="1" max="1" width="27.4257812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626" t="s">
        <v>1353</v>
      </c>
      <c r="B4" s="626"/>
      <c r="C4" s="626"/>
      <c r="D4" s="626"/>
      <c r="E4" s="626"/>
      <c r="F4" s="626"/>
      <c r="G4" s="626"/>
      <c r="H4" s="626"/>
      <c r="I4" s="626"/>
      <c r="J4" s="626"/>
      <c r="K4" s="626"/>
      <c r="L4" s="626"/>
      <c r="M4" s="626"/>
      <c r="N4" s="626"/>
      <c r="O4" s="626"/>
      <c r="P4" s="626"/>
      <c r="Q4" s="626"/>
      <c r="R4" s="626"/>
      <c r="S4" s="626"/>
      <c r="T4" s="626"/>
      <c r="U4" s="626"/>
    </row>
    <row r="5" spans="1:21" ht="14.45" customHeight="1" x14ac:dyDescent="0.25">
      <c r="A5" s="570" t="s">
        <v>97</v>
      </c>
      <c r="B5" s="572" t="s">
        <v>111</v>
      </c>
      <c r="C5" s="582" t="s">
        <v>86</v>
      </c>
      <c r="D5" s="582" t="s">
        <v>87</v>
      </c>
      <c r="E5" s="582" t="s">
        <v>392</v>
      </c>
      <c r="F5" s="582" t="s">
        <v>88</v>
      </c>
      <c r="G5" s="585" t="s">
        <v>100</v>
      </c>
      <c r="H5" s="587"/>
      <c r="I5" s="587"/>
      <c r="J5" s="587"/>
      <c r="K5" s="587"/>
      <c r="L5" s="587"/>
      <c r="M5" s="587"/>
      <c r="N5" s="586"/>
      <c r="O5" s="591" t="s">
        <v>101</v>
      </c>
      <c r="P5" s="592"/>
      <c r="Q5" s="572" t="s">
        <v>102</v>
      </c>
      <c r="R5" s="572" t="s">
        <v>103</v>
      </c>
      <c r="S5" s="572" t="s">
        <v>110</v>
      </c>
      <c r="T5" s="572" t="s">
        <v>109</v>
      </c>
      <c r="U5" s="588" t="s">
        <v>89</v>
      </c>
    </row>
    <row r="6" spans="1:21" ht="14.45" customHeight="1" x14ac:dyDescent="0.25">
      <c r="A6" s="570"/>
      <c r="B6" s="570"/>
      <c r="C6" s="583"/>
      <c r="D6" s="583"/>
      <c r="E6" s="583"/>
      <c r="F6" s="583"/>
      <c r="G6" s="585" t="s">
        <v>104</v>
      </c>
      <c r="H6" s="586"/>
      <c r="I6" s="585" t="s">
        <v>105</v>
      </c>
      <c r="J6" s="586"/>
      <c r="K6" s="585" t="s">
        <v>106</v>
      </c>
      <c r="L6" s="586"/>
      <c r="M6" s="585" t="s">
        <v>107</v>
      </c>
      <c r="N6" s="586"/>
      <c r="O6" s="593"/>
      <c r="P6" s="594"/>
      <c r="Q6" s="570"/>
      <c r="R6" s="570"/>
      <c r="S6" s="570"/>
      <c r="T6" s="570"/>
      <c r="U6" s="589"/>
    </row>
    <row r="7" spans="1:21" ht="118.5" customHeight="1" x14ac:dyDescent="0.25">
      <c r="A7" s="571"/>
      <c r="B7" s="571"/>
      <c r="C7" s="584"/>
      <c r="D7" s="584"/>
      <c r="E7" s="584"/>
      <c r="F7" s="584"/>
      <c r="G7" s="431" t="s">
        <v>108</v>
      </c>
      <c r="H7" s="431" t="s">
        <v>12</v>
      </c>
      <c r="I7" s="431" t="s">
        <v>108</v>
      </c>
      <c r="J7" s="431" t="s">
        <v>12</v>
      </c>
      <c r="K7" s="431" t="s">
        <v>108</v>
      </c>
      <c r="L7" s="431" t="s">
        <v>12</v>
      </c>
      <c r="M7" s="431" t="s">
        <v>108</v>
      </c>
      <c r="N7" s="431" t="s">
        <v>12</v>
      </c>
      <c r="O7" s="431" t="s">
        <v>108</v>
      </c>
      <c r="P7" s="431" t="s">
        <v>12</v>
      </c>
      <c r="Q7" s="571"/>
      <c r="R7" s="571"/>
      <c r="S7" s="571"/>
      <c r="T7" s="571"/>
      <c r="U7" s="590"/>
    </row>
    <row r="8" spans="1:21" ht="15.6" customHeight="1" x14ac:dyDescent="0.25">
      <c r="A8" s="432"/>
      <c r="B8" s="433"/>
      <c r="C8" s="434"/>
      <c r="D8" s="434"/>
      <c r="E8" s="435"/>
      <c r="F8" s="434"/>
      <c r="G8" s="436"/>
      <c r="H8" s="436"/>
      <c r="I8" s="436"/>
      <c r="J8" s="436"/>
      <c r="K8" s="436"/>
      <c r="L8" s="436"/>
      <c r="M8" s="436"/>
      <c r="N8" s="436"/>
      <c r="O8" s="436"/>
      <c r="P8" s="436"/>
      <c r="Q8" s="437"/>
      <c r="R8" s="437"/>
      <c r="S8" s="437"/>
      <c r="T8" s="437"/>
      <c r="U8" s="438"/>
    </row>
    <row r="9" spans="1:21" ht="15.75" x14ac:dyDescent="0.25">
      <c r="A9" s="627" t="s">
        <v>1423</v>
      </c>
      <c r="B9" s="573" t="s">
        <v>1424</v>
      </c>
      <c r="C9" s="327"/>
      <c r="D9" s="327"/>
      <c r="E9" s="327"/>
      <c r="F9" s="327"/>
      <c r="G9" s="353"/>
      <c r="H9" s="356"/>
      <c r="I9" s="353"/>
      <c r="J9" s="356"/>
      <c r="K9" s="353"/>
      <c r="L9" s="356"/>
      <c r="M9" s="353"/>
      <c r="N9" s="356"/>
      <c r="O9" s="404">
        <f t="shared" ref="O9:P20" si="0">G9+I9+K9+M9</f>
        <v>0</v>
      </c>
      <c r="P9" s="402">
        <f t="shared" si="0"/>
        <v>0</v>
      </c>
      <c r="Q9" s="327"/>
      <c r="R9" s="327"/>
      <c r="S9" s="327"/>
      <c r="T9" s="327"/>
      <c r="U9" s="327"/>
    </row>
    <row r="10" spans="1:21" ht="15.75" x14ac:dyDescent="0.25">
      <c r="A10" s="628"/>
      <c r="B10" s="574"/>
      <c r="C10" s="327"/>
      <c r="D10" s="327"/>
      <c r="E10" s="327"/>
      <c r="F10" s="327"/>
      <c r="G10" s="353"/>
      <c r="H10" s="356"/>
      <c r="I10" s="353"/>
      <c r="J10" s="356"/>
      <c r="K10" s="353"/>
      <c r="L10" s="356"/>
      <c r="M10" s="353"/>
      <c r="N10" s="356"/>
      <c r="O10" s="404">
        <f t="shared" si="0"/>
        <v>0</v>
      </c>
      <c r="P10" s="402">
        <f t="shared" si="0"/>
        <v>0</v>
      </c>
      <c r="Q10" s="327"/>
      <c r="R10" s="327"/>
      <c r="S10" s="327"/>
      <c r="T10" s="327"/>
      <c r="U10" s="327"/>
    </row>
    <row r="11" spans="1:21" ht="15.75" x14ac:dyDescent="0.25">
      <c r="A11" s="628"/>
      <c r="B11" s="574"/>
      <c r="C11" s="327"/>
      <c r="D11" s="327"/>
      <c r="E11" s="327"/>
      <c r="F11" s="327"/>
      <c r="G11" s="353"/>
      <c r="H11" s="356"/>
      <c r="I11" s="353"/>
      <c r="J11" s="356"/>
      <c r="K11" s="353"/>
      <c r="L11" s="356"/>
      <c r="M11" s="353"/>
      <c r="N11" s="356"/>
      <c r="O11" s="404">
        <f t="shared" si="0"/>
        <v>0</v>
      </c>
      <c r="P11" s="402">
        <f t="shared" si="0"/>
        <v>0</v>
      </c>
      <c r="Q11" s="327"/>
      <c r="R11" s="327"/>
      <c r="S11" s="327"/>
      <c r="T11" s="327"/>
      <c r="U11" s="327"/>
    </row>
    <row r="12" spans="1:21" ht="15.75" x14ac:dyDescent="0.25">
      <c r="A12" s="628"/>
      <c r="B12" s="574"/>
      <c r="C12" s="327"/>
      <c r="D12" s="327"/>
      <c r="E12" s="327"/>
      <c r="F12" s="327"/>
      <c r="G12" s="353"/>
      <c r="H12" s="356"/>
      <c r="I12" s="353"/>
      <c r="J12" s="356"/>
      <c r="K12" s="353"/>
      <c r="L12" s="356"/>
      <c r="M12" s="353"/>
      <c r="N12" s="356"/>
      <c r="O12" s="404">
        <f t="shared" si="0"/>
        <v>0</v>
      </c>
      <c r="P12" s="402">
        <f t="shared" si="0"/>
        <v>0</v>
      </c>
      <c r="Q12" s="327"/>
      <c r="R12" s="327"/>
      <c r="S12" s="327"/>
      <c r="T12" s="327"/>
      <c r="U12" s="72"/>
    </row>
    <row r="13" spans="1:21" ht="15.75" x14ac:dyDescent="0.25">
      <c r="A13" s="628"/>
      <c r="B13" s="574"/>
      <c r="C13" s="327"/>
      <c r="D13" s="327"/>
      <c r="E13" s="327"/>
      <c r="F13" s="278"/>
      <c r="G13" s="359"/>
      <c r="H13" s="356"/>
      <c r="I13" s="359"/>
      <c r="J13" s="356"/>
      <c r="K13" s="359"/>
      <c r="L13" s="356"/>
      <c r="M13" s="359"/>
      <c r="N13" s="356"/>
      <c r="O13" s="404">
        <f t="shared" si="0"/>
        <v>0</v>
      </c>
      <c r="P13" s="402">
        <f t="shared" si="0"/>
        <v>0</v>
      </c>
      <c r="Q13" s="327"/>
      <c r="R13" s="327"/>
      <c r="S13" s="327"/>
      <c r="T13" s="327"/>
      <c r="U13" s="278"/>
    </row>
    <row r="14" spans="1:21" ht="15.75" x14ac:dyDescent="0.25">
      <c r="A14" s="628"/>
      <c r="B14" s="574"/>
      <c r="C14" s="327"/>
      <c r="D14" s="327"/>
      <c r="E14" s="327"/>
      <c r="F14" s="327"/>
      <c r="G14" s="353"/>
      <c r="H14" s="356"/>
      <c r="I14" s="353"/>
      <c r="J14" s="356"/>
      <c r="K14" s="353"/>
      <c r="L14" s="356"/>
      <c r="M14" s="353"/>
      <c r="N14" s="356"/>
      <c r="O14" s="404">
        <f t="shared" si="0"/>
        <v>0</v>
      </c>
      <c r="P14" s="402">
        <f t="shared" si="0"/>
        <v>0</v>
      </c>
      <c r="Q14" s="327"/>
      <c r="R14" s="327"/>
      <c r="S14" s="327"/>
      <c r="T14" s="327"/>
      <c r="U14" s="327"/>
    </row>
    <row r="15" spans="1:21" ht="15.75" x14ac:dyDescent="0.25">
      <c r="A15" s="628"/>
      <c r="B15" s="574"/>
      <c r="C15" s="327"/>
      <c r="D15" s="327"/>
      <c r="E15" s="327"/>
      <c r="F15" s="73"/>
      <c r="G15" s="353"/>
      <c r="H15" s="356"/>
      <c r="I15" s="353"/>
      <c r="J15" s="356"/>
      <c r="K15" s="353"/>
      <c r="L15" s="356"/>
      <c r="M15" s="353"/>
      <c r="N15" s="356"/>
      <c r="O15" s="404">
        <f t="shared" si="0"/>
        <v>0</v>
      </c>
      <c r="P15" s="402">
        <f t="shared" si="0"/>
        <v>0</v>
      </c>
      <c r="Q15" s="327"/>
      <c r="R15" s="327"/>
      <c r="S15" s="327"/>
      <c r="T15" s="327"/>
      <c r="U15" s="327"/>
    </row>
    <row r="16" spans="1:21" ht="15.75" x14ac:dyDescent="0.25">
      <c r="A16" s="628"/>
      <c r="B16" s="574"/>
      <c r="C16" s="327"/>
      <c r="D16" s="327"/>
      <c r="E16" s="327"/>
      <c r="F16" s="327"/>
      <c r="G16" s="353"/>
      <c r="H16" s="356"/>
      <c r="I16" s="353"/>
      <c r="J16" s="356"/>
      <c r="K16" s="353"/>
      <c r="L16" s="356"/>
      <c r="M16" s="353"/>
      <c r="N16" s="356"/>
      <c r="O16" s="404">
        <f t="shared" si="0"/>
        <v>0</v>
      </c>
      <c r="P16" s="402">
        <f t="shared" si="0"/>
        <v>0</v>
      </c>
      <c r="Q16" s="327"/>
      <c r="R16" s="327"/>
      <c r="S16" s="327"/>
      <c r="T16" s="327"/>
      <c r="U16" s="327"/>
    </row>
    <row r="17" spans="1:21" ht="15.75" x14ac:dyDescent="0.25">
      <c r="A17" s="628"/>
      <c r="B17" s="574"/>
      <c r="C17" s="327"/>
      <c r="D17" s="327"/>
      <c r="E17" s="327"/>
      <c r="F17" s="327"/>
      <c r="G17" s="359"/>
      <c r="H17" s="356"/>
      <c r="I17" s="359"/>
      <c r="J17" s="356"/>
      <c r="K17" s="359"/>
      <c r="L17" s="356"/>
      <c r="M17" s="359"/>
      <c r="N17" s="356"/>
      <c r="O17" s="404">
        <f t="shared" si="0"/>
        <v>0</v>
      </c>
      <c r="P17" s="402">
        <f t="shared" si="0"/>
        <v>0</v>
      </c>
      <c r="Q17" s="353"/>
      <c r="R17" s="353"/>
      <c r="S17" s="353"/>
      <c r="T17" s="353"/>
      <c r="U17" s="327"/>
    </row>
    <row r="18" spans="1:21" ht="15.75" x14ac:dyDescent="0.25">
      <c r="A18" s="628"/>
      <c r="B18" s="574"/>
      <c r="C18" s="327"/>
      <c r="D18" s="327"/>
      <c r="E18" s="327"/>
      <c r="F18" s="327"/>
      <c r="G18" s="353"/>
      <c r="H18" s="356"/>
      <c r="I18" s="353"/>
      <c r="J18" s="356"/>
      <c r="K18" s="353"/>
      <c r="L18" s="356"/>
      <c r="M18" s="353"/>
      <c r="N18" s="356"/>
      <c r="O18" s="405">
        <f t="shared" si="0"/>
        <v>0</v>
      </c>
      <c r="P18" s="406">
        <f t="shared" si="0"/>
        <v>0</v>
      </c>
      <c r="Q18" s="327"/>
      <c r="R18" s="327"/>
      <c r="S18" s="327"/>
      <c r="T18" s="327"/>
      <c r="U18" s="327"/>
    </row>
    <row r="19" spans="1:21" ht="41.25" customHeight="1" x14ac:dyDescent="0.25">
      <c r="A19" s="628"/>
      <c r="B19" s="574"/>
      <c r="C19" s="327"/>
      <c r="D19" s="327"/>
      <c r="E19" s="327"/>
      <c r="F19" s="327"/>
      <c r="G19" s="353"/>
      <c r="H19" s="356"/>
      <c r="I19" s="353"/>
      <c r="J19" s="356"/>
      <c r="K19" s="353"/>
      <c r="L19" s="356"/>
      <c r="M19" s="353"/>
      <c r="N19" s="356"/>
      <c r="O19" s="405">
        <f t="shared" si="0"/>
        <v>0</v>
      </c>
      <c r="P19" s="406">
        <f t="shared" si="0"/>
        <v>0</v>
      </c>
      <c r="Q19" s="327"/>
      <c r="R19" s="327"/>
      <c r="S19" s="327"/>
      <c r="T19" s="327"/>
      <c r="U19" s="368"/>
    </row>
    <row r="20" spans="1:21" ht="277.5" customHeight="1" x14ac:dyDescent="0.25">
      <c r="A20" s="629"/>
      <c r="B20" s="575"/>
      <c r="C20" s="327"/>
      <c r="D20" s="327"/>
      <c r="E20" s="327"/>
      <c r="F20" s="327"/>
      <c r="G20" s="353"/>
      <c r="H20" s="356"/>
      <c r="I20" s="353"/>
      <c r="J20" s="356"/>
      <c r="K20" s="353"/>
      <c r="L20" s="356"/>
      <c r="M20" s="353"/>
      <c r="N20" s="356"/>
      <c r="O20" s="404">
        <f t="shared" si="0"/>
        <v>0</v>
      </c>
      <c r="P20" s="402">
        <f t="shared" si="0"/>
        <v>0</v>
      </c>
      <c r="Q20" s="353"/>
      <c r="R20" s="353"/>
      <c r="S20" s="353"/>
      <c r="T20" s="353"/>
      <c r="U20" s="327"/>
    </row>
    <row r="21" spans="1:21" ht="41.25" customHeight="1" x14ac:dyDescent="0.25">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topLeftCell="I1" workbookViewId="0">
      <pane ySplit="6" topLeftCell="A43" activePane="bottomLeft" state="frozen"/>
      <selection activeCell="R7" sqref="R7"/>
      <selection pane="bottomLeft" activeCell="L33" sqref="L33"/>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35" t="s">
        <v>1345</v>
      </c>
      <c r="B1" s="635"/>
      <c r="C1" s="635"/>
      <c r="D1" s="635"/>
      <c r="E1" s="635"/>
      <c r="F1" s="635"/>
      <c r="G1" s="635"/>
      <c r="H1" s="635"/>
      <c r="I1" s="635"/>
      <c r="J1" s="635"/>
      <c r="K1" s="635"/>
      <c r="L1" s="635"/>
      <c r="M1" s="635"/>
      <c r="N1" s="635"/>
      <c r="O1" s="635"/>
      <c r="P1" s="635"/>
      <c r="Q1" s="635"/>
      <c r="R1" s="635"/>
      <c r="S1" s="635"/>
      <c r="T1" s="635"/>
      <c r="U1" s="635"/>
    </row>
    <row r="2" spans="1:21" x14ac:dyDescent="0.25">
      <c r="A2" s="636" t="s">
        <v>1425</v>
      </c>
      <c r="B2" s="636"/>
      <c r="C2" s="636"/>
      <c r="D2" s="636"/>
      <c r="E2" s="636"/>
      <c r="F2" s="636"/>
      <c r="G2" s="636"/>
      <c r="H2" s="636"/>
      <c r="I2" s="636"/>
      <c r="J2" s="636"/>
      <c r="K2" s="636"/>
      <c r="L2" s="636"/>
      <c r="M2" s="636"/>
      <c r="N2" s="636"/>
      <c r="O2" s="636"/>
      <c r="P2" s="636"/>
      <c r="Q2" s="636"/>
      <c r="R2" s="636"/>
      <c r="S2" s="636"/>
      <c r="T2" s="636"/>
      <c r="U2" s="636"/>
    </row>
    <row r="3" spans="1:21" ht="13.5" customHeight="1" x14ac:dyDescent="0.25">
      <c r="A3" s="314" t="s">
        <v>1426</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570" t="s">
        <v>97</v>
      </c>
      <c r="B4" s="572" t="s">
        <v>111</v>
      </c>
      <c r="C4" s="582" t="s">
        <v>86</v>
      </c>
      <c r="D4" s="582" t="s">
        <v>87</v>
      </c>
      <c r="E4" s="582" t="s">
        <v>392</v>
      </c>
      <c r="F4" s="582" t="s">
        <v>88</v>
      </c>
      <c r="G4" s="585" t="s">
        <v>100</v>
      </c>
      <c r="H4" s="587"/>
      <c r="I4" s="587"/>
      <c r="J4" s="587"/>
      <c r="K4" s="587"/>
      <c r="L4" s="587"/>
      <c r="M4" s="587"/>
      <c r="N4" s="586"/>
      <c r="O4" s="591" t="s">
        <v>101</v>
      </c>
      <c r="P4" s="592"/>
      <c r="Q4" s="572" t="s">
        <v>102</v>
      </c>
      <c r="R4" s="572" t="s">
        <v>103</v>
      </c>
      <c r="S4" s="572" t="s">
        <v>110</v>
      </c>
      <c r="T4" s="572" t="s">
        <v>109</v>
      </c>
      <c r="U4" s="588" t="s">
        <v>89</v>
      </c>
    </row>
    <row r="5" spans="1:21" ht="15" customHeight="1" x14ac:dyDescent="0.25">
      <c r="A5" s="570"/>
      <c r="B5" s="570"/>
      <c r="C5" s="583"/>
      <c r="D5" s="583"/>
      <c r="E5" s="583"/>
      <c r="F5" s="583"/>
      <c r="G5" s="585" t="s">
        <v>104</v>
      </c>
      <c r="H5" s="586"/>
      <c r="I5" s="585" t="s">
        <v>105</v>
      </c>
      <c r="J5" s="586"/>
      <c r="K5" s="585" t="s">
        <v>106</v>
      </c>
      <c r="L5" s="586"/>
      <c r="M5" s="585" t="s">
        <v>107</v>
      </c>
      <c r="N5" s="586"/>
      <c r="O5" s="593"/>
      <c r="P5" s="594"/>
      <c r="Q5" s="570"/>
      <c r="R5" s="570"/>
      <c r="S5" s="570"/>
      <c r="T5" s="570"/>
      <c r="U5" s="589"/>
    </row>
    <row r="6" spans="1:21" ht="25.5" x14ac:dyDescent="0.25">
      <c r="A6" s="571"/>
      <c r="B6" s="571"/>
      <c r="C6" s="584"/>
      <c r="D6" s="584"/>
      <c r="E6" s="584"/>
      <c r="F6" s="584"/>
      <c r="G6" s="431" t="s">
        <v>108</v>
      </c>
      <c r="H6" s="431" t="s">
        <v>12</v>
      </c>
      <c r="I6" s="431" t="s">
        <v>108</v>
      </c>
      <c r="J6" s="431" t="s">
        <v>12</v>
      </c>
      <c r="K6" s="431" t="s">
        <v>108</v>
      </c>
      <c r="L6" s="431" t="s">
        <v>12</v>
      </c>
      <c r="M6" s="431" t="s">
        <v>108</v>
      </c>
      <c r="N6" s="431" t="s">
        <v>12</v>
      </c>
      <c r="O6" s="431" t="s">
        <v>108</v>
      </c>
      <c r="P6" s="431" t="s">
        <v>12</v>
      </c>
      <c r="Q6" s="571"/>
      <c r="R6" s="571"/>
      <c r="S6" s="571"/>
      <c r="T6" s="571"/>
      <c r="U6" s="590"/>
    </row>
    <row r="7" spans="1:21" ht="15.75" x14ac:dyDescent="0.25">
      <c r="A7" s="432"/>
      <c r="B7" s="433"/>
      <c r="C7" s="434"/>
      <c r="D7" s="434"/>
      <c r="E7" s="435"/>
      <c r="F7" s="434"/>
      <c r="G7" s="436"/>
      <c r="H7" s="436"/>
      <c r="I7" s="436"/>
      <c r="J7" s="436"/>
      <c r="K7" s="436"/>
      <c r="L7" s="436"/>
      <c r="M7" s="436"/>
      <c r="N7" s="436"/>
      <c r="O7" s="436"/>
      <c r="P7" s="436"/>
      <c r="Q7" s="437"/>
      <c r="R7" s="437"/>
      <c r="S7" s="437"/>
      <c r="T7" s="437"/>
      <c r="U7" s="438"/>
    </row>
    <row r="8" spans="1:21" ht="15.75" x14ac:dyDescent="0.25">
      <c r="A8" s="576" t="s">
        <v>1508</v>
      </c>
      <c r="B8" s="631" t="s">
        <v>1509</v>
      </c>
      <c r="C8" s="278"/>
      <c r="D8" s="278"/>
      <c r="E8" s="310"/>
      <c r="F8" s="278"/>
      <c r="G8" s="364"/>
      <c r="H8" s="365"/>
      <c r="I8" s="278"/>
      <c r="J8" s="365"/>
      <c r="K8" s="278"/>
      <c r="L8" s="365"/>
      <c r="M8" s="278"/>
      <c r="N8" s="365"/>
      <c r="O8" s="401">
        <f t="shared" ref="O8:P8" si="0">G8+I8+K8+M8</f>
        <v>0</v>
      </c>
      <c r="P8" s="402">
        <f t="shared" si="0"/>
        <v>0</v>
      </c>
      <c r="Q8" s="278"/>
      <c r="R8" s="278"/>
      <c r="S8" s="278"/>
      <c r="T8" s="278"/>
      <c r="U8" s="278"/>
    </row>
    <row r="9" spans="1:21" s="367" customFormat="1" ht="15.75" x14ac:dyDescent="0.25">
      <c r="A9" s="577"/>
      <c r="B9" s="631"/>
      <c r="C9" s="278"/>
      <c r="D9" s="278"/>
      <c r="E9" s="310"/>
      <c r="F9" s="278"/>
      <c r="G9" s="364"/>
      <c r="H9" s="365"/>
      <c r="I9" s="278"/>
      <c r="J9" s="365"/>
      <c r="K9" s="278"/>
      <c r="L9" s="365"/>
      <c r="M9" s="278"/>
      <c r="N9" s="365"/>
      <c r="O9" s="401">
        <f t="shared" ref="O9:O35" si="1">G9+I9+K9+M9</f>
        <v>0</v>
      </c>
      <c r="P9" s="402">
        <f t="shared" ref="P9:P35" si="2">H9+J9+L9+N9</f>
        <v>0</v>
      </c>
      <c r="Q9" s="278"/>
      <c r="R9" s="278"/>
      <c r="S9" s="278"/>
      <c r="T9" s="278"/>
      <c r="U9" s="278"/>
    </row>
    <row r="10" spans="1:21" s="367" customFormat="1" ht="15.75" x14ac:dyDescent="0.25">
      <c r="A10" s="577"/>
      <c r="B10" s="631"/>
      <c r="C10" s="278"/>
      <c r="D10" s="278"/>
      <c r="E10" s="310"/>
      <c r="F10" s="278"/>
      <c r="G10" s="364"/>
      <c r="H10" s="365"/>
      <c r="I10" s="278"/>
      <c r="J10" s="365"/>
      <c r="K10" s="278"/>
      <c r="L10" s="365"/>
      <c r="M10" s="278"/>
      <c r="N10" s="365"/>
      <c r="O10" s="401">
        <f t="shared" si="1"/>
        <v>0</v>
      </c>
      <c r="P10" s="402">
        <f t="shared" si="2"/>
        <v>0</v>
      </c>
      <c r="Q10" s="278"/>
      <c r="R10" s="278"/>
      <c r="S10" s="278"/>
      <c r="T10" s="278"/>
      <c r="U10" s="278"/>
    </row>
    <row r="11" spans="1:21" s="455" customFormat="1" ht="15.75" x14ac:dyDescent="0.25">
      <c r="A11" s="577"/>
      <c r="B11" s="631"/>
      <c r="C11" s="278"/>
      <c r="D11" s="278"/>
      <c r="E11" s="310"/>
      <c r="F11" s="278"/>
      <c r="G11" s="364"/>
      <c r="H11" s="365"/>
      <c r="I11" s="278"/>
      <c r="J11" s="365"/>
      <c r="K11" s="278"/>
      <c r="L11" s="365"/>
      <c r="M11" s="278"/>
      <c r="N11" s="365"/>
      <c r="O11" s="401"/>
      <c r="P11" s="402"/>
      <c r="Q11" s="278"/>
      <c r="R11" s="278"/>
      <c r="S11" s="278"/>
      <c r="T11" s="278"/>
      <c r="U11" s="278"/>
    </row>
    <row r="12" spans="1:21" s="367" customFormat="1" ht="15.75" x14ac:dyDescent="0.25">
      <c r="A12" s="577"/>
      <c r="B12" s="631"/>
      <c r="C12" s="278"/>
      <c r="D12" s="278"/>
      <c r="E12" s="310"/>
      <c r="F12" s="278"/>
      <c r="G12" s="364"/>
      <c r="H12" s="365"/>
      <c r="I12" s="278"/>
      <c r="J12" s="365"/>
      <c r="K12" s="278"/>
      <c r="L12" s="365"/>
      <c r="M12" s="278"/>
      <c r="N12" s="365"/>
      <c r="O12" s="401">
        <f t="shared" si="1"/>
        <v>0</v>
      </c>
      <c r="P12" s="402">
        <f t="shared" si="2"/>
        <v>0</v>
      </c>
      <c r="Q12" s="278"/>
      <c r="R12" s="278"/>
      <c r="S12" s="278"/>
      <c r="T12" s="278"/>
      <c r="U12" s="278"/>
    </row>
    <row r="13" spans="1:21" s="455" customFormat="1" ht="15.75" x14ac:dyDescent="0.25">
      <c r="A13" s="577"/>
      <c r="B13" s="631"/>
      <c r="C13" s="278"/>
      <c r="D13" s="278"/>
      <c r="E13" s="310"/>
      <c r="F13" s="278"/>
      <c r="G13" s="364"/>
      <c r="H13" s="365"/>
      <c r="I13" s="278"/>
      <c r="J13" s="365"/>
      <c r="K13" s="278"/>
      <c r="L13" s="365"/>
      <c r="M13" s="278"/>
      <c r="N13" s="365"/>
      <c r="O13" s="401"/>
      <c r="P13" s="402"/>
      <c r="Q13" s="278"/>
      <c r="R13" s="278"/>
      <c r="S13" s="278"/>
      <c r="T13" s="278"/>
      <c r="U13" s="278"/>
    </row>
    <row r="14" spans="1:21" s="455" customFormat="1" ht="15.75" x14ac:dyDescent="0.25">
      <c r="A14" s="577"/>
      <c r="B14" s="631"/>
      <c r="C14" s="278"/>
      <c r="D14" s="278"/>
      <c r="E14" s="310"/>
      <c r="F14" s="278"/>
      <c r="G14" s="364"/>
      <c r="H14" s="365"/>
      <c r="I14" s="278"/>
      <c r="J14" s="365"/>
      <c r="K14" s="278"/>
      <c r="L14" s="365"/>
      <c r="M14" s="278"/>
      <c r="N14" s="365"/>
      <c r="O14" s="401"/>
      <c r="P14" s="402"/>
      <c r="Q14" s="278"/>
      <c r="R14" s="278"/>
      <c r="S14" s="278"/>
      <c r="T14" s="278"/>
      <c r="U14" s="278"/>
    </row>
    <row r="15" spans="1:21" s="367" customFormat="1" ht="15.75" x14ac:dyDescent="0.25">
      <c r="A15" s="577"/>
      <c r="B15" s="631"/>
      <c r="C15" s="278"/>
      <c r="D15" s="278"/>
      <c r="E15" s="310"/>
      <c r="F15" s="278"/>
      <c r="G15" s="364"/>
      <c r="H15" s="365"/>
      <c r="I15" s="278"/>
      <c r="J15" s="365"/>
      <c r="K15" s="278"/>
      <c r="L15" s="365"/>
      <c r="M15" s="278"/>
      <c r="N15" s="365"/>
      <c r="O15" s="401">
        <f t="shared" si="1"/>
        <v>0</v>
      </c>
      <c r="P15" s="402">
        <f t="shared" si="2"/>
        <v>0</v>
      </c>
      <c r="Q15" s="278"/>
      <c r="R15" s="278"/>
      <c r="S15" s="278"/>
      <c r="T15" s="278"/>
      <c r="U15" s="278"/>
    </row>
    <row r="16" spans="1:21" s="455" customFormat="1" ht="15.75" x14ac:dyDescent="0.25">
      <c r="A16" s="577"/>
      <c r="B16" s="631"/>
      <c r="C16" s="278"/>
      <c r="D16" s="278"/>
      <c r="E16" s="310"/>
      <c r="F16" s="278"/>
      <c r="G16" s="364"/>
      <c r="H16" s="365"/>
      <c r="I16" s="278"/>
      <c r="J16" s="365"/>
      <c r="K16" s="278"/>
      <c r="L16" s="365"/>
      <c r="M16" s="278"/>
      <c r="N16" s="365"/>
      <c r="O16" s="401"/>
      <c r="P16" s="402"/>
      <c r="Q16" s="278"/>
      <c r="R16" s="278"/>
      <c r="S16" s="278"/>
      <c r="T16" s="278"/>
      <c r="U16" s="278"/>
    </row>
    <row r="17" spans="1:21" s="367" customFormat="1" ht="15.75" x14ac:dyDescent="0.25">
      <c r="A17" s="577"/>
      <c r="B17" s="631"/>
      <c r="C17" s="278"/>
      <c r="D17" s="278"/>
      <c r="E17" s="310"/>
      <c r="F17" s="278"/>
      <c r="G17" s="364"/>
      <c r="H17" s="365"/>
      <c r="I17" s="278"/>
      <c r="J17" s="365"/>
      <c r="K17" s="278"/>
      <c r="L17" s="365"/>
      <c r="M17" s="278"/>
      <c r="N17" s="365"/>
      <c r="O17" s="401">
        <f t="shared" si="1"/>
        <v>0</v>
      </c>
      <c r="P17" s="402">
        <f t="shared" si="2"/>
        <v>0</v>
      </c>
      <c r="Q17" s="278"/>
      <c r="R17" s="278"/>
      <c r="S17" s="278"/>
      <c r="T17" s="278"/>
      <c r="U17" s="278"/>
    </row>
    <row r="18" spans="1:21" ht="15.75" x14ac:dyDescent="0.25">
      <c r="A18" s="577"/>
      <c r="B18" s="631"/>
      <c r="C18" s="278"/>
      <c r="D18" s="278"/>
      <c r="E18" s="310"/>
      <c r="F18" s="278"/>
      <c r="G18" s="364"/>
      <c r="H18" s="365"/>
      <c r="I18" s="278"/>
      <c r="J18" s="365"/>
      <c r="K18" s="278"/>
      <c r="L18" s="365"/>
      <c r="M18" s="278"/>
      <c r="N18" s="365"/>
      <c r="O18" s="401">
        <f t="shared" si="1"/>
        <v>0</v>
      </c>
      <c r="P18" s="402">
        <f t="shared" si="2"/>
        <v>0</v>
      </c>
      <c r="Q18" s="278"/>
      <c r="R18" s="278"/>
      <c r="S18" s="278"/>
      <c r="T18" s="278"/>
      <c r="U18" s="278"/>
    </row>
    <row r="19" spans="1:21" ht="15.75" x14ac:dyDescent="0.25">
      <c r="A19" s="577"/>
      <c r="B19" s="630" t="s">
        <v>1510</v>
      </c>
      <c r="C19" s="278"/>
      <c r="D19" s="278"/>
      <c r="E19" s="278"/>
      <c r="F19" s="278"/>
      <c r="G19" s="278"/>
      <c r="H19" s="365"/>
      <c r="I19" s="278"/>
      <c r="J19" s="365"/>
      <c r="K19" s="278"/>
      <c r="L19" s="365"/>
      <c r="M19" s="278"/>
      <c r="N19" s="365"/>
      <c r="O19" s="401">
        <f t="shared" si="1"/>
        <v>0</v>
      </c>
      <c r="P19" s="402">
        <f t="shared" si="2"/>
        <v>0</v>
      </c>
      <c r="Q19" s="278"/>
      <c r="R19" s="278"/>
      <c r="S19" s="278"/>
      <c r="T19" s="278"/>
      <c r="U19" s="278"/>
    </row>
    <row r="20" spans="1:21" ht="15.75" x14ac:dyDescent="0.25">
      <c r="A20" s="577"/>
      <c r="B20" s="630"/>
      <c r="C20" s="278"/>
      <c r="D20" s="278"/>
      <c r="E20" s="278"/>
      <c r="F20" s="278"/>
      <c r="G20" s="364"/>
      <c r="H20" s="365"/>
      <c r="I20" s="278"/>
      <c r="J20" s="365"/>
      <c r="K20" s="278"/>
      <c r="L20" s="365"/>
      <c r="M20" s="278"/>
      <c r="N20" s="365"/>
      <c r="O20" s="401">
        <f t="shared" si="1"/>
        <v>0</v>
      </c>
      <c r="P20" s="402">
        <f t="shared" si="2"/>
        <v>0</v>
      </c>
      <c r="Q20" s="278"/>
      <c r="R20" s="278"/>
      <c r="S20" s="278"/>
      <c r="T20" s="278"/>
      <c r="U20" s="278"/>
    </row>
    <row r="21" spans="1:21" s="367" customFormat="1" ht="15.75" x14ac:dyDescent="0.25">
      <c r="A21" s="577"/>
      <c r="B21" s="630"/>
      <c r="C21" s="278"/>
      <c r="D21" s="278"/>
      <c r="E21" s="278"/>
      <c r="F21" s="278"/>
      <c r="G21" s="364"/>
      <c r="H21" s="365"/>
      <c r="I21" s="278"/>
      <c r="J21" s="365"/>
      <c r="K21" s="278"/>
      <c r="L21" s="365"/>
      <c r="M21" s="278"/>
      <c r="N21" s="365"/>
      <c r="O21" s="401">
        <f t="shared" si="1"/>
        <v>0</v>
      </c>
      <c r="P21" s="402">
        <f t="shared" si="2"/>
        <v>0</v>
      </c>
      <c r="Q21" s="278"/>
      <c r="R21" s="278"/>
      <c r="S21" s="278"/>
      <c r="T21" s="278"/>
      <c r="U21" s="278"/>
    </row>
    <row r="22" spans="1:21" s="367" customFormat="1" ht="15.75" x14ac:dyDescent="0.25">
      <c r="A22" s="577"/>
      <c r="B22" s="630"/>
      <c r="C22" s="278"/>
      <c r="D22" s="278"/>
      <c r="E22" s="278"/>
      <c r="F22" s="278"/>
      <c r="G22" s="364"/>
      <c r="H22" s="365"/>
      <c r="I22" s="278"/>
      <c r="J22" s="365"/>
      <c r="K22" s="278"/>
      <c r="L22" s="365"/>
      <c r="M22" s="278"/>
      <c r="N22" s="365"/>
      <c r="O22" s="401">
        <f t="shared" si="1"/>
        <v>0</v>
      </c>
      <c r="P22" s="402">
        <f t="shared" si="2"/>
        <v>0</v>
      </c>
      <c r="Q22" s="278"/>
      <c r="R22" s="278"/>
      <c r="S22" s="278"/>
      <c r="T22" s="278"/>
      <c r="U22" s="278"/>
    </row>
    <row r="23" spans="1:21" s="367" customFormat="1" ht="15.75" x14ac:dyDescent="0.25">
      <c r="A23" s="577"/>
      <c r="B23" s="630"/>
      <c r="C23" s="278"/>
      <c r="D23" s="278"/>
      <c r="E23" s="278"/>
      <c r="F23" s="278"/>
      <c r="G23" s="364"/>
      <c r="H23" s="365"/>
      <c r="I23" s="278"/>
      <c r="J23" s="365"/>
      <c r="K23" s="278"/>
      <c r="L23" s="365"/>
      <c r="M23" s="278"/>
      <c r="N23" s="365"/>
      <c r="O23" s="401">
        <f t="shared" si="1"/>
        <v>0</v>
      </c>
      <c r="P23" s="402">
        <f t="shared" si="2"/>
        <v>0</v>
      </c>
      <c r="Q23" s="278"/>
      <c r="R23" s="278"/>
      <c r="S23" s="278"/>
      <c r="T23" s="278"/>
      <c r="U23" s="278"/>
    </row>
    <row r="24" spans="1:21" s="367" customFormat="1" ht="15.75" x14ac:dyDescent="0.25">
      <c r="A24" s="577"/>
      <c r="B24" s="630"/>
      <c r="C24" s="278"/>
      <c r="D24" s="278"/>
      <c r="E24" s="278"/>
      <c r="F24" s="278"/>
      <c r="G24" s="364"/>
      <c r="H24" s="365"/>
      <c r="I24" s="278"/>
      <c r="J24" s="365"/>
      <c r="K24" s="278"/>
      <c r="L24" s="365"/>
      <c r="M24" s="278"/>
      <c r="N24" s="365"/>
      <c r="O24" s="401">
        <f t="shared" si="1"/>
        <v>0</v>
      </c>
      <c r="P24" s="402">
        <f t="shared" si="2"/>
        <v>0</v>
      </c>
      <c r="Q24" s="278"/>
      <c r="R24" s="278"/>
      <c r="S24" s="278"/>
      <c r="T24" s="278"/>
      <c r="U24" s="278"/>
    </row>
    <row r="25" spans="1:21" s="367" customFormat="1" ht="15.75" x14ac:dyDescent="0.25">
      <c r="A25" s="577"/>
      <c r="B25" s="630"/>
      <c r="C25" s="278"/>
      <c r="D25" s="278"/>
      <c r="E25" s="278"/>
      <c r="F25" s="278"/>
      <c r="G25" s="364"/>
      <c r="H25" s="365"/>
      <c r="I25" s="278"/>
      <c r="J25" s="365"/>
      <c r="K25" s="278"/>
      <c r="L25" s="365"/>
      <c r="M25" s="278"/>
      <c r="N25" s="365"/>
      <c r="O25" s="401">
        <f t="shared" si="1"/>
        <v>0</v>
      </c>
      <c r="P25" s="402">
        <f t="shared" si="2"/>
        <v>0</v>
      </c>
      <c r="Q25" s="278"/>
      <c r="R25" s="278"/>
      <c r="S25" s="278"/>
      <c r="T25" s="278"/>
      <c r="U25" s="278"/>
    </row>
    <row r="26" spans="1:21" ht="15.75" x14ac:dyDescent="0.25">
      <c r="A26" s="577"/>
      <c r="B26" s="630"/>
      <c r="C26" s="278"/>
      <c r="D26" s="278"/>
      <c r="E26" s="278"/>
      <c r="F26" s="278"/>
      <c r="G26" s="278"/>
      <c r="H26" s="365"/>
      <c r="I26" s="278"/>
      <c r="J26" s="365"/>
      <c r="K26" s="278"/>
      <c r="L26" s="365"/>
      <c r="M26" s="278"/>
      <c r="N26" s="365"/>
      <c r="O26" s="401">
        <f t="shared" si="1"/>
        <v>0</v>
      </c>
      <c r="P26" s="402">
        <f t="shared" si="2"/>
        <v>0</v>
      </c>
      <c r="Q26" s="278"/>
      <c r="R26" s="278"/>
      <c r="S26" s="278"/>
      <c r="T26" s="278"/>
      <c r="U26" s="361"/>
    </row>
    <row r="27" spans="1:21" ht="15.75" x14ac:dyDescent="0.25">
      <c r="A27" s="577"/>
      <c r="B27" s="630"/>
      <c r="C27" s="278"/>
      <c r="D27" s="278"/>
      <c r="E27" s="278"/>
      <c r="F27" s="278"/>
      <c r="G27" s="278"/>
      <c r="H27" s="365"/>
      <c r="I27" s="278"/>
      <c r="J27" s="365"/>
      <c r="K27" s="278"/>
      <c r="L27" s="365"/>
      <c r="M27" s="278"/>
      <c r="N27" s="365"/>
      <c r="O27" s="401">
        <f t="shared" si="1"/>
        <v>0</v>
      </c>
      <c r="P27" s="402">
        <f t="shared" si="2"/>
        <v>0</v>
      </c>
      <c r="Q27" s="278"/>
      <c r="R27" s="278"/>
      <c r="S27" s="278"/>
      <c r="T27" s="278"/>
      <c r="U27" s="361"/>
    </row>
    <row r="28" spans="1:21" ht="15.75" x14ac:dyDescent="0.25">
      <c r="A28" s="577"/>
      <c r="B28" s="630"/>
      <c r="C28" s="278"/>
      <c r="D28" s="278"/>
      <c r="E28" s="278"/>
      <c r="F28" s="278"/>
      <c r="G28" s="278"/>
      <c r="H28" s="365"/>
      <c r="I28" s="278"/>
      <c r="J28" s="365"/>
      <c r="K28" s="278"/>
      <c r="L28" s="365"/>
      <c r="M28" s="278"/>
      <c r="N28" s="365"/>
      <c r="O28" s="401">
        <f t="shared" si="1"/>
        <v>0</v>
      </c>
      <c r="P28" s="402">
        <f t="shared" si="2"/>
        <v>0</v>
      </c>
      <c r="Q28" s="278"/>
      <c r="R28" s="278"/>
      <c r="S28" s="278"/>
      <c r="T28" s="278"/>
      <c r="U28" s="361"/>
    </row>
    <row r="29" spans="1:21" ht="15.75" x14ac:dyDescent="0.25">
      <c r="A29" s="577"/>
      <c r="B29" s="630"/>
      <c r="C29" s="278"/>
      <c r="D29" s="278"/>
      <c r="E29" s="278"/>
      <c r="F29" s="278"/>
      <c r="G29" s="278"/>
      <c r="H29" s="365"/>
      <c r="I29" s="278"/>
      <c r="J29" s="365"/>
      <c r="K29" s="278"/>
      <c r="L29" s="365"/>
      <c r="M29" s="278"/>
      <c r="N29" s="365"/>
      <c r="O29" s="401">
        <f t="shared" si="1"/>
        <v>0</v>
      </c>
      <c r="P29" s="402">
        <f t="shared" si="2"/>
        <v>0</v>
      </c>
      <c r="Q29" s="278"/>
      <c r="R29" s="278"/>
      <c r="S29" s="278"/>
      <c r="T29" s="278"/>
      <c r="U29" s="361"/>
    </row>
    <row r="30" spans="1:21" ht="15.75" x14ac:dyDescent="0.25">
      <c r="A30" s="577"/>
      <c r="B30" s="630" t="s">
        <v>1511</v>
      </c>
      <c r="C30" s="278"/>
      <c r="D30" s="278"/>
      <c r="E30" s="278"/>
      <c r="F30" s="278"/>
      <c r="G30" s="278"/>
      <c r="H30" s="365"/>
      <c r="I30" s="278"/>
      <c r="J30" s="365"/>
      <c r="K30" s="278"/>
      <c r="L30" s="365"/>
      <c r="M30" s="278"/>
      <c r="N30" s="365"/>
      <c r="O30" s="401">
        <f t="shared" si="1"/>
        <v>0</v>
      </c>
      <c r="P30" s="402">
        <f t="shared" si="2"/>
        <v>0</v>
      </c>
      <c r="Q30" s="278"/>
      <c r="R30" s="278"/>
      <c r="S30" s="278"/>
      <c r="T30" s="278"/>
      <c r="U30" s="361"/>
    </row>
    <row r="31" spans="1:21" ht="15.75" x14ac:dyDescent="0.25">
      <c r="A31" s="577"/>
      <c r="B31" s="630"/>
      <c r="C31" s="369"/>
      <c r="D31" s="313"/>
      <c r="E31" s="313"/>
      <c r="F31" s="313"/>
      <c r="G31" s="278"/>
      <c r="H31" s="365"/>
      <c r="I31" s="278"/>
      <c r="J31" s="365"/>
      <c r="K31" s="278"/>
      <c r="L31" s="365"/>
      <c r="M31" s="278"/>
      <c r="N31" s="365"/>
      <c r="O31" s="401">
        <f t="shared" si="1"/>
        <v>0</v>
      </c>
      <c r="P31" s="402">
        <f t="shared" si="2"/>
        <v>0</v>
      </c>
      <c r="Q31" s="278"/>
      <c r="R31" s="278"/>
      <c r="S31" s="278"/>
      <c r="T31" s="278"/>
      <c r="U31" s="361"/>
    </row>
    <row r="32" spans="1:21" s="367" customFormat="1" ht="15.75" x14ac:dyDescent="0.25">
      <c r="A32" s="577"/>
      <c r="B32" s="630"/>
      <c r="C32" s="369"/>
      <c r="D32" s="313"/>
      <c r="E32" s="313"/>
      <c r="F32" s="313"/>
      <c r="G32" s="278"/>
      <c r="H32" s="365"/>
      <c r="I32" s="278"/>
      <c r="J32" s="365"/>
      <c r="K32" s="278"/>
      <c r="L32" s="365"/>
      <c r="M32" s="278"/>
      <c r="N32" s="365"/>
      <c r="O32" s="401">
        <f t="shared" si="1"/>
        <v>0</v>
      </c>
      <c r="P32" s="402">
        <f t="shared" si="2"/>
        <v>0</v>
      </c>
      <c r="Q32" s="278"/>
      <c r="R32" s="278"/>
      <c r="S32" s="278"/>
      <c r="T32" s="278"/>
      <c r="U32" s="361"/>
    </row>
    <row r="33" spans="1:21" s="367" customFormat="1" ht="15.75" x14ac:dyDescent="0.25">
      <c r="A33" s="577"/>
      <c r="B33" s="630"/>
      <c r="C33" s="369"/>
      <c r="D33" s="313"/>
      <c r="E33" s="313"/>
      <c r="F33" s="313"/>
      <c r="G33" s="278"/>
      <c r="H33" s="365"/>
      <c r="I33" s="278"/>
      <c r="J33" s="365"/>
      <c r="K33" s="278"/>
      <c r="L33" s="365"/>
      <c r="M33" s="278"/>
      <c r="N33" s="365"/>
      <c r="O33" s="401">
        <f t="shared" si="1"/>
        <v>0</v>
      </c>
      <c r="P33" s="402">
        <f t="shared" si="2"/>
        <v>0</v>
      </c>
      <c r="Q33" s="278"/>
      <c r="R33" s="278"/>
      <c r="S33" s="278"/>
      <c r="T33" s="278"/>
      <c r="U33" s="361"/>
    </row>
    <row r="34" spans="1:21" ht="15.75" x14ac:dyDescent="0.25">
      <c r="A34" s="577"/>
      <c r="B34" s="630"/>
      <c r="C34" s="369"/>
      <c r="D34" s="313"/>
      <c r="E34" s="309"/>
      <c r="F34" s="313"/>
      <c r="G34" s="278"/>
      <c r="H34" s="365"/>
      <c r="I34" s="278"/>
      <c r="J34" s="365"/>
      <c r="K34" s="278"/>
      <c r="L34" s="365"/>
      <c r="M34" s="278"/>
      <c r="N34" s="365"/>
      <c r="O34" s="401">
        <f t="shared" si="1"/>
        <v>0</v>
      </c>
      <c r="P34" s="402">
        <f t="shared" si="2"/>
        <v>0</v>
      </c>
      <c r="Q34" s="278"/>
      <c r="R34" s="278"/>
      <c r="S34" s="278"/>
      <c r="T34" s="278"/>
      <c r="U34" s="361"/>
    </row>
    <row r="35" spans="1:21" s="367" customFormat="1" ht="15.75" x14ac:dyDescent="0.25">
      <c r="A35" s="577"/>
      <c r="B35" s="630"/>
      <c r="C35" s="369"/>
      <c r="D35" s="313"/>
      <c r="E35" s="309"/>
      <c r="F35" s="313"/>
      <c r="G35" s="278"/>
      <c r="H35" s="365"/>
      <c r="I35" s="278"/>
      <c r="J35" s="365"/>
      <c r="K35" s="278"/>
      <c r="L35" s="365"/>
      <c r="M35" s="278"/>
      <c r="N35" s="365"/>
      <c r="O35" s="401">
        <f t="shared" si="1"/>
        <v>0</v>
      </c>
      <c r="P35" s="402">
        <f t="shared" si="2"/>
        <v>0</v>
      </c>
      <c r="Q35" s="278"/>
      <c r="R35" s="278"/>
      <c r="S35" s="278"/>
      <c r="T35" s="278"/>
      <c r="U35" s="361"/>
    </row>
    <row r="36" spans="1:21" ht="15.75" x14ac:dyDescent="0.25">
      <c r="A36" s="632" t="s">
        <v>1346</v>
      </c>
      <c r="B36" s="633"/>
      <c r="C36" s="633"/>
      <c r="D36" s="633"/>
      <c r="E36" s="633"/>
      <c r="F36" s="634"/>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 ref="B19:B29"/>
    <mergeCell ref="B8:B18"/>
    <mergeCell ref="Q4:Q6"/>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topLeftCell="M1" workbookViewId="0">
      <pane ySplit="8" topLeftCell="A60" activePane="bottomLeft" state="frozen"/>
      <selection activeCell="K7" sqref="K7"/>
      <selection pane="bottomLeft" activeCell="B33" sqref="B33"/>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638" t="s">
        <v>1356</v>
      </c>
      <c r="F1" s="638"/>
      <c r="G1" s="638"/>
      <c r="H1" s="638"/>
      <c r="I1" s="638"/>
      <c r="J1" s="638"/>
      <c r="K1" s="638"/>
      <c r="L1" s="638"/>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x14ac:dyDescent="0.25">
      <c r="A3" s="319" t="s">
        <v>1427</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x14ac:dyDescent="0.25">
      <c r="A4" s="319" t="s">
        <v>1428</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626" t="s">
        <v>1429</v>
      </c>
      <c r="B5" s="639"/>
      <c r="C5" s="639"/>
      <c r="D5" s="639"/>
      <c r="E5" s="639"/>
      <c r="F5" s="639"/>
      <c r="G5" s="639"/>
      <c r="H5" s="639"/>
      <c r="I5" s="639"/>
      <c r="J5" s="639"/>
      <c r="K5" s="639"/>
      <c r="L5" s="639"/>
      <c r="M5" s="639"/>
      <c r="N5" s="639"/>
      <c r="O5" s="639"/>
      <c r="P5" s="639"/>
      <c r="Q5" s="639"/>
      <c r="R5" s="639"/>
      <c r="S5" s="639"/>
      <c r="T5" s="639"/>
      <c r="U5" s="639"/>
    </row>
    <row r="6" spans="1:27" ht="15" customHeight="1" x14ac:dyDescent="0.25">
      <c r="A6" s="570" t="s">
        <v>97</v>
      </c>
      <c r="B6" s="572" t="s">
        <v>111</v>
      </c>
      <c r="C6" s="582" t="s">
        <v>86</v>
      </c>
      <c r="D6" s="582" t="s">
        <v>87</v>
      </c>
      <c r="E6" s="582" t="s">
        <v>392</v>
      </c>
      <c r="F6" s="582" t="s">
        <v>88</v>
      </c>
      <c r="G6" s="585" t="s">
        <v>100</v>
      </c>
      <c r="H6" s="587"/>
      <c r="I6" s="587"/>
      <c r="J6" s="587"/>
      <c r="K6" s="587"/>
      <c r="L6" s="587"/>
      <c r="M6" s="587"/>
      <c r="N6" s="586"/>
      <c r="O6" s="591" t="s">
        <v>101</v>
      </c>
      <c r="P6" s="592"/>
      <c r="Q6" s="572" t="s">
        <v>102</v>
      </c>
      <c r="R6" s="572" t="s">
        <v>103</v>
      </c>
      <c r="S6" s="572" t="s">
        <v>110</v>
      </c>
      <c r="T6" s="572" t="s">
        <v>109</v>
      </c>
      <c r="U6" s="588" t="s">
        <v>89</v>
      </c>
    </row>
    <row r="7" spans="1:27" ht="15" customHeight="1" x14ac:dyDescent="0.25">
      <c r="A7" s="570"/>
      <c r="B7" s="570"/>
      <c r="C7" s="583"/>
      <c r="D7" s="583"/>
      <c r="E7" s="583"/>
      <c r="F7" s="583"/>
      <c r="G7" s="585" t="s">
        <v>104</v>
      </c>
      <c r="H7" s="586"/>
      <c r="I7" s="585" t="s">
        <v>105</v>
      </c>
      <c r="J7" s="586"/>
      <c r="K7" s="585" t="s">
        <v>106</v>
      </c>
      <c r="L7" s="586"/>
      <c r="M7" s="585" t="s">
        <v>107</v>
      </c>
      <c r="N7" s="586"/>
      <c r="O7" s="593"/>
      <c r="P7" s="594"/>
      <c r="Q7" s="570"/>
      <c r="R7" s="570"/>
      <c r="S7" s="570"/>
      <c r="T7" s="570"/>
      <c r="U7" s="589"/>
    </row>
    <row r="8" spans="1:27" ht="25.5" x14ac:dyDescent="0.25">
      <c r="A8" s="571"/>
      <c r="B8" s="571"/>
      <c r="C8" s="584"/>
      <c r="D8" s="584"/>
      <c r="E8" s="584"/>
      <c r="F8" s="584"/>
      <c r="G8" s="431" t="s">
        <v>108</v>
      </c>
      <c r="H8" s="431" t="s">
        <v>12</v>
      </c>
      <c r="I8" s="431" t="s">
        <v>108</v>
      </c>
      <c r="J8" s="431" t="s">
        <v>12</v>
      </c>
      <c r="K8" s="431" t="s">
        <v>108</v>
      </c>
      <c r="L8" s="431" t="s">
        <v>12</v>
      </c>
      <c r="M8" s="431" t="s">
        <v>108</v>
      </c>
      <c r="N8" s="431" t="s">
        <v>12</v>
      </c>
      <c r="O8" s="431" t="s">
        <v>108</v>
      </c>
      <c r="P8" s="431" t="s">
        <v>12</v>
      </c>
      <c r="Q8" s="571"/>
      <c r="R8" s="571"/>
      <c r="S8" s="571"/>
      <c r="T8" s="571"/>
      <c r="U8" s="590"/>
    </row>
    <row r="9" spans="1:27" s="367" customFormat="1" ht="15.75" x14ac:dyDescent="0.25">
      <c r="A9" s="432"/>
      <c r="B9" s="433"/>
      <c r="C9" s="434"/>
      <c r="D9" s="434"/>
      <c r="E9" s="435"/>
      <c r="F9" s="434"/>
      <c r="G9" s="436"/>
      <c r="H9" s="436"/>
      <c r="I9" s="436"/>
      <c r="J9" s="436"/>
      <c r="K9" s="436"/>
      <c r="L9" s="436"/>
      <c r="M9" s="436"/>
      <c r="N9" s="436"/>
      <c r="O9" s="436"/>
      <c r="P9" s="436"/>
      <c r="Q9" s="437"/>
      <c r="R9" s="437"/>
      <c r="S9" s="437"/>
      <c r="T9" s="437"/>
      <c r="U9" s="438"/>
    </row>
    <row r="10" spans="1:27" ht="15.75" x14ac:dyDescent="0.25">
      <c r="A10" s="637" t="s">
        <v>1431</v>
      </c>
      <c r="B10" s="637" t="s">
        <v>1430</v>
      </c>
      <c r="C10" s="327"/>
      <c r="D10" s="327"/>
      <c r="E10" s="327"/>
      <c r="F10" s="327"/>
      <c r="G10" s="357"/>
      <c r="H10" s="358"/>
      <c r="I10" s="357"/>
      <c r="J10" s="358"/>
      <c r="K10" s="357"/>
      <c r="L10" s="358"/>
      <c r="M10" s="357"/>
      <c r="N10" s="358"/>
      <c r="O10" s="404">
        <f t="shared" ref="O10:P10" si="0">G10+I10+K10+M10</f>
        <v>0</v>
      </c>
      <c r="P10" s="402">
        <f t="shared" si="0"/>
        <v>0</v>
      </c>
      <c r="Q10" s="327"/>
      <c r="R10" s="327"/>
      <c r="S10" s="327"/>
      <c r="T10" s="327"/>
      <c r="U10" s="327"/>
    </row>
    <row r="11" spans="1:27" s="367" customFormat="1" ht="15.75" x14ac:dyDescent="0.25">
      <c r="A11" s="637"/>
      <c r="B11" s="637"/>
      <c r="C11" s="327"/>
      <c r="D11" s="327"/>
      <c r="E11" s="327"/>
      <c r="F11" s="327"/>
      <c r="G11" s="357"/>
      <c r="H11" s="358"/>
      <c r="I11" s="357"/>
      <c r="J11" s="358"/>
      <c r="K11" s="357"/>
      <c r="L11" s="358"/>
      <c r="M11" s="357"/>
      <c r="N11" s="358"/>
      <c r="O11" s="404">
        <f t="shared" ref="O11:O28" si="1">G11+I11+K11+M11</f>
        <v>0</v>
      </c>
      <c r="P11" s="402">
        <f t="shared" ref="P11:P28" si="2">H11+J11+L11+N11</f>
        <v>0</v>
      </c>
      <c r="Q11" s="327"/>
      <c r="R11" s="327"/>
      <c r="S11" s="327"/>
      <c r="T11" s="327"/>
      <c r="U11" s="327"/>
    </row>
    <row r="12" spans="1:27" s="367" customFormat="1" ht="15.75" x14ac:dyDescent="0.25">
      <c r="A12" s="637"/>
      <c r="B12" s="637"/>
      <c r="C12" s="327"/>
      <c r="D12" s="327"/>
      <c r="E12" s="327"/>
      <c r="F12" s="327"/>
      <c r="G12" s="357"/>
      <c r="H12" s="358"/>
      <c r="I12" s="357"/>
      <c r="J12" s="358"/>
      <c r="K12" s="357"/>
      <c r="L12" s="358"/>
      <c r="M12" s="357"/>
      <c r="N12" s="358"/>
      <c r="O12" s="404">
        <f t="shared" si="1"/>
        <v>0</v>
      </c>
      <c r="P12" s="402">
        <f t="shared" si="2"/>
        <v>0</v>
      </c>
      <c r="Q12" s="327"/>
      <c r="R12" s="327"/>
      <c r="S12" s="327"/>
      <c r="T12" s="327"/>
      <c r="U12" s="327"/>
    </row>
    <row r="13" spans="1:27" s="367" customFormat="1" ht="15.75" x14ac:dyDescent="0.25">
      <c r="A13" s="637"/>
      <c r="B13" s="637"/>
      <c r="C13" s="327"/>
      <c r="D13" s="327"/>
      <c r="E13" s="327"/>
      <c r="F13" s="327"/>
      <c r="G13" s="357"/>
      <c r="H13" s="358"/>
      <c r="I13" s="357"/>
      <c r="J13" s="358"/>
      <c r="K13" s="357"/>
      <c r="L13" s="358"/>
      <c r="M13" s="357"/>
      <c r="N13" s="358"/>
      <c r="O13" s="404">
        <f t="shared" si="1"/>
        <v>0</v>
      </c>
      <c r="P13" s="402">
        <f t="shared" si="2"/>
        <v>0</v>
      </c>
      <c r="Q13" s="327"/>
      <c r="R13" s="327"/>
      <c r="S13" s="327"/>
      <c r="T13" s="327"/>
      <c r="U13" s="327"/>
    </row>
    <row r="14" spans="1:27" s="367" customFormat="1" ht="15.75" x14ac:dyDescent="0.25">
      <c r="A14" s="637"/>
      <c r="B14" s="637"/>
      <c r="C14" s="327"/>
      <c r="D14" s="327"/>
      <c r="E14" s="327"/>
      <c r="F14" s="327"/>
      <c r="G14" s="357"/>
      <c r="H14" s="358"/>
      <c r="I14" s="357"/>
      <c r="J14" s="358"/>
      <c r="K14" s="357"/>
      <c r="L14" s="358"/>
      <c r="M14" s="357"/>
      <c r="N14" s="358"/>
      <c r="O14" s="404">
        <f t="shared" si="1"/>
        <v>0</v>
      </c>
      <c r="P14" s="402">
        <f t="shared" si="2"/>
        <v>0</v>
      </c>
      <c r="Q14" s="327"/>
      <c r="R14" s="327"/>
      <c r="S14" s="327"/>
      <c r="T14" s="327"/>
      <c r="U14" s="327"/>
    </row>
    <row r="15" spans="1:27" s="367" customFormat="1" ht="15.75" x14ac:dyDescent="0.25">
      <c r="A15" s="637"/>
      <c r="B15" s="637"/>
      <c r="C15" s="327"/>
      <c r="D15" s="327"/>
      <c r="E15" s="327"/>
      <c r="F15" s="327"/>
      <c r="G15" s="357"/>
      <c r="H15" s="358"/>
      <c r="I15" s="357"/>
      <c r="J15" s="358"/>
      <c r="K15" s="357"/>
      <c r="L15" s="358"/>
      <c r="M15" s="357"/>
      <c r="N15" s="358"/>
      <c r="O15" s="404">
        <f t="shared" si="1"/>
        <v>0</v>
      </c>
      <c r="P15" s="402">
        <f t="shared" si="2"/>
        <v>0</v>
      </c>
      <c r="Q15" s="327"/>
      <c r="R15" s="327"/>
      <c r="S15" s="327"/>
      <c r="T15" s="327"/>
      <c r="U15" s="327"/>
    </row>
    <row r="16" spans="1:27" ht="15.75" x14ac:dyDescent="0.25">
      <c r="A16" s="637"/>
      <c r="B16" s="637"/>
      <c r="C16" s="327"/>
      <c r="D16" s="327"/>
      <c r="E16" s="327"/>
      <c r="F16" s="327"/>
      <c r="G16" s="357"/>
      <c r="H16" s="358"/>
      <c r="I16" s="357"/>
      <c r="J16" s="358"/>
      <c r="K16" s="357"/>
      <c r="L16" s="358"/>
      <c r="M16" s="357"/>
      <c r="N16" s="358"/>
      <c r="O16" s="404">
        <f t="shared" si="1"/>
        <v>0</v>
      </c>
      <c r="P16" s="402">
        <f t="shared" si="2"/>
        <v>0</v>
      </c>
      <c r="Q16" s="327"/>
      <c r="R16" s="327"/>
      <c r="S16" s="327"/>
      <c r="T16" s="327"/>
      <c r="U16" s="327"/>
    </row>
    <row r="17" spans="1:21" s="367" customFormat="1" ht="15.75" x14ac:dyDescent="0.25">
      <c r="A17" s="573" t="s">
        <v>1433</v>
      </c>
      <c r="B17" s="573" t="s">
        <v>117</v>
      </c>
      <c r="C17" s="327"/>
      <c r="D17" s="327"/>
      <c r="E17" s="327"/>
      <c r="F17" s="327"/>
      <c r="G17" s="357"/>
      <c r="H17" s="358"/>
      <c r="I17" s="357"/>
      <c r="J17" s="358"/>
      <c r="K17" s="357"/>
      <c r="L17" s="358"/>
      <c r="M17" s="357"/>
      <c r="N17" s="358"/>
      <c r="O17" s="404">
        <f t="shared" si="1"/>
        <v>0</v>
      </c>
      <c r="P17" s="402">
        <f t="shared" si="2"/>
        <v>0</v>
      </c>
      <c r="Q17" s="327"/>
      <c r="R17" s="327"/>
      <c r="S17" s="327"/>
      <c r="T17" s="327"/>
      <c r="U17" s="327"/>
    </row>
    <row r="18" spans="1:21" s="367" customFormat="1" ht="15.75" x14ac:dyDescent="0.25">
      <c r="A18" s="574"/>
      <c r="B18" s="574"/>
      <c r="C18" s="327"/>
      <c r="D18" s="327"/>
      <c r="E18" s="327"/>
      <c r="F18" s="327"/>
      <c r="G18" s="357"/>
      <c r="H18" s="358"/>
      <c r="I18" s="357"/>
      <c r="J18" s="358"/>
      <c r="K18" s="357"/>
      <c r="L18" s="358"/>
      <c r="M18" s="357"/>
      <c r="N18" s="358"/>
      <c r="O18" s="404">
        <f t="shared" si="1"/>
        <v>0</v>
      </c>
      <c r="P18" s="402">
        <f t="shared" si="2"/>
        <v>0</v>
      </c>
      <c r="Q18" s="327"/>
      <c r="R18" s="327"/>
      <c r="S18" s="327"/>
      <c r="T18" s="327"/>
      <c r="U18" s="327"/>
    </row>
    <row r="19" spans="1:21" s="367" customFormat="1" ht="15.75" x14ac:dyDescent="0.25">
      <c r="A19" s="574"/>
      <c r="B19" s="574"/>
      <c r="C19" s="327"/>
      <c r="D19" s="327"/>
      <c r="E19" s="327"/>
      <c r="F19" s="327"/>
      <c r="G19" s="357"/>
      <c r="H19" s="358"/>
      <c r="I19" s="357"/>
      <c r="J19" s="358"/>
      <c r="K19" s="357"/>
      <c r="L19" s="358"/>
      <c r="M19" s="357"/>
      <c r="N19" s="358"/>
      <c r="O19" s="404">
        <f t="shared" si="1"/>
        <v>0</v>
      </c>
      <c r="P19" s="402">
        <f t="shared" si="2"/>
        <v>0</v>
      </c>
      <c r="Q19" s="327"/>
      <c r="R19" s="327"/>
      <c r="S19" s="327"/>
      <c r="T19" s="327"/>
      <c r="U19" s="327"/>
    </row>
    <row r="20" spans="1:21" s="367" customFormat="1" ht="15.75" x14ac:dyDescent="0.25">
      <c r="A20" s="574"/>
      <c r="B20" s="574"/>
      <c r="C20" s="327"/>
      <c r="D20" s="327"/>
      <c r="E20" s="327"/>
      <c r="F20" s="327"/>
      <c r="G20" s="357"/>
      <c r="H20" s="358"/>
      <c r="I20" s="357"/>
      <c r="J20" s="358"/>
      <c r="K20" s="357"/>
      <c r="L20" s="358"/>
      <c r="M20" s="357"/>
      <c r="N20" s="358"/>
      <c r="O20" s="404">
        <f t="shared" si="1"/>
        <v>0</v>
      </c>
      <c r="P20" s="402">
        <f t="shared" si="2"/>
        <v>0</v>
      </c>
      <c r="Q20" s="327"/>
      <c r="R20" s="327"/>
      <c r="S20" s="327"/>
      <c r="T20" s="327"/>
      <c r="U20" s="327"/>
    </row>
    <row r="21" spans="1:21" s="367" customFormat="1" ht="15.75" x14ac:dyDescent="0.25">
      <c r="A21" s="574"/>
      <c r="B21" s="574"/>
      <c r="C21" s="327"/>
      <c r="D21" s="327"/>
      <c r="E21" s="327"/>
      <c r="F21" s="327"/>
      <c r="G21" s="357"/>
      <c r="H21" s="358"/>
      <c r="I21" s="357"/>
      <c r="J21" s="358"/>
      <c r="K21" s="357"/>
      <c r="L21" s="358"/>
      <c r="M21" s="357"/>
      <c r="N21" s="358"/>
      <c r="O21" s="404">
        <f t="shared" si="1"/>
        <v>0</v>
      </c>
      <c r="P21" s="402">
        <f t="shared" si="2"/>
        <v>0</v>
      </c>
      <c r="Q21" s="327"/>
      <c r="R21" s="327"/>
      <c r="S21" s="327"/>
      <c r="T21" s="327"/>
      <c r="U21" s="327"/>
    </row>
    <row r="22" spans="1:21" s="367" customFormat="1" ht="15.75" x14ac:dyDescent="0.25">
      <c r="A22" s="575"/>
      <c r="B22" s="575"/>
      <c r="C22" s="327"/>
      <c r="D22" s="327"/>
      <c r="E22" s="327"/>
      <c r="F22" s="327"/>
      <c r="G22" s="357"/>
      <c r="H22" s="358"/>
      <c r="I22" s="357"/>
      <c r="J22" s="358"/>
      <c r="K22" s="357"/>
      <c r="L22" s="358"/>
      <c r="M22" s="357"/>
      <c r="N22" s="358"/>
      <c r="O22" s="404">
        <f t="shared" si="1"/>
        <v>0</v>
      </c>
      <c r="P22" s="402">
        <f t="shared" si="2"/>
        <v>0</v>
      </c>
      <c r="Q22" s="327"/>
      <c r="R22" s="327"/>
      <c r="S22" s="327"/>
      <c r="T22" s="327"/>
      <c r="U22" s="327"/>
    </row>
    <row r="23" spans="1:21" s="367" customFormat="1" ht="15.75" x14ac:dyDescent="0.25">
      <c r="A23" s="637" t="s">
        <v>1434</v>
      </c>
      <c r="B23" s="573"/>
      <c r="C23" s="327"/>
      <c r="D23" s="327"/>
      <c r="E23" s="327"/>
      <c r="F23" s="327"/>
      <c r="G23" s="357"/>
      <c r="H23" s="358"/>
      <c r="I23" s="357"/>
      <c r="J23" s="358"/>
      <c r="K23" s="357"/>
      <c r="L23" s="358"/>
      <c r="M23" s="357"/>
      <c r="N23" s="358"/>
      <c r="O23" s="404">
        <f t="shared" si="1"/>
        <v>0</v>
      </c>
      <c r="P23" s="402">
        <f t="shared" si="2"/>
        <v>0</v>
      </c>
      <c r="Q23" s="327"/>
      <c r="R23" s="327"/>
      <c r="S23" s="327"/>
      <c r="T23" s="327"/>
      <c r="U23" s="327"/>
    </row>
    <row r="24" spans="1:21" s="367" customFormat="1" ht="15.75" x14ac:dyDescent="0.25">
      <c r="A24" s="637"/>
      <c r="B24" s="574"/>
      <c r="C24" s="327"/>
      <c r="D24" s="327"/>
      <c r="E24" s="327"/>
      <c r="F24" s="327"/>
      <c r="G24" s="357"/>
      <c r="H24" s="358"/>
      <c r="I24" s="357"/>
      <c r="J24" s="358"/>
      <c r="K24" s="357"/>
      <c r="L24" s="358"/>
      <c r="M24" s="357"/>
      <c r="N24" s="358"/>
      <c r="O24" s="404">
        <f t="shared" si="1"/>
        <v>0</v>
      </c>
      <c r="P24" s="402">
        <f t="shared" si="2"/>
        <v>0</v>
      </c>
      <c r="Q24" s="327"/>
      <c r="R24" s="327"/>
      <c r="S24" s="327"/>
      <c r="T24" s="327"/>
      <c r="U24" s="327"/>
    </row>
    <row r="25" spans="1:21" s="367" customFormat="1" ht="15.75" x14ac:dyDescent="0.25">
      <c r="A25" s="637"/>
      <c r="B25" s="574"/>
      <c r="C25" s="327"/>
      <c r="D25" s="327"/>
      <c r="E25" s="327"/>
      <c r="F25" s="327"/>
      <c r="G25" s="357"/>
      <c r="H25" s="358"/>
      <c r="I25" s="357"/>
      <c r="J25" s="358"/>
      <c r="K25" s="357"/>
      <c r="L25" s="358"/>
      <c r="M25" s="357"/>
      <c r="N25" s="358"/>
      <c r="O25" s="404">
        <f t="shared" si="1"/>
        <v>0</v>
      </c>
      <c r="P25" s="402">
        <f t="shared" si="2"/>
        <v>0</v>
      </c>
      <c r="Q25" s="327"/>
      <c r="R25" s="327"/>
      <c r="S25" s="327"/>
      <c r="T25" s="327"/>
      <c r="U25" s="327"/>
    </row>
    <row r="26" spans="1:21" s="367" customFormat="1" ht="15.75" x14ac:dyDescent="0.25">
      <c r="A26" s="637"/>
      <c r="B26" s="574"/>
      <c r="C26" s="327"/>
      <c r="D26" s="327"/>
      <c r="E26" s="327"/>
      <c r="F26" s="327"/>
      <c r="G26" s="357"/>
      <c r="H26" s="358"/>
      <c r="I26" s="357"/>
      <c r="J26" s="358"/>
      <c r="K26" s="357"/>
      <c r="L26" s="358"/>
      <c r="M26" s="357"/>
      <c r="N26" s="358"/>
      <c r="O26" s="404">
        <f t="shared" si="1"/>
        <v>0</v>
      </c>
      <c r="P26" s="402">
        <f t="shared" si="2"/>
        <v>0</v>
      </c>
      <c r="Q26" s="327"/>
      <c r="R26" s="327"/>
      <c r="S26" s="327"/>
      <c r="T26" s="327"/>
      <c r="U26" s="327"/>
    </row>
    <row r="27" spans="1:21" s="367" customFormat="1" ht="15.75" x14ac:dyDescent="0.25">
      <c r="A27" s="637"/>
      <c r="B27" s="574"/>
      <c r="C27" s="327"/>
      <c r="D27" s="327"/>
      <c r="E27" s="327"/>
      <c r="F27" s="327"/>
      <c r="G27" s="357"/>
      <c r="H27" s="358"/>
      <c r="I27" s="357"/>
      <c r="J27" s="358"/>
      <c r="K27" s="357"/>
      <c r="L27" s="358"/>
      <c r="M27" s="357"/>
      <c r="N27" s="358"/>
      <c r="O27" s="404">
        <f t="shared" si="1"/>
        <v>0</v>
      </c>
      <c r="P27" s="402">
        <f t="shared" si="2"/>
        <v>0</v>
      </c>
      <c r="Q27" s="327"/>
      <c r="R27" s="327"/>
      <c r="S27" s="327"/>
      <c r="T27" s="327"/>
      <c r="U27" s="327"/>
    </row>
    <row r="28" spans="1:21" ht="15.75" x14ac:dyDescent="0.25">
      <c r="A28" s="637"/>
      <c r="B28" s="575"/>
      <c r="C28" s="327"/>
      <c r="D28" s="327"/>
      <c r="E28" s="327"/>
      <c r="F28" s="327"/>
      <c r="G28" s="327"/>
      <c r="H28" s="358"/>
      <c r="I28" s="327"/>
      <c r="J28" s="358"/>
      <c r="K28" s="327"/>
      <c r="L28" s="358"/>
      <c r="M28" s="327"/>
      <c r="N28" s="358"/>
      <c r="O28" s="404">
        <f t="shared" si="1"/>
        <v>0</v>
      </c>
      <c r="P28" s="402">
        <f t="shared" si="2"/>
        <v>0</v>
      </c>
      <c r="Q28" s="327"/>
      <c r="R28" s="71"/>
      <c r="S28" s="327"/>
      <c r="T28" s="327"/>
      <c r="U28" s="327"/>
    </row>
    <row r="29" spans="1:21" ht="15.75" x14ac:dyDescent="0.25">
      <c r="A29" s="296"/>
      <c r="B29" s="297"/>
      <c r="C29" s="297"/>
      <c r="D29" s="296" t="s">
        <v>1432</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topLeftCell="M1" zoomScale="80" zoomScaleNormal="80" workbookViewId="0">
      <pane ySplit="8" topLeftCell="A72" activePane="bottomLeft" state="frozen"/>
      <selection activeCell="K7" sqref="K7"/>
      <selection pane="bottomLeft" activeCell="C14" sqref="C14"/>
    </sheetView>
  </sheetViews>
  <sheetFormatPr baseColWidth="10" defaultRowHeight="15" x14ac:dyDescent="0.2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x14ac:dyDescent="0.25">
      <c r="A1" s="410"/>
      <c r="B1" s="410"/>
      <c r="C1" s="410"/>
      <c r="D1" s="410"/>
      <c r="E1" s="640" t="s">
        <v>1467</v>
      </c>
      <c r="F1" s="640"/>
      <c r="G1" s="640"/>
      <c r="H1" s="640"/>
      <c r="I1" s="640"/>
      <c r="J1" s="640"/>
      <c r="K1" s="640"/>
      <c r="L1" s="640"/>
      <c r="M1" s="411"/>
      <c r="N1" s="411"/>
      <c r="O1" s="411"/>
      <c r="P1" s="411"/>
      <c r="Q1" s="411"/>
      <c r="R1" s="411"/>
      <c r="S1" s="411"/>
      <c r="T1" s="411"/>
      <c r="U1" s="411"/>
      <c r="V1" s="411"/>
      <c r="W1" s="411"/>
      <c r="X1" s="411"/>
      <c r="Y1" s="411"/>
      <c r="Z1" s="411"/>
      <c r="AA1" s="411"/>
      <c r="AB1" s="410"/>
      <c r="AC1" s="410"/>
      <c r="AD1" s="410"/>
      <c r="AE1" s="410"/>
      <c r="AF1" s="410"/>
      <c r="AG1" s="410"/>
      <c r="AH1" s="410"/>
      <c r="AI1" s="410"/>
      <c r="AJ1" s="410"/>
      <c r="AK1" s="410"/>
      <c r="AL1" s="410"/>
      <c r="AM1" s="410"/>
      <c r="AN1" s="410"/>
      <c r="AO1" s="410"/>
      <c r="AP1" s="410"/>
    </row>
    <row r="2" spans="1:42" ht="18.75" x14ac:dyDescent="0.25">
      <c r="A2" s="409" t="s">
        <v>1355</v>
      </c>
      <c r="B2" s="410"/>
      <c r="C2" s="410"/>
      <c r="D2" s="410"/>
      <c r="E2" s="410"/>
      <c r="F2" s="410"/>
      <c r="G2" s="411"/>
      <c r="H2" s="412"/>
      <c r="I2" s="411"/>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1473</v>
      </c>
      <c r="B3" s="410"/>
      <c r="C3" s="410"/>
      <c r="D3" s="410"/>
      <c r="E3" s="410"/>
      <c r="F3" s="410"/>
      <c r="G3" s="411"/>
      <c r="H3" s="412"/>
      <c r="I3" s="411"/>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1484</v>
      </c>
      <c r="G4" s="411"/>
      <c r="H4" s="412"/>
      <c r="I4" s="411"/>
      <c r="J4" s="411"/>
      <c r="K4" s="411"/>
      <c r="L4" s="411"/>
      <c r="M4" s="411"/>
      <c r="N4" s="411"/>
      <c r="O4" s="411"/>
      <c r="P4" s="411"/>
      <c r="Q4" s="411"/>
      <c r="R4" s="411"/>
      <c r="S4" s="411"/>
      <c r="T4" s="411"/>
      <c r="U4" s="411"/>
      <c r="V4" s="411"/>
      <c r="W4" s="411"/>
      <c r="X4" s="411"/>
      <c r="Y4" s="411"/>
      <c r="Z4" s="411"/>
      <c r="AA4" s="411"/>
    </row>
    <row r="5" spans="1:42" s="410" customFormat="1" ht="18.75" customHeight="1" x14ac:dyDescent="0.25">
      <c r="A5" s="413" t="s">
        <v>1474</v>
      </c>
      <c r="B5" s="414"/>
      <c r="C5" s="414"/>
      <c r="D5" s="414"/>
      <c r="E5" s="414"/>
      <c r="F5" s="414"/>
      <c r="G5" s="414"/>
      <c r="H5" s="414"/>
      <c r="I5" s="414"/>
      <c r="J5" s="414"/>
      <c r="K5" s="414"/>
      <c r="L5" s="414"/>
      <c r="M5" s="414"/>
      <c r="N5" s="414"/>
      <c r="O5" s="414"/>
      <c r="P5" s="414"/>
      <c r="Q5" s="414"/>
      <c r="R5" s="414"/>
      <c r="S5" s="414"/>
      <c r="T5" s="414"/>
      <c r="U5" s="414"/>
    </row>
    <row r="6" spans="1:42" ht="15" customHeight="1" x14ac:dyDescent="0.25">
      <c r="A6" s="570" t="s">
        <v>97</v>
      </c>
      <c r="B6" s="572" t="s">
        <v>111</v>
      </c>
      <c r="C6" s="582" t="s">
        <v>86</v>
      </c>
      <c r="D6" s="582" t="s">
        <v>87</v>
      </c>
      <c r="E6" s="582" t="s">
        <v>392</v>
      </c>
      <c r="F6" s="582" t="s">
        <v>88</v>
      </c>
      <c r="G6" s="585" t="s">
        <v>100</v>
      </c>
      <c r="H6" s="587"/>
      <c r="I6" s="587"/>
      <c r="J6" s="587"/>
      <c r="K6" s="587"/>
      <c r="L6" s="587"/>
      <c r="M6" s="587"/>
      <c r="N6" s="586"/>
      <c r="O6" s="591" t="s">
        <v>101</v>
      </c>
      <c r="P6" s="592"/>
      <c r="Q6" s="572" t="s">
        <v>102</v>
      </c>
      <c r="R6" s="572" t="s">
        <v>103</v>
      </c>
      <c r="S6" s="572" t="s">
        <v>110</v>
      </c>
      <c r="T6" s="572" t="s">
        <v>109</v>
      </c>
      <c r="U6" s="588" t="s">
        <v>89</v>
      </c>
    </row>
    <row r="7" spans="1:42" ht="15" customHeight="1" x14ac:dyDescent="0.25">
      <c r="A7" s="570"/>
      <c r="B7" s="570"/>
      <c r="C7" s="583"/>
      <c r="D7" s="583"/>
      <c r="E7" s="583"/>
      <c r="F7" s="583"/>
      <c r="G7" s="585" t="s">
        <v>104</v>
      </c>
      <c r="H7" s="586"/>
      <c r="I7" s="585" t="s">
        <v>105</v>
      </c>
      <c r="J7" s="586"/>
      <c r="K7" s="585" t="s">
        <v>106</v>
      </c>
      <c r="L7" s="586"/>
      <c r="M7" s="585" t="s">
        <v>107</v>
      </c>
      <c r="N7" s="586"/>
      <c r="O7" s="593"/>
      <c r="P7" s="594"/>
      <c r="Q7" s="570"/>
      <c r="R7" s="570"/>
      <c r="S7" s="570"/>
      <c r="T7" s="570"/>
      <c r="U7" s="589"/>
    </row>
    <row r="8" spans="1:42" ht="25.5" x14ac:dyDescent="0.25">
      <c r="A8" s="571"/>
      <c r="B8" s="571"/>
      <c r="C8" s="584"/>
      <c r="D8" s="584"/>
      <c r="E8" s="584"/>
      <c r="F8" s="584"/>
      <c r="G8" s="431" t="s">
        <v>108</v>
      </c>
      <c r="H8" s="431" t="s">
        <v>12</v>
      </c>
      <c r="I8" s="431" t="s">
        <v>108</v>
      </c>
      <c r="J8" s="431" t="s">
        <v>12</v>
      </c>
      <c r="K8" s="431" t="s">
        <v>108</v>
      </c>
      <c r="L8" s="431" t="s">
        <v>12</v>
      </c>
      <c r="M8" s="431" t="s">
        <v>108</v>
      </c>
      <c r="N8" s="431" t="s">
        <v>12</v>
      </c>
      <c r="O8" s="431" t="s">
        <v>108</v>
      </c>
      <c r="P8" s="431" t="s">
        <v>12</v>
      </c>
      <c r="Q8" s="571"/>
      <c r="R8" s="571"/>
      <c r="S8" s="571"/>
      <c r="T8" s="571"/>
      <c r="U8" s="590"/>
    </row>
    <row r="9" spans="1:42" ht="15.75" x14ac:dyDescent="0.25">
      <c r="A9" s="432"/>
      <c r="B9" s="433"/>
      <c r="C9" s="434"/>
      <c r="D9" s="434"/>
      <c r="E9" s="435"/>
      <c r="F9" s="434"/>
      <c r="G9" s="436"/>
      <c r="H9" s="436"/>
      <c r="I9" s="436"/>
      <c r="J9" s="436"/>
      <c r="K9" s="436"/>
      <c r="L9" s="436"/>
      <c r="M9" s="436"/>
      <c r="N9" s="436"/>
      <c r="O9" s="436"/>
      <c r="P9" s="436"/>
      <c r="Q9" s="437"/>
      <c r="R9" s="437"/>
      <c r="S9" s="437"/>
      <c r="T9" s="437"/>
      <c r="U9" s="438"/>
    </row>
    <row r="10" spans="1:42" ht="15.75" customHeight="1" x14ac:dyDescent="0.25">
      <c r="A10" s="573" t="s">
        <v>1475</v>
      </c>
      <c r="B10" s="573" t="s">
        <v>1476</v>
      </c>
      <c r="C10" s="327"/>
      <c r="D10" s="327"/>
      <c r="E10" s="327"/>
      <c r="F10" s="327"/>
      <c r="G10" s="357"/>
      <c r="H10" s="358"/>
      <c r="I10" s="357"/>
      <c r="J10" s="358"/>
      <c r="K10" s="357"/>
      <c r="L10" s="358"/>
      <c r="M10" s="357"/>
      <c r="N10" s="358"/>
      <c r="O10" s="404">
        <f t="shared" ref="O10:P62" si="0">G10+I10+K10+M10</f>
        <v>0</v>
      </c>
      <c r="P10" s="402">
        <f t="shared" si="0"/>
        <v>0</v>
      </c>
      <c r="Q10" s="327"/>
      <c r="R10" s="327"/>
      <c r="S10" s="327"/>
      <c r="T10" s="327"/>
      <c r="U10" s="327"/>
    </row>
    <row r="11" spans="1:42" ht="15.75" x14ac:dyDescent="0.25">
      <c r="A11" s="574"/>
      <c r="B11" s="574"/>
      <c r="C11" s="327"/>
      <c r="D11" s="327"/>
      <c r="E11" s="327"/>
      <c r="F11" s="327"/>
      <c r="G11" s="357"/>
      <c r="H11" s="358"/>
      <c r="I11" s="357"/>
      <c r="J11" s="358"/>
      <c r="K11" s="357"/>
      <c r="L11" s="358"/>
      <c r="M11" s="357"/>
      <c r="N11" s="358"/>
      <c r="O11" s="404">
        <f t="shared" si="0"/>
        <v>0</v>
      </c>
      <c r="P11" s="402">
        <f t="shared" si="0"/>
        <v>0</v>
      </c>
      <c r="Q11" s="327"/>
      <c r="R11" s="327"/>
      <c r="S11" s="327"/>
      <c r="T11" s="327"/>
      <c r="U11" s="327"/>
    </row>
    <row r="12" spans="1:42" ht="15.75" x14ac:dyDescent="0.25">
      <c r="A12" s="574"/>
      <c r="B12" s="574"/>
      <c r="C12" s="327"/>
      <c r="D12" s="327"/>
      <c r="E12" s="327"/>
      <c r="F12" s="327"/>
      <c r="G12" s="357"/>
      <c r="H12" s="358"/>
      <c r="I12" s="357"/>
      <c r="J12" s="358"/>
      <c r="K12" s="357"/>
      <c r="L12" s="358"/>
      <c r="M12" s="357"/>
      <c r="N12" s="358"/>
      <c r="O12" s="404">
        <f t="shared" si="0"/>
        <v>0</v>
      </c>
      <c r="P12" s="402">
        <f t="shared" si="0"/>
        <v>0</v>
      </c>
      <c r="Q12" s="327"/>
      <c r="R12" s="327"/>
      <c r="S12" s="327"/>
      <c r="T12" s="327"/>
      <c r="U12" s="327"/>
    </row>
    <row r="13" spans="1:42" ht="15.75" x14ac:dyDescent="0.25">
      <c r="A13" s="574"/>
      <c r="B13" s="574"/>
      <c r="C13" s="327"/>
      <c r="D13" s="327"/>
      <c r="E13" s="327"/>
      <c r="F13" s="327"/>
      <c r="G13" s="357"/>
      <c r="H13" s="358"/>
      <c r="I13" s="357"/>
      <c r="J13" s="358"/>
      <c r="K13" s="357"/>
      <c r="L13" s="358"/>
      <c r="M13" s="357"/>
      <c r="N13" s="358"/>
      <c r="O13" s="404">
        <f t="shared" ref="O13:O25" si="1">G13+I13+K13+M13</f>
        <v>0</v>
      </c>
      <c r="P13" s="402">
        <f t="shared" ref="P13:P25" si="2">H13+J13+L13+N13</f>
        <v>0</v>
      </c>
      <c r="Q13" s="327"/>
      <c r="R13" s="327"/>
      <c r="S13" s="327"/>
      <c r="T13" s="327"/>
      <c r="U13" s="327"/>
    </row>
    <row r="14" spans="1:42" ht="15.75" x14ac:dyDescent="0.25">
      <c r="A14" s="574"/>
      <c r="B14" s="574"/>
      <c r="C14" s="327"/>
      <c r="D14" s="327"/>
      <c r="E14" s="327"/>
      <c r="F14" s="327"/>
      <c r="G14" s="357"/>
      <c r="H14" s="358"/>
      <c r="I14" s="357"/>
      <c r="J14" s="358"/>
      <c r="K14" s="357"/>
      <c r="L14" s="358"/>
      <c r="M14" s="357"/>
      <c r="N14" s="358"/>
      <c r="O14" s="404">
        <f t="shared" si="1"/>
        <v>0</v>
      </c>
      <c r="P14" s="402">
        <f t="shared" si="2"/>
        <v>0</v>
      </c>
      <c r="Q14" s="327"/>
      <c r="R14" s="327"/>
      <c r="S14" s="327"/>
      <c r="T14" s="327"/>
      <c r="U14" s="327"/>
    </row>
    <row r="15" spans="1:42" ht="15.75" x14ac:dyDescent="0.25">
      <c r="A15" s="574"/>
      <c r="B15" s="574"/>
      <c r="C15" s="327"/>
      <c r="D15" s="327"/>
      <c r="E15" s="327"/>
      <c r="F15" s="327"/>
      <c r="G15" s="357"/>
      <c r="H15" s="358"/>
      <c r="I15" s="357"/>
      <c r="J15" s="358"/>
      <c r="K15" s="357"/>
      <c r="L15" s="358"/>
      <c r="M15" s="357"/>
      <c r="N15" s="358"/>
      <c r="O15" s="404">
        <f t="shared" si="1"/>
        <v>0</v>
      </c>
      <c r="P15" s="402">
        <f t="shared" si="2"/>
        <v>0</v>
      </c>
      <c r="Q15" s="327"/>
      <c r="R15" s="327"/>
      <c r="S15" s="327"/>
      <c r="T15" s="327"/>
      <c r="U15" s="327"/>
    </row>
    <row r="16" spans="1:42" ht="15.75" x14ac:dyDescent="0.25">
      <c r="A16" s="574"/>
      <c r="B16" s="574"/>
      <c r="C16" s="327"/>
      <c r="D16" s="327"/>
      <c r="E16" s="327"/>
      <c r="F16" s="327"/>
      <c r="G16" s="357"/>
      <c r="H16" s="358"/>
      <c r="I16" s="357"/>
      <c r="J16" s="358"/>
      <c r="K16" s="357"/>
      <c r="L16" s="358"/>
      <c r="M16" s="357"/>
      <c r="N16" s="358"/>
      <c r="O16" s="404">
        <f t="shared" si="1"/>
        <v>0</v>
      </c>
      <c r="P16" s="402">
        <f t="shared" si="2"/>
        <v>0</v>
      </c>
      <c r="Q16" s="327"/>
      <c r="R16" s="327"/>
      <c r="S16" s="327"/>
      <c r="T16" s="327"/>
      <c r="U16" s="327"/>
    </row>
    <row r="17" spans="1:21" ht="15.75" x14ac:dyDescent="0.25">
      <c r="A17" s="574"/>
      <c r="B17" s="575"/>
      <c r="C17" s="327"/>
      <c r="D17" s="327"/>
      <c r="E17" s="327"/>
      <c r="F17" s="327"/>
      <c r="G17" s="357"/>
      <c r="H17" s="358"/>
      <c r="I17" s="357"/>
      <c r="J17" s="358"/>
      <c r="K17" s="357"/>
      <c r="L17" s="358"/>
      <c r="M17" s="357"/>
      <c r="N17" s="358"/>
      <c r="O17" s="404">
        <f t="shared" si="1"/>
        <v>0</v>
      </c>
      <c r="P17" s="402">
        <f t="shared" si="2"/>
        <v>0</v>
      </c>
      <c r="Q17" s="327"/>
      <c r="R17" s="327"/>
      <c r="S17" s="327"/>
      <c r="T17" s="327"/>
      <c r="U17" s="327"/>
    </row>
    <row r="18" spans="1:21" ht="15.75" x14ac:dyDescent="0.25">
      <c r="A18" s="574"/>
      <c r="B18" s="573" t="s">
        <v>1477</v>
      </c>
      <c r="C18" s="327"/>
      <c r="D18" s="327"/>
      <c r="E18" s="327"/>
      <c r="F18" s="327"/>
      <c r="G18" s="357"/>
      <c r="H18" s="358"/>
      <c r="I18" s="357"/>
      <c r="J18" s="358"/>
      <c r="K18" s="357"/>
      <c r="L18" s="358"/>
      <c r="M18" s="357"/>
      <c r="N18" s="358"/>
      <c r="O18" s="404">
        <f t="shared" si="1"/>
        <v>0</v>
      </c>
      <c r="P18" s="402">
        <f t="shared" si="2"/>
        <v>0</v>
      </c>
      <c r="Q18" s="327"/>
      <c r="R18" s="327"/>
      <c r="S18" s="327"/>
      <c r="T18" s="327"/>
      <c r="U18" s="327"/>
    </row>
    <row r="19" spans="1:21" ht="15.75" x14ac:dyDescent="0.25">
      <c r="A19" s="574"/>
      <c r="B19" s="574"/>
      <c r="C19" s="327"/>
      <c r="D19" s="327"/>
      <c r="E19" s="327"/>
      <c r="F19" s="327"/>
      <c r="G19" s="357"/>
      <c r="H19" s="358"/>
      <c r="I19" s="357"/>
      <c r="J19" s="358"/>
      <c r="K19" s="357"/>
      <c r="L19" s="358"/>
      <c r="M19" s="357"/>
      <c r="N19" s="358"/>
      <c r="O19" s="404"/>
      <c r="P19" s="402"/>
      <c r="Q19" s="327"/>
      <c r="R19" s="327"/>
      <c r="S19" s="327"/>
      <c r="T19" s="327"/>
      <c r="U19" s="327"/>
    </row>
    <row r="20" spans="1:21" ht="15.75" x14ac:dyDescent="0.25">
      <c r="A20" s="574"/>
      <c r="B20" s="574"/>
      <c r="C20" s="327"/>
      <c r="D20" s="327"/>
      <c r="E20" s="327"/>
      <c r="F20" s="327"/>
      <c r="G20" s="357"/>
      <c r="H20" s="358"/>
      <c r="I20" s="357"/>
      <c r="J20" s="358"/>
      <c r="K20" s="357"/>
      <c r="L20" s="358"/>
      <c r="M20" s="357"/>
      <c r="N20" s="358"/>
      <c r="O20" s="404"/>
      <c r="P20" s="402"/>
      <c r="Q20" s="327"/>
      <c r="R20" s="327"/>
      <c r="S20" s="327"/>
      <c r="T20" s="327"/>
      <c r="U20" s="327"/>
    </row>
    <row r="21" spans="1:21" ht="15.75" x14ac:dyDescent="0.25">
      <c r="A21" s="574"/>
      <c r="B21" s="574"/>
      <c r="C21" s="327"/>
      <c r="D21" s="327"/>
      <c r="E21" s="327"/>
      <c r="F21" s="327"/>
      <c r="G21" s="357"/>
      <c r="H21" s="358"/>
      <c r="I21" s="357"/>
      <c r="J21" s="358"/>
      <c r="K21" s="357"/>
      <c r="L21" s="358"/>
      <c r="M21" s="357"/>
      <c r="N21" s="358"/>
      <c r="O21" s="404"/>
      <c r="P21" s="402"/>
      <c r="Q21" s="327"/>
      <c r="R21" s="327"/>
      <c r="S21" s="327"/>
      <c r="T21" s="327"/>
      <c r="U21" s="327"/>
    </row>
    <row r="22" spans="1:21" ht="15.75" x14ac:dyDescent="0.25">
      <c r="A22" s="574"/>
      <c r="B22" s="574"/>
      <c r="C22" s="327"/>
      <c r="D22" s="327"/>
      <c r="E22" s="327"/>
      <c r="F22" s="327"/>
      <c r="G22" s="357"/>
      <c r="H22" s="358"/>
      <c r="I22" s="357"/>
      <c r="J22" s="358"/>
      <c r="K22" s="357"/>
      <c r="L22" s="358"/>
      <c r="M22" s="357"/>
      <c r="N22" s="358"/>
      <c r="O22" s="404"/>
      <c r="P22" s="402"/>
      <c r="Q22" s="327"/>
      <c r="R22" s="327"/>
      <c r="S22" s="327"/>
      <c r="T22" s="327"/>
      <c r="U22" s="327"/>
    </row>
    <row r="23" spans="1:21" ht="15.75" x14ac:dyDescent="0.25">
      <c r="A23" s="574"/>
      <c r="B23" s="574"/>
      <c r="C23" s="327"/>
      <c r="D23" s="327"/>
      <c r="E23" s="327"/>
      <c r="F23" s="327"/>
      <c r="G23" s="357"/>
      <c r="H23" s="358"/>
      <c r="I23" s="357"/>
      <c r="J23" s="358"/>
      <c r="K23" s="357"/>
      <c r="L23" s="358"/>
      <c r="M23" s="357"/>
      <c r="N23" s="358"/>
      <c r="O23" s="404">
        <f t="shared" si="1"/>
        <v>0</v>
      </c>
      <c r="P23" s="402">
        <f t="shared" si="2"/>
        <v>0</v>
      </c>
      <c r="Q23" s="327"/>
      <c r="R23" s="327"/>
      <c r="S23" s="327"/>
      <c r="T23" s="327"/>
      <c r="U23" s="327"/>
    </row>
    <row r="24" spans="1:21" ht="15.75" x14ac:dyDescent="0.25">
      <c r="A24" s="574"/>
      <c r="B24" s="575"/>
      <c r="C24" s="327"/>
      <c r="D24" s="327"/>
      <c r="E24" s="327"/>
      <c r="F24" s="327"/>
      <c r="G24" s="357"/>
      <c r="H24" s="358"/>
      <c r="I24" s="357"/>
      <c r="J24" s="358"/>
      <c r="K24" s="357"/>
      <c r="L24" s="358"/>
      <c r="M24" s="357"/>
      <c r="N24" s="358"/>
      <c r="O24" s="404">
        <f t="shared" si="1"/>
        <v>0</v>
      </c>
      <c r="P24" s="402">
        <f t="shared" si="2"/>
        <v>0</v>
      </c>
      <c r="Q24" s="327"/>
      <c r="R24" s="327"/>
      <c r="S24" s="327"/>
      <c r="T24" s="327"/>
      <c r="U24" s="327"/>
    </row>
    <row r="25" spans="1:21" ht="15.75" x14ac:dyDescent="0.25">
      <c r="A25" s="574"/>
      <c r="B25" s="573" t="s">
        <v>1478</v>
      </c>
      <c r="C25" s="327"/>
      <c r="D25" s="327"/>
      <c r="E25" s="327"/>
      <c r="F25" s="327"/>
      <c r="G25" s="357"/>
      <c r="H25" s="358"/>
      <c r="I25" s="357"/>
      <c r="J25" s="358"/>
      <c r="K25" s="357"/>
      <c r="L25" s="358"/>
      <c r="M25" s="357"/>
      <c r="N25" s="358"/>
      <c r="O25" s="404">
        <f t="shared" si="1"/>
        <v>0</v>
      </c>
      <c r="P25" s="402">
        <f t="shared" si="2"/>
        <v>0</v>
      </c>
      <c r="Q25" s="327"/>
      <c r="R25" s="327"/>
      <c r="S25" s="327"/>
      <c r="T25" s="327"/>
      <c r="U25" s="327"/>
    </row>
    <row r="26" spans="1:21" ht="15.75" x14ac:dyDescent="0.25">
      <c r="A26" s="574"/>
      <c r="B26" s="574"/>
      <c r="C26" s="327"/>
      <c r="D26" s="327"/>
      <c r="E26" s="327"/>
      <c r="F26" s="327"/>
      <c r="G26" s="357"/>
      <c r="H26" s="358"/>
      <c r="I26" s="357"/>
      <c r="J26" s="358"/>
      <c r="K26" s="357"/>
      <c r="L26" s="358"/>
      <c r="M26" s="357"/>
      <c r="N26" s="358"/>
      <c r="O26" s="404">
        <f t="shared" si="0"/>
        <v>0</v>
      </c>
      <c r="P26" s="402">
        <f t="shared" si="0"/>
        <v>0</v>
      </c>
      <c r="Q26" s="327"/>
      <c r="R26" s="327"/>
      <c r="S26" s="327"/>
      <c r="T26" s="327"/>
      <c r="U26" s="327"/>
    </row>
    <row r="27" spans="1:21" ht="15.75" x14ac:dyDescent="0.25">
      <c r="A27" s="574"/>
      <c r="B27" s="574"/>
      <c r="C27" s="327"/>
      <c r="D27" s="327"/>
      <c r="E27" s="327"/>
      <c r="F27" s="327"/>
      <c r="G27" s="357"/>
      <c r="H27" s="358"/>
      <c r="I27" s="357"/>
      <c r="J27" s="358"/>
      <c r="K27" s="357"/>
      <c r="L27" s="358"/>
      <c r="M27" s="357"/>
      <c r="N27" s="358"/>
      <c r="O27" s="404">
        <f t="shared" si="0"/>
        <v>0</v>
      </c>
      <c r="P27" s="402">
        <f t="shared" si="0"/>
        <v>0</v>
      </c>
      <c r="Q27" s="327"/>
      <c r="R27" s="327"/>
      <c r="S27" s="327"/>
      <c r="T27" s="327"/>
      <c r="U27" s="327"/>
    </row>
    <row r="28" spans="1:21" ht="15.75" x14ac:dyDescent="0.25">
      <c r="A28" s="574"/>
      <c r="B28" s="575"/>
      <c r="C28" s="327"/>
      <c r="D28" s="327"/>
      <c r="E28" s="327"/>
      <c r="F28" s="327"/>
      <c r="G28" s="357"/>
      <c r="H28" s="358"/>
      <c r="I28" s="357"/>
      <c r="J28" s="358"/>
      <c r="K28" s="357"/>
      <c r="L28" s="358"/>
      <c r="M28" s="357"/>
      <c r="N28" s="358"/>
      <c r="O28" s="404">
        <f t="shared" si="0"/>
        <v>0</v>
      </c>
      <c r="P28" s="402">
        <f t="shared" si="0"/>
        <v>0</v>
      </c>
      <c r="Q28" s="327"/>
      <c r="R28" s="327"/>
      <c r="S28" s="327"/>
      <c r="T28" s="327"/>
      <c r="U28" s="327"/>
    </row>
    <row r="29" spans="1:21" ht="15.75" x14ac:dyDescent="0.25">
      <c r="A29" s="574"/>
      <c r="B29" s="573" t="s">
        <v>1479</v>
      </c>
      <c r="C29" s="327"/>
      <c r="D29" s="327"/>
      <c r="E29" s="327"/>
      <c r="F29" s="327"/>
      <c r="G29" s="357"/>
      <c r="H29" s="358"/>
      <c r="I29" s="357"/>
      <c r="J29" s="358"/>
      <c r="K29" s="357"/>
      <c r="L29" s="358"/>
      <c r="M29" s="357"/>
      <c r="N29" s="358"/>
      <c r="O29" s="404">
        <f t="shared" si="0"/>
        <v>0</v>
      </c>
      <c r="P29" s="402">
        <f t="shared" si="0"/>
        <v>0</v>
      </c>
      <c r="Q29" s="327"/>
      <c r="R29" s="327"/>
      <c r="S29" s="327"/>
      <c r="T29" s="327"/>
      <c r="U29" s="327"/>
    </row>
    <row r="30" spans="1:21" ht="15.75" x14ac:dyDescent="0.25">
      <c r="A30" s="574"/>
      <c r="B30" s="574"/>
      <c r="C30" s="327"/>
      <c r="D30" s="327"/>
      <c r="E30" s="327"/>
      <c r="F30" s="327"/>
      <c r="G30" s="357"/>
      <c r="H30" s="358"/>
      <c r="I30" s="357"/>
      <c r="J30" s="358"/>
      <c r="K30" s="357"/>
      <c r="L30" s="358"/>
      <c r="M30" s="357"/>
      <c r="N30" s="358"/>
      <c r="O30" s="404">
        <f t="shared" si="0"/>
        <v>0</v>
      </c>
      <c r="P30" s="402">
        <f t="shared" si="0"/>
        <v>0</v>
      </c>
      <c r="Q30" s="327"/>
      <c r="R30" s="327"/>
      <c r="S30" s="327"/>
      <c r="T30" s="327"/>
      <c r="U30" s="327"/>
    </row>
    <row r="31" spans="1:21" ht="15.75" x14ac:dyDescent="0.25">
      <c r="A31" s="574"/>
      <c r="B31" s="574"/>
      <c r="C31" s="327"/>
      <c r="D31" s="327"/>
      <c r="E31" s="327"/>
      <c r="F31" s="327"/>
      <c r="G31" s="357"/>
      <c r="H31" s="358"/>
      <c r="I31" s="357"/>
      <c r="J31" s="358"/>
      <c r="K31" s="357"/>
      <c r="L31" s="358"/>
      <c r="M31" s="357"/>
      <c r="N31" s="358"/>
      <c r="O31" s="404"/>
      <c r="P31" s="402"/>
      <c r="Q31" s="327"/>
      <c r="R31" s="327"/>
      <c r="S31" s="327"/>
      <c r="T31" s="327"/>
      <c r="U31" s="327"/>
    </row>
    <row r="32" spans="1:21" ht="15.75" x14ac:dyDescent="0.25">
      <c r="A32" s="574"/>
      <c r="B32" s="574"/>
      <c r="C32" s="327"/>
      <c r="D32" s="327"/>
      <c r="E32" s="327"/>
      <c r="F32" s="327"/>
      <c r="G32" s="357"/>
      <c r="H32" s="358"/>
      <c r="I32" s="357"/>
      <c r="J32" s="358"/>
      <c r="K32" s="357"/>
      <c r="L32" s="358"/>
      <c r="M32" s="357"/>
      <c r="N32" s="358"/>
      <c r="O32" s="404"/>
      <c r="P32" s="402"/>
      <c r="Q32" s="327"/>
      <c r="R32" s="327"/>
      <c r="S32" s="327"/>
      <c r="T32" s="327"/>
      <c r="U32" s="327"/>
    </row>
    <row r="33" spans="1:21" ht="15.75" x14ac:dyDescent="0.25">
      <c r="A33" s="574"/>
      <c r="B33" s="574"/>
      <c r="C33" s="327"/>
      <c r="D33" s="327"/>
      <c r="E33" s="327"/>
      <c r="F33" s="327"/>
      <c r="G33" s="357"/>
      <c r="H33" s="358"/>
      <c r="I33" s="357"/>
      <c r="J33" s="358"/>
      <c r="K33" s="357"/>
      <c r="L33" s="358"/>
      <c r="M33" s="357"/>
      <c r="N33" s="358"/>
      <c r="O33" s="404"/>
      <c r="P33" s="402"/>
      <c r="Q33" s="327"/>
      <c r="R33" s="327"/>
      <c r="S33" s="327"/>
      <c r="T33" s="327"/>
      <c r="U33" s="327"/>
    </row>
    <row r="34" spans="1:21" ht="15.75" x14ac:dyDescent="0.25">
      <c r="A34" s="574"/>
      <c r="B34" s="574"/>
      <c r="C34" s="327"/>
      <c r="D34" s="327"/>
      <c r="E34" s="327"/>
      <c r="F34" s="327"/>
      <c r="G34" s="357"/>
      <c r="H34" s="358"/>
      <c r="I34" s="357"/>
      <c r="J34" s="358"/>
      <c r="K34" s="357"/>
      <c r="L34" s="358"/>
      <c r="M34" s="357"/>
      <c r="N34" s="358"/>
      <c r="O34" s="404"/>
      <c r="P34" s="402"/>
      <c r="Q34" s="327"/>
      <c r="R34" s="327"/>
      <c r="S34" s="327"/>
      <c r="T34" s="327"/>
      <c r="U34" s="327"/>
    </row>
    <row r="35" spans="1:21" ht="15.75" x14ac:dyDescent="0.25">
      <c r="A35" s="574"/>
      <c r="B35" s="574"/>
      <c r="C35" s="327"/>
      <c r="D35" s="327"/>
      <c r="E35" s="327"/>
      <c r="F35" s="327"/>
      <c r="G35" s="357"/>
      <c r="H35" s="358"/>
      <c r="I35" s="357"/>
      <c r="J35" s="358"/>
      <c r="K35" s="357"/>
      <c r="L35" s="358"/>
      <c r="M35" s="357"/>
      <c r="N35" s="358"/>
      <c r="O35" s="404">
        <f t="shared" si="0"/>
        <v>0</v>
      </c>
      <c r="P35" s="402">
        <f t="shared" si="0"/>
        <v>0</v>
      </c>
      <c r="Q35" s="327"/>
      <c r="R35" s="327"/>
      <c r="S35" s="327"/>
      <c r="T35" s="327"/>
      <c r="U35" s="327"/>
    </row>
    <row r="36" spans="1:21" ht="15.75" x14ac:dyDescent="0.25">
      <c r="A36" s="574"/>
      <c r="B36" s="574"/>
      <c r="C36" s="327"/>
      <c r="D36" s="327"/>
      <c r="E36" s="327"/>
      <c r="F36" s="327"/>
      <c r="G36" s="357"/>
      <c r="H36" s="358"/>
      <c r="I36" s="357"/>
      <c r="J36" s="358"/>
      <c r="K36" s="357"/>
      <c r="L36" s="358"/>
      <c r="M36" s="357"/>
      <c r="N36" s="358"/>
      <c r="O36" s="404"/>
      <c r="P36" s="402"/>
      <c r="Q36" s="327"/>
      <c r="R36" s="327"/>
      <c r="S36" s="327"/>
      <c r="T36" s="327"/>
      <c r="U36" s="327"/>
    </row>
    <row r="37" spans="1:21" ht="15.75" x14ac:dyDescent="0.25">
      <c r="A37" s="574"/>
      <c r="B37" s="574"/>
      <c r="C37" s="327"/>
      <c r="D37" s="327"/>
      <c r="E37" s="327"/>
      <c r="F37" s="327"/>
      <c r="G37" s="357"/>
      <c r="H37" s="358"/>
      <c r="I37" s="357"/>
      <c r="J37" s="358"/>
      <c r="K37" s="357"/>
      <c r="L37" s="358"/>
      <c r="M37" s="357"/>
      <c r="N37" s="358"/>
      <c r="O37" s="404"/>
      <c r="P37" s="402"/>
      <c r="Q37" s="327"/>
      <c r="R37" s="327"/>
      <c r="S37" s="327"/>
      <c r="T37" s="327"/>
      <c r="U37" s="327"/>
    </row>
    <row r="38" spans="1:21" ht="15.75" x14ac:dyDescent="0.25">
      <c r="A38" s="574"/>
      <c r="B38" s="574"/>
      <c r="C38" s="327"/>
      <c r="D38" s="327"/>
      <c r="E38" s="327"/>
      <c r="F38" s="327"/>
      <c r="G38" s="357"/>
      <c r="H38" s="358"/>
      <c r="I38" s="357"/>
      <c r="J38" s="358"/>
      <c r="K38" s="357"/>
      <c r="L38" s="358"/>
      <c r="M38" s="357"/>
      <c r="N38" s="358"/>
      <c r="O38" s="404"/>
      <c r="P38" s="402"/>
      <c r="Q38" s="327"/>
      <c r="R38" s="327"/>
      <c r="S38" s="327"/>
      <c r="T38" s="327"/>
      <c r="U38" s="327"/>
    </row>
    <row r="39" spans="1:21" ht="15.75" x14ac:dyDescent="0.25">
      <c r="A39" s="574"/>
      <c r="B39" s="574"/>
      <c r="C39" s="327"/>
      <c r="D39" s="327"/>
      <c r="E39" s="327"/>
      <c r="F39" s="327"/>
      <c r="G39" s="357"/>
      <c r="H39" s="358"/>
      <c r="I39" s="357"/>
      <c r="J39" s="358"/>
      <c r="K39" s="357"/>
      <c r="L39" s="358"/>
      <c r="M39" s="357"/>
      <c r="N39" s="358"/>
      <c r="O39" s="404"/>
      <c r="P39" s="402"/>
      <c r="Q39" s="327"/>
      <c r="R39" s="327"/>
      <c r="S39" s="327"/>
      <c r="T39" s="327"/>
      <c r="U39" s="327"/>
    </row>
    <row r="40" spans="1:21" ht="15.75" x14ac:dyDescent="0.25">
      <c r="A40" s="575"/>
      <c r="B40" s="575"/>
      <c r="C40" s="327"/>
      <c r="D40" s="327"/>
      <c r="E40" s="327"/>
      <c r="F40" s="327"/>
      <c r="G40" s="357"/>
      <c r="H40" s="358"/>
      <c r="I40" s="357"/>
      <c r="J40" s="358"/>
      <c r="K40" s="357"/>
      <c r="L40" s="358"/>
      <c r="M40" s="357"/>
      <c r="N40" s="358"/>
      <c r="O40" s="404"/>
      <c r="P40" s="402"/>
      <c r="Q40" s="327"/>
      <c r="R40" s="327"/>
      <c r="S40" s="327"/>
      <c r="T40" s="327"/>
      <c r="U40" s="327"/>
    </row>
    <row r="41" spans="1:21" ht="15.75" x14ac:dyDescent="0.25">
      <c r="A41" s="573" t="s">
        <v>1480</v>
      </c>
      <c r="B41" s="573" t="s">
        <v>1481</v>
      </c>
      <c r="C41" s="327"/>
      <c r="D41" s="327"/>
      <c r="E41" s="327"/>
      <c r="F41" s="327"/>
      <c r="G41" s="357"/>
      <c r="H41" s="358"/>
      <c r="I41" s="357"/>
      <c r="J41" s="358"/>
      <c r="K41" s="357"/>
      <c r="L41" s="358"/>
      <c r="M41" s="357"/>
      <c r="N41" s="358"/>
      <c r="O41" s="404"/>
      <c r="P41" s="402"/>
      <c r="Q41" s="327"/>
      <c r="R41" s="327"/>
      <c r="S41" s="327"/>
      <c r="T41" s="327"/>
      <c r="U41" s="327"/>
    </row>
    <row r="42" spans="1:21" ht="15.75" x14ac:dyDescent="0.25">
      <c r="A42" s="574"/>
      <c r="B42" s="574"/>
      <c r="C42" s="327"/>
      <c r="D42" s="327"/>
      <c r="E42" s="327"/>
      <c r="F42" s="327"/>
      <c r="G42" s="357"/>
      <c r="H42" s="358"/>
      <c r="I42" s="357"/>
      <c r="J42" s="358"/>
      <c r="K42" s="357"/>
      <c r="L42" s="358"/>
      <c r="M42" s="357"/>
      <c r="N42" s="358"/>
      <c r="O42" s="404"/>
      <c r="P42" s="402"/>
      <c r="Q42" s="327"/>
      <c r="R42" s="327"/>
      <c r="S42" s="327"/>
      <c r="T42" s="327"/>
      <c r="U42" s="327"/>
    </row>
    <row r="43" spans="1:21" ht="15.75" x14ac:dyDescent="0.25">
      <c r="A43" s="574"/>
      <c r="B43" s="574"/>
      <c r="C43" s="327"/>
      <c r="D43" s="327"/>
      <c r="E43" s="327"/>
      <c r="F43" s="327"/>
      <c r="G43" s="357"/>
      <c r="H43" s="358"/>
      <c r="I43" s="357"/>
      <c r="J43" s="358"/>
      <c r="K43" s="357"/>
      <c r="L43" s="358"/>
      <c r="M43" s="357"/>
      <c r="N43" s="358"/>
      <c r="O43" s="404"/>
      <c r="P43" s="402"/>
      <c r="Q43" s="327"/>
      <c r="R43" s="327"/>
      <c r="S43" s="327"/>
      <c r="T43" s="327"/>
      <c r="U43" s="327"/>
    </row>
    <row r="44" spans="1:21" ht="15.75" x14ac:dyDescent="0.25">
      <c r="A44" s="574"/>
      <c r="B44" s="574"/>
      <c r="C44" s="327"/>
      <c r="D44" s="327"/>
      <c r="E44" s="327"/>
      <c r="F44" s="327"/>
      <c r="G44" s="357"/>
      <c r="H44" s="358"/>
      <c r="I44" s="357"/>
      <c r="J44" s="358"/>
      <c r="K44" s="357"/>
      <c r="L44" s="358"/>
      <c r="M44" s="357"/>
      <c r="N44" s="358"/>
      <c r="O44" s="404"/>
      <c r="P44" s="402"/>
      <c r="Q44" s="327"/>
      <c r="R44" s="327"/>
      <c r="S44" s="327"/>
      <c r="T44" s="327"/>
      <c r="U44" s="327"/>
    </row>
    <row r="45" spans="1:21" ht="15.75" x14ac:dyDescent="0.25">
      <c r="A45" s="574"/>
      <c r="B45" s="574"/>
      <c r="C45" s="327"/>
      <c r="D45" s="327"/>
      <c r="E45" s="327"/>
      <c r="F45" s="327"/>
      <c r="G45" s="357"/>
      <c r="H45" s="358"/>
      <c r="I45" s="357"/>
      <c r="J45" s="358"/>
      <c r="K45" s="357"/>
      <c r="L45" s="358"/>
      <c r="M45" s="357"/>
      <c r="N45" s="358"/>
      <c r="O45" s="404"/>
      <c r="P45" s="402"/>
      <c r="Q45" s="327"/>
      <c r="R45" s="327"/>
      <c r="S45" s="327"/>
      <c r="T45" s="327"/>
      <c r="U45" s="327"/>
    </row>
    <row r="46" spans="1:21" ht="15.75" x14ac:dyDescent="0.25">
      <c r="A46" s="574"/>
      <c r="B46" s="574"/>
      <c r="C46" s="327"/>
      <c r="D46" s="327"/>
      <c r="E46" s="327"/>
      <c r="F46" s="327"/>
      <c r="G46" s="357"/>
      <c r="H46" s="358"/>
      <c r="I46" s="357"/>
      <c r="J46" s="358"/>
      <c r="K46" s="357"/>
      <c r="L46" s="358"/>
      <c r="M46" s="357"/>
      <c r="N46" s="358"/>
      <c r="O46" s="404"/>
      <c r="P46" s="402"/>
      <c r="Q46" s="327"/>
      <c r="R46" s="327"/>
      <c r="S46" s="327"/>
      <c r="T46" s="327"/>
      <c r="U46" s="327"/>
    </row>
    <row r="47" spans="1:21" ht="15.75" x14ac:dyDescent="0.25">
      <c r="A47" s="574"/>
      <c r="B47" s="574"/>
      <c r="C47" s="327"/>
      <c r="D47" s="327"/>
      <c r="E47" s="327"/>
      <c r="F47" s="327"/>
      <c r="G47" s="357"/>
      <c r="H47" s="358"/>
      <c r="I47" s="357"/>
      <c r="J47" s="358"/>
      <c r="K47" s="357"/>
      <c r="L47" s="358"/>
      <c r="M47" s="357"/>
      <c r="N47" s="358"/>
      <c r="O47" s="404">
        <f t="shared" si="0"/>
        <v>0</v>
      </c>
      <c r="P47" s="402">
        <f t="shared" si="0"/>
        <v>0</v>
      </c>
      <c r="Q47" s="327"/>
      <c r="R47" s="327"/>
      <c r="S47" s="327"/>
      <c r="T47" s="327"/>
      <c r="U47" s="327"/>
    </row>
    <row r="48" spans="1:21" ht="15.75" x14ac:dyDescent="0.25">
      <c r="A48" s="574"/>
      <c r="B48" s="574"/>
      <c r="C48" s="327"/>
      <c r="D48" s="327"/>
      <c r="E48" s="327"/>
      <c r="F48" s="327"/>
      <c r="G48" s="357"/>
      <c r="H48" s="358"/>
      <c r="I48" s="357"/>
      <c r="J48" s="358"/>
      <c r="K48" s="357"/>
      <c r="L48" s="358"/>
      <c r="M48" s="357"/>
      <c r="N48" s="358"/>
      <c r="O48" s="404">
        <f t="shared" si="0"/>
        <v>0</v>
      </c>
      <c r="P48" s="402">
        <f t="shared" si="0"/>
        <v>0</v>
      </c>
      <c r="Q48" s="327"/>
      <c r="R48" s="327"/>
      <c r="S48" s="327"/>
      <c r="T48" s="327"/>
      <c r="U48" s="327"/>
    </row>
    <row r="49" spans="1:21" ht="15.75" x14ac:dyDescent="0.25">
      <c r="A49" s="574"/>
      <c r="B49" s="575"/>
      <c r="C49" s="327"/>
      <c r="D49" s="327"/>
      <c r="E49" s="327"/>
      <c r="F49" s="327"/>
      <c r="G49" s="357"/>
      <c r="H49" s="358"/>
      <c r="I49" s="357"/>
      <c r="J49" s="358"/>
      <c r="K49" s="357"/>
      <c r="L49" s="358"/>
      <c r="M49" s="357"/>
      <c r="N49" s="358"/>
      <c r="O49" s="404">
        <f t="shared" si="0"/>
        <v>0</v>
      </c>
      <c r="P49" s="402">
        <f t="shared" si="0"/>
        <v>0</v>
      </c>
      <c r="Q49" s="327"/>
      <c r="R49" s="327"/>
      <c r="S49" s="327"/>
      <c r="T49" s="327"/>
      <c r="U49" s="327"/>
    </row>
    <row r="50" spans="1:21" ht="15.75" x14ac:dyDescent="0.25">
      <c r="A50" s="574"/>
      <c r="B50" s="573" t="s">
        <v>1482</v>
      </c>
      <c r="C50" s="327"/>
      <c r="D50" s="327"/>
      <c r="E50" s="327"/>
      <c r="F50" s="327"/>
      <c r="G50" s="357"/>
      <c r="H50" s="358"/>
      <c r="I50" s="357"/>
      <c r="J50" s="358"/>
      <c r="K50" s="357"/>
      <c r="L50" s="358"/>
      <c r="M50" s="357"/>
      <c r="N50" s="358"/>
      <c r="O50" s="404">
        <f t="shared" si="0"/>
        <v>0</v>
      </c>
      <c r="P50" s="402">
        <f t="shared" si="0"/>
        <v>0</v>
      </c>
      <c r="Q50" s="327"/>
      <c r="R50" s="327"/>
      <c r="S50" s="327"/>
      <c r="T50" s="327"/>
      <c r="U50" s="327"/>
    </row>
    <row r="51" spans="1:21" ht="15.75" x14ac:dyDescent="0.25">
      <c r="A51" s="574"/>
      <c r="B51" s="574"/>
      <c r="C51" s="327"/>
      <c r="D51" s="327"/>
      <c r="E51" s="327"/>
      <c r="F51" s="327"/>
      <c r="G51" s="357"/>
      <c r="H51" s="358"/>
      <c r="I51" s="357"/>
      <c r="J51" s="358"/>
      <c r="K51" s="357"/>
      <c r="L51" s="358"/>
      <c r="M51" s="357"/>
      <c r="N51" s="358"/>
      <c r="O51" s="404"/>
      <c r="P51" s="402"/>
      <c r="Q51" s="327"/>
      <c r="R51" s="327"/>
      <c r="S51" s="327"/>
      <c r="T51" s="327"/>
      <c r="U51" s="327"/>
    </row>
    <row r="52" spans="1:21" ht="15.75" x14ac:dyDescent="0.25">
      <c r="A52" s="574"/>
      <c r="B52" s="574"/>
      <c r="C52" s="327"/>
      <c r="D52" s="327"/>
      <c r="E52" s="327"/>
      <c r="F52" s="327"/>
      <c r="G52" s="357"/>
      <c r="H52" s="358"/>
      <c r="I52" s="357"/>
      <c r="J52" s="358"/>
      <c r="K52" s="357"/>
      <c r="L52" s="358"/>
      <c r="M52" s="357"/>
      <c r="N52" s="358"/>
      <c r="O52" s="404"/>
      <c r="P52" s="402"/>
      <c r="Q52" s="327"/>
      <c r="R52" s="327"/>
      <c r="S52" s="327"/>
      <c r="T52" s="327"/>
      <c r="U52" s="327"/>
    </row>
    <row r="53" spans="1:21" ht="15.75" x14ac:dyDescent="0.25">
      <c r="A53" s="574"/>
      <c r="B53" s="574"/>
      <c r="C53" s="327"/>
      <c r="D53" s="327"/>
      <c r="E53" s="327"/>
      <c r="F53" s="327"/>
      <c r="G53" s="357"/>
      <c r="H53" s="358"/>
      <c r="I53" s="357"/>
      <c r="J53" s="358"/>
      <c r="K53" s="357"/>
      <c r="L53" s="358"/>
      <c r="M53" s="357"/>
      <c r="N53" s="358"/>
      <c r="O53" s="404"/>
      <c r="P53" s="402"/>
      <c r="Q53" s="327"/>
      <c r="R53" s="327"/>
      <c r="S53" s="327"/>
      <c r="T53" s="327"/>
      <c r="U53" s="327"/>
    </row>
    <row r="54" spans="1:21" ht="15.75" x14ac:dyDescent="0.25">
      <c r="A54" s="574"/>
      <c r="B54" s="574"/>
      <c r="C54" s="327"/>
      <c r="D54" s="327"/>
      <c r="E54" s="327"/>
      <c r="F54" s="327"/>
      <c r="G54" s="357"/>
      <c r="H54" s="358"/>
      <c r="I54" s="357"/>
      <c r="J54" s="358"/>
      <c r="K54" s="357"/>
      <c r="L54" s="358"/>
      <c r="M54" s="357"/>
      <c r="N54" s="358"/>
      <c r="O54" s="404"/>
      <c r="P54" s="402"/>
      <c r="Q54" s="327"/>
      <c r="R54" s="327"/>
      <c r="S54" s="327"/>
      <c r="T54" s="327"/>
      <c r="U54" s="327"/>
    </row>
    <row r="55" spans="1:21" ht="15.75" x14ac:dyDescent="0.25">
      <c r="A55" s="574"/>
      <c r="B55" s="574"/>
      <c r="C55" s="327"/>
      <c r="D55" s="327"/>
      <c r="E55" s="327"/>
      <c r="F55" s="327"/>
      <c r="G55" s="357"/>
      <c r="H55" s="358"/>
      <c r="I55" s="357"/>
      <c r="J55" s="358"/>
      <c r="K55" s="357"/>
      <c r="L55" s="358"/>
      <c r="M55" s="357"/>
      <c r="N55" s="358"/>
      <c r="O55" s="404"/>
      <c r="P55" s="402"/>
      <c r="Q55" s="327"/>
      <c r="R55" s="327"/>
      <c r="S55" s="327"/>
      <c r="T55" s="327"/>
      <c r="U55" s="327"/>
    </row>
    <row r="56" spans="1:21" ht="15.75" x14ac:dyDescent="0.25">
      <c r="A56" s="574"/>
      <c r="B56" s="574"/>
      <c r="C56" s="327"/>
      <c r="D56" s="327"/>
      <c r="E56" s="327"/>
      <c r="F56" s="327"/>
      <c r="G56" s="357"/>
      <c r="H56" s="358"/>
      <c r="I56" s="357"/>
      <c r="J56" s="358"/>
      <c r="K56" s="357"/>
      <c r="L56" s="358"/>
      <c r="M56" s="357"/>
      <c r="N56" s="358"/>
      <c r="O56" s="404"/>
      <c r="P56" s="402"/>
      <c r="Q56" s="327"/>
      <c r="R56" s="327"/>
      <c r="S56" s="327"/>
      <c r="T56" s="327"/>
      <c r="U56" s="327"/>
    </row>
    <row r="57" spans="1:21" ht="15.75" x14ac:dyDescent="0.25">
      <c r="A57" s="574"/>
      <c r="B57" s="574"/>
      <c r="C57" s="327"/>
      <c r="D57" s="327"/>
      <c r="E57" s="327"/>
      <c r="F57" s="327"/>
      <c r="G57" s="357"/>
      <c r="H57" s="358"/>
      <c r="I57" s="357"/>
      <c r="J57" s="358"/>
      <c r="K57" s="357"/>
      <c r="L57" s="358"/>
      <c r="M57" s="357"/>
      <c r="N57" s="358"/>
      <c r="O57" s="404"/>
      <c r="P57" s="402"/>
      <c r="Q57" s="327"/>
      <c r="R57" s="327"/>
      <c r="S57" s="327"/>
      <c r="T57" s="327"/>
      <c r="U57" s="327"/>
    </row>
    <row r="58" spans="1:21" ht="15.75" x14ac:dyDescent="0.25">
      <c r="A58" s="574"/>
      <c r="B58" s="574"/>
      <c r="C58" s="327"/>
      <c r="D58" s="327"/>
      <c r="E58" s="327"/>
      <c r="F58" s="327"/>
      <c r="G58" s="357"/>
      <c r="H58" s="358"/>
      <c r="I58" s="357"/>
      <c r="J58" s="358"/>
      <c r="K58" s="357"/>
      <c r="L58" s="358"/>
      <c r="M58" s="357"/>
      <c r="N58" s="358"/>
      <c r="O58" s="404"/>
      <c r="P58" s="402"/>
      <c r="Q58" s="327"/>
      <c r="R58" s="327"/>
      <c r="S58" s="327"/>
      <c r="T58" s="327"/>
      <c r="U58" s="327"/>
    </row>
    <row r="59" spans="1:21" ht="15.75" x14ac:dyDescent="0.25">
      <c r="A59" s="574"/>
      <c r="B59" s="574"/>
      <c r="C59" s="327"/>
      <c r="D59" s="327"/>
      <c r="E59" s="327"/>
      <c r="F59" s="327"/>
      <c r="G59" s="357"/>
      <c r="H59" s="358"/>
      <c r="I59" s="357"/>
      <c r="J59" s="358"/>
      <c r="K59" s="357"/>
      <c r="L59" s="358"/>
      <c r="M59" s="357"/>
      <c r="N59" s="358"/>
      <c r="O59" s="404"/>
      <c r="P59" s="402"/>
      <c r="Q59" s="327"/>
      <c r="R59" s="327"/>
      <c r="S59" s="327"/>
      <c r="T59" s="327"/>
      <c r="U59" s="327"/>
    </row>
    <row r="60" spans="1:21" ht="15.75" x14ac:dyDescent="0.25">
      <c r="A60" s="574"/>
      <c r="B60" s="574"/>
      <c r="C60" s="327"/>
      <c r="D60" s="327"/>
      <c r="E60" s="327"/>
      <c r="F60" s="327"/>
      <c r="G60" s="357"/>
      <c r="H60" s="358"/>
      <c r="I60" s="357"/>
      <c r="J60" s="358"/>
      <c r="K60" s="357"/>
      <c r="L60" s="358"/>
      <c r="M60" s="357"/>
      <c r="N60" s="358"/>
      <c r="O60" s="404"/>
      <c r="P60" s="402"/>
      <c r="Q60" s="327"/>
      <c r="R60" s="327"/>
      <c r="S60" s="327"/>
      <c r="T60" s="327"/>
      <c r="U60" s="327"/>
    </row>
    <row r="61" spans="1:21" ht="15.75" x14ac:dyDescent="0.25">
      <c r="A61" s="574"/>
      <c r="B61" s="574"/>
      <c r="C61" s="327"/>
      <c r="D61" s="327"/>
      <c r="E61" s="327"/>
      <c r="F61" s="327"/>
      <c r="G61" s="357"/>
      <c r="H61" s="358"/>
      <c r="I61" s="357"/>
      <c r="J61" s="358"/>
      <c r="K61" s="357"/>
      <c r="L61" s="358"/>
      <c r="M61" s="357"/>
      <c r="N61" s="358"/>
      <c r="O61" s="404"/>
      <c r="P61" s="402"/>
      <c r="Q61" s="327"/>
      <c r="R61" s="327"/>
      <c r="S61" s="327"/>
      <c r="T61" s="327"/>
      <c r="U61" s="327"/>
    </row>
    <row r="62" spans="1:21" ht="15.75" x14ac:dyDescent="0.25">
      <c r="A62" s="575"/>
      <c r="B62" s="575"/>
      <c r="C62" s="327"/>
      <c r="D62" s="327"/>
      <c r="E62" s="327"/>
      <c r="F62" s="327"/>
      <c r="G62" s="357"/>
      <c r="H62" s="358"/>
      <c r="I62" s="357"/>
      <c r="J62" s="358"/>
      <c r="K62" s="357"/>
      <c r="L62" s="358"/>
      <c r="M62" s="357"/>
      <c r="N62" s="358"/>
      <c r="O62" s="404">
        <f t="shared" si="0"/>
        <v>0</v>
      </c>
      <c r="P62" s="402">
        <f t="shared" si="0"/>
        <v>0</v>
      </c>
      <c r="Q62" s="327"/>
      <c r="R62" s="327"/>
      <c r="S62" s="327"/>
      <c r="T62" s="327"/>
      <c r="U62" s="327"/>
    </row>
    <row r="63" spans="1:21" ht="15.75" x14ac:dyDescent="0.25">
      <c r="A63" s="573" t="s">
        <v>1483</v>
      </c>
      <c r="B63" s="415"/>
      <c r="C63" s="327"/>
      <c r="D63" s="327"/>
      <c r="E63" s="327"/>
      <c r="F63" s="327"/>
      <c r="G63" s="357"/>
      <c r="H63" s="358"/>
      <c r="I63" s="357"/>
      <c r="J63" s="358"/>
      <c r="K63" s="357"/>
      <c r="L63" s="358"/>
      <c r="M63" s="357"/>
      <c r="N63" s="358"/>
      <c r="O63" s="404">
        <f t="shared" ref="O63:P69" si="3">G63+I63+K63+M63</f>
        <v>0</v>
      </c>
      <c r="P63" s="402">
        <f t="shared" si="3"/>
        <v>0</v>
      </c>
      <c r="Q63" s="327"/>
      <c r="R63" s="327"/>
      <c r="S63" s="327"/>
      <c r="T63" s="327"/>
      <c r="U63" s="327"/>
    </row>
    <row r="64" spans="1:21" ht="15.75" x14ac:dyDescent="0.25">
      <c r="A64" s="574"/>
      <c r="B64" s="415"/>
      <c r="C64" s="327"/>
      <c r="D64" s="327"/>
      <c r="E64" s="327"/>
      <c r="F64" s="327"/>
      <c r="G64" s="357"/>
      <c r="H64" s="358"/>
      <c r="I64" s="357"/>
      <c r="J64" s="358"/>
      <c r="K64" s="357"/>
      <c r="L64" s="358"/>
      <c r="M64" s="357"/>
      <c r="N64" s="358"/>
      <c r="O64" s="404"/>
      <c r="P64" s="402"/>
      <c r="Q64" s="327"/>
      <c r="R64" s="327"/>
      <c r="S64" s="327"/>
      <c r="T64" s="327"/>
      <c r="U64" s="327"/>
    </row>
    <row r="65" spans="1:21" ht="15.75" x14ac:dyDescent="0.25">
      <c r="A65" s="574"/>
      <c r="B65" s="415"/>
      <c r="C65" s="327"/>
      <c r="D65" s="327"/>
      <c r="E65" s="327"/>
      <c r="F65" s="327"/>
      <c r="G65" s="357"/>
      <c r="H65" s="358"/>
      <c r="I65" s="357"/>
      <c r="J65" s="358"/>
      <c r="K65" s="357"/>
      <c r="L65" s="358"/>
      <c r="M65" s="357"/>
      <c r="N65" s="358"/>
      <c r="O65" s="404"/>
      <c r="P65" s="402"/>
      <c r="Q65" s="327"/>
      <c r="R65" s="327"/>
      <c r="S65" s="327"/>
      <c r="T65" s="327"/>
      <c r="U65" s="327"/>
    </row>
    <row r="66" spans="1:21" ht="15.75" x14ac:dyDescent="0.25">
      <c r="A66" s="574"/>
      <c r="B66" s="415"/>
      <c r="C66" s="327"/>
      <c r="D66" s="327"/>
      <c r="E66" s="327"/>
      <c r="F66" s="327"/>
      <c r="G66" s="357"/>
      <c r="H66" s="358"/>
      <c r="I66" s="357"/>
      <c r="J66" s="358"/>
      <c r="K66" s="357"/>
      <c r="L66" s="358"/>
      <c r="M66" s="357"/>
      <c r="N66" s="358"/>
      <c r="O66" s="404"/>
      <c r="P66" s="402"/>
      <c r="Q66" s="327"/>
      <c r="R66" s="327"/>
      <c r="S66" s="327"/>
      <c r="T66" s="327"/>
      <c r="U66" s="327"/>
    </row>
    <row r="67" spans="1:21" ht="15.75" x14ac:dyDescent="0.25">
      <c r="A67" s="574"/>
      <c r="B67" s="415"/>
      <c r="C67" s="327"/>
      <c r="D67" s="327"/>
      <c r="E67" s="327"/>
      <c r="F67" s="327"/>
      <c r="G67" s="357"/>
      <c r="H67" s="358"/>
      <c r="I67" s="357"/>
      <c r="J67" s="358"/>
      <c r="K67" s="357"/>
      <c r="L67" s="358"/>
      <c r="M67" s="357"/>
      <c r="N67" s="358"/>
      <c r="O67" s="404"/>
      <c r="P67" s="402"/>
      <c r="Q67" s="327"/>
      <c r="R67" s="327"/>
      <c r="S67" s="327"/>
      <c r="T67" s="327"/>
      <c r="U67" s="327"/>
    </row>
    <row r="68" spans="1:21" ht="15.75" x14ac:dyDescent="0.25">
      <c r="A68" s="574"/>
      <c r="B68" s="415"/>
      <c r="C68" s="327"/>
      <c r="D68" s="327"/>
      <c r="E68" s="327"/>
      <c r="F68" s="327"/>
      <c r="G68" s="357"/>
      <c r="H68" s="358"/>
      <c r="I68" s="357"/>
      <c r="J68" s="358"/>
      <c r="K68" s="357"/>
      <c r="L68" s="358"/>
      <c r="M68" s="357"/>
      <c r="N68" s="358"/>
      <c r="O68" s="404">
        <f t="shared" si="3"/>
        <v>0</v>
      </c>
      <c r="P68" s="402">
        <f t="shared" si="3"/>
        <v>0</v>
      </c>
      <c r="Q68" s="327"/>
      <c r="R68" s="327"/>
      <c r="S68" s="327"/>
      <c r="T68" s="327"/>
      <c r="U68" s="327"/>
    </row>
    <row r="69" spans="1:21" ht="15.75" x14ac:dyDescent="0.25">
      <c r="A69" s="575"/>
      <c r="B69" s="415"/>
      <c r="C69" s="327"/>
      <c r="D69" s="327"/>
      <c r="E69" s="327"/>
      <c r="F69" s="327"/>
      <c r="G69" s="327"/>
      <c r="H69" s="358"/>
      <c r="I69" s="327"/>
      <c r="J69" s="358"/>
      <c r="K69" s="327"/>
      <c r="L69" s="358"/>
      <c r="M69" s="327"/>
      <c r="N69" s="358"/>
      <c r="O69" s="404">
        <f t="shared" si="3"/>
        <v>0</v>
      </c>
      <c r="P69" s="402">
        <f t="shared" si="3"/>
        <v>0</v>
      </c>
      <c r="Q69" s="327"/>
      <c r="R69" s="71"/>
      <c r="S69" s="327"/>
      <c r="T69" s="327"/>
      <c r="U69" s="327"/>
    </row>
    <row r="70" spans="1:21" ht="15.75" x14ac:dyDescent="0.25">
      <c r="A70" s="296"/>
      <c r="B70" s="297"/>
      <c r="C70" s="297"/>
      <c r="D70" s="296" t="s">
        <v>1468</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76" activePane="bottomLeft" state="frozen"/>
      <selection activeCell="K7" sqref="K7"/>
      <selection pane="bottomLeft" activeCell="D87" sqref="D87"/>
    </sheetView>
  </sheetViews>
  <sheetFormatPr baseColWidth="10" defaultRowHeight="15" x14ac:dyDescent="0.25"/>
  <cols>
    <col min="1" max="1" width="35.7109375" style="455" customWidth="1"/>
    <col min="2" max="2" width="35.85546875" style="455" customWidth="1"/>
    <col min="3" max="6" width="27.42578125" style="455" customWidth="1"/>
    <col min="7" max="7" width="15.28515625" style="455" customWidth="1"/>
    <col min="8" max="8" width="11.42578125" style="234"/>
    <col min="9" max="9" width="15.28515625" style="455" customWidth="1"/>
    <col min="10" max="10" width="18.85546875" style="234" customWidth="1"/>
    <col min="11" max="11" width="11.42578125" style="455"/>
    <col min="12" max="12" width="11.42578125" style="234"/>
    <col min="13" max="13" width="11.42578125" style="455"/>
    <col min="14" max="14" width="11.42578125" style="234"/>
    <col min="15" max="15" width="15.28515625" style="455" customWidth="1"/>
    <col min="16" max="16" width="18.28515625" style="234" customWidth="1"/>
    <col min="17" max="17" width="14.140625" style="455" hidden="1" customWidth="1"/>
    <col min="18" max="20" width="14.140625" style="455" customWidth="1"/>
    <col min="21" max="21" width="17" style="455" customWidth="1"/>
    <col min="22" max="16384" width="11.42578125" style="455"/>
  </cols>
  <sheetData>
    <row r="1" spans="1:42" ht="21" x14ac:dyDescent="0.25">
      <c r="A1" s="410"/>
      <c r="B1" s="410"/>
      <c r="C1" s="410"/>
      <c r="D1" s="410"/>
      <c r="E1" s="640" t="s">
        <v>1502</v>
      </c>
      <c r="F1" s="640"/>
      <c r="G1" s="640"/>
      <c r="H1" s="640"/>
      <c r="I1" s="640"/>
      <c r="J1" s="640"/>
      <c r="K1" s="640"/>
      <c r="L1" s="640"/>
      <c r="M1" s="411"/>
      <c r="N1" s="411"/>
      <c r="O1" s="411"/>
      <c r="P1" s="411"/>
      <c r="Q1" s="411"/>
      <c r="R1" s="411"/>
      <c r="S1" s="411"/>
      <c r="T1" s="411"/>
      <c r="U1" s="411"/>
      <c r="V1" s="411"/>
      <c r="W1" s="411"/>
      <c r="X1" s="411"/>
      <c r="Y1" s="411"/>
      <c r="Z1" s="411"/>
      <c r="AA1" s="411"/>
      <c r="AB1" s="410"/>
      <c r="AC1" s="410"/>
      <c r="AD1" s="410"/>
      <c r="AE1" s="410"/>
      <c r="AF1" s="410"/>
      <c r="AG1" s="410"/>
      <c r="AH1" s="410"/>
      <c r="AI1" s="410"/>
      <c r="AJ1" s="410"/>
      <c r="AK1" s="410"/>
      <c r="AL1" s="410"/>
      <c r="AM1" s="410"/>
      <c r="AN1" s="410"/>
      <c r="AO1" s="410"/>
      <c r="AP1" s="410"/>
    </row>
    <row r="2" spans="1:42" ht="18.75" x14ac:dyDescent="0.25">
      <c r="A2" s="409" t="s">
        <v>1355</v>
      </c>
      <c r="B2" s="410"/>
      <c r="C2" s="410"/>
      <c r="D2" s="410"/>
      <c r="E2" s="410"/>
      <c r="F2" s="410"/>
      <c r="G2" s="411"/>
      <c r="H2" s="412"/>
      <c r="I2" s="411"/>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1498</v>
      </c>
      <c r="B3" s="410"/>
      <c r="C3" s="410"/>
      <c r="D3" s="410"/>
      <c r="E3" s="410"/>
      <c r="F3" s="410"/>
      <c r="G3" s="411"/>
      <c r="H3" s="412"/>
      <c r="I3" s="411"/>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1499</v>
      </c>
      <c r="G4" s="411"/>
      <c r="H4" s="412"/>
      <c r="I4" s="411"/>
      <c r="J4" s="411"/>
      <c r="K4" s="411"/>
      <c r="L4" s="411"/>
      <c r="M4" s="411"/>
      <c r="N4" s="411"/>
      <c r="O4" s="411"/>
      <c r="P4" s="411"/>
      <c r="Q4" s="411"/>
      <c r="R4" s="411"/>
      <c r="S4" s="411"/>
      <c r="T4" s="411"/>
      <c r="U4" s="411"/>
      <c r="V4" s="411"/>
      <c r="W4" s="411"/>
      <c r="X4" s="411"/>
      <c r="Y4" s="411"/>
      <c r="Z4" s="411"/>
      <c r="AA4" s="411"/>
    </row>
    <row r="5" spans="1:42" s="410" customFormat="1" ht="18.75" x14ac:dyDescent="0.25">
      <c r="A5" s="409" t="s">
        <v>1500</v>
      </c>
      <c r="G5" s="411"/>
      <c r="H5" s="412"/>
      <c r="I5" s="411"/>
      <c r="J5" s="411"/>
      <c r="K5" s="411"/>
      <c r="L5" s="411"/>
      <c r="M5" s="411"/>
      <c r="N5" s="411"/>
      <c r="O5" s="411"/>
      <c r="P5" s="411"/>
      <c r="Q5" s="411"/>
      <c r="R5" s="411"/>
      <c r="S5" s="411"/>
      <c r="T5" s="411"/>
      <c r="U5" s="411"/>
      <c r="V5" s="411"/>
      <c r="W5" s="411"/>
      <c r="X5" s="411"/>
      <c r="Y5" s="411"/>
      <c r="Z5" s="411"/>
      <c r="AA5" s="411"/>
    </row>
    <row r="6" spans="1:42" s="410" customFormat="1" x14ac:dyDescent="0.25">
      <c r="A6" s="414" t="s">
        <v>1501</v>
      </c>
      <c r="B6" s="414"/>
      <c r="C6" s="414"/>
      <c r="D6" s="414"/>
      <c r="E6" s="414"/>
      <c r="F6" s="414"/>
      <c r="G6" s="414"/>
      <c r="H6" s="414"/>
      <c r="I6" s="414"/>
      <c r="J6" s="414"/>
      <c r="K6" s="414"/>
      <c r="L6" s="414"/>
      <c r="M6" s="414"/>
      <c r="N6" s="414"/>
      <c r="O6" s="414"/>
      <c r="P6" s="414"/>
      <c r="Q6" s="414"/>
      <c r="R6" s="414"/>
      <c r="S6" s="414"/>
      <c r="T6" s="414"/>
      <c r="U6" s="414"/>
    </row>
    <row r="7" spans="1:42" ht="15" customHeight="1" x14ac:dyDescent="0.25">
      <c r="A7" s="570" t="s">
        <v>97</v>
      </c>
      <c r="B7" s="572" t="s">
        <v>111</v>
      </c>
      <c r="C7" s="582" t="s">
        <v>86</v>
      </c>
      <c r="D7" s="582" t="s">
        <v>87</v>
      </c>
      <c r="E7" s="582" t="s">
        <v>392</v>
      </c>
      <c r="F7" s="582" t="s">
        <v>88</v>
      </c>
      <c r="G7" s="585" t="s">
        <v>100</v>
      </c>
      <c r="H7" s="587"/>
      <c r="I7" s="587"/>
      <c r="J7" s="587"/>
      <c r="K7" s="587"/>
      <c r="L7" s="587"/>
      <c r="M7" s="587"/>
      <c r="N7" s="586"/>
      <c r="O7" s="591" t="s">
        <v>101</v>
      </c>
      <c r="P7" s="592"/>
      <c r="Q7" s="572" t="s">
        <v>102</v>
      </c>
      <c r="R7" s="572" t="s">
        <v>103</v>
      </c>
      <c r="S7" s="572" t="s">
        <v>110</v>
      </c>
      <c r="T7" s="572" t="s">
        <v>109</v>
      </c>
      <c r="U7" s="588" t="s">
        <v>89</v>
      </c>
    </row>
    <row r="8" spans="1:42" ht="15" customHeight="1" x14ac:dyDescent="0.25">
      <c r="A8" s="570"/>
      <c r="B8" s="570"/>
      <c r="C8" s="583"/>
      <c r="D8" s="583"/>
      <c r="E8" s="583"/>
      <c r="F8" s="583"/>
      <c r="G8" s="585" t="s">
        <v>104</v>
      </c>
      <c r="H8" s="586"/>
      <c r="I8" s="585" t="s">
        <v>105</v>
      </c>
      <c r="J8" s="586"/>
      <c r="K8" s="585" t="s">
        <v>106</v>
      </c>
      <c r="L8" s="586"/>
      <c r="M8" s="585" t="s">
        <v>107</v>
      </c>
      <c r="N8" s="586"/>
      <c r="O8" s="593"/>
      <c r="P8" s="594"/>
      <c r="Q8" s="570"/>
      <c r="R8" s="570"/>
      <c r="S8" s="570"/>
      <c r="T8" s="570"/>
      <c r="U8" s="589"/>
    </row>
    <row r="9" spans="1:42" ht="25.5" x14ac:dyDescent="0.25">
      <c r="A9" s="571"/>
      <c r="B9" s="571"/>
      <c r="C9" s="584"/>
      <c r="D9" s="584"/>
      <c r="E9" s="584"/>
      <c r="F9" s="584"/>
      <c r="G9" s="431" t="s">
        <v>108</v>
      </c>
      <c r="H9" s="431" t="s">
        <v>12</v>
      </c>
      <c r="I9" s="431" t="s">
        <v>108</v>
      </c>
      <c r="J9" s="431" t="s">
        <v>12</v>
      </c>
      <c r="K9" s="431" t="s">
        <v>108</v>
      </c>
      <c r="L9" s="431" t="s">
        <v>12</v>
      </c>
      <c r="M9" s="431" t="s">
        <v>108</v>
      </c>
      <c r="N9" s="431" t="s">
        <v>12</v>
      </c>
      <c r="O9" s="431" t="s">
        <v>108</v>
      </c>
      <c r="P9" s="431" t="s">
        <v>12</v>
      </c>
      <c r="Q9" s="571"/>
      <c r="R9" s="571"/>
      <c r="S9" s="571"/>
      <c r="T9" s="571"/>
      <c r="U9" s="590"/>
    </row>
    <row r="10" spans="1:42" ht="15.75" x14ac:dyDescent="0.25">
      <c r="A10" s="484"/>
      <c r="B10" s="485"/>
      <c r="C10" s="434"/>
      <c r="D10" s="434"/>
      <c r="E10" s="435"/>
      <c r="F10" s="434"/>
      <c r="G10" s="436"/>
      <c r="H10" s="436"/>
      <c r="I10" s="436"/>
      <c r="J10" s="436"/>
      <c r="K10" s="436"/>
      <c r="L10" s="436"/>
      <c r="M10" s="436"/>
      <c r="N10" s="436"/>
      <c r="O10" s="436"/>
      <c r="P10" s="436"/>
      <c r="Q10" s="437"/>
      <c r="R10" s="437"/>
      <c r="S10" s="437"/>
      <c r="T10" s="437"/>
      <c r="U10" s="438"/>
    </row>
    <row r="11" spans="1:42" s="483" customFormat="1" ht="21.75" customHeight="1" x14ac:dyDescent="0.25">
      <c r="A11" s="580" t="s">
        <v>1498</v>
      </c>
      <c r="B11" s="641" t="s">
        <v>1526</v>
      </c>
      <c r="C11" s="478"/>
      <c r="D11" s="478"/>
      <c r="E11" s="479"/>
      <c r="F11" s="478"/>
      <c r="G11" s="480"/>
      <c r="H11" s="480"/>
      <c r="I11" s="480"/>
      <c r="J11" s="480"/>
      <c r="K11" s="480"/>
      <c r="L11" s="480"/>
      <c r="M11" s="480"/>
      <c r="N11" s="480"/>
      <c r="O11" s="480"/>
      <c r="P11" s="480"/>
      <c r="Q11" s="481"/>
      <c r="R11" s="481"/>
      <c r="S11" s="481"/>
      <c r="T11" s="481"/>
      <c r="U11" s="482"/>
    </row>
    <row r="12" spans="1:42" s="483" customFormat="1" ht="15.75" x14ac:dyDescent="0.25">
      <c r="A12" s="580"/>
      <c r="B12" s="642"/>
      <c r="C12" s="478"/>
      <c r="D12" s="478"/>
      <c r="E12" s="479"/>
      <c r="F12" s="478"/>
      <c r="G12" s="480"/>
      <c r="H12" s="480"/>
      <c r="I12" s="480"/>
      <c r="J12" s="480"/>
      <c r="K12" s="480"/>
      <c r="L12" s="480"/>
      <c r="M12" s="480"/>
      <c r="N12" s="480"/>
      <c r="O12" s="480"/>
      <c r="P12" s="480"/>
      <c r="Q12" s="481"/>
      <c r="R12" s="481"/>
      <c r="S12" s="481"/>
      <c r="T12" s="481"/>
      <c r="U12" s="482"/>
    </row>
    <row r="13" spans="1:42" s="483" customFormat="1" ht="15.75" x14ac:dyDescent="0.25">
      <c r="A13" s="580"/>
      <c r="B13" s="642"/>
      <c r="C13" s="478"/>
      <c r="D13" s="478"/>
      <c r="E13" s="479"/>
      <c r="F13" s="478"/>
      <c r="G13" s="480"/>
      <c r="H13" s="480"/>
      <c r="I13" s="480"/>
      <c r="J13" s="480"/>
      <c r="K13" s="480"/>
      <c r="L13" s="480"/>
      <c r="M13" s="480"/>
      <c r="N13" s="480"/>
      <c r="O13" s="480"/>
      <c r="P13" s="480"/>
      <c r="Q13" s="481"/>
      <c r="R13" s="481"/>
      <c r="S13" s="481"/>
      <c r="T13" s="481"/>
      <c r="U13" s="482"/>
    </row>
    <row r="14" spans="1:42" s="483" customFormat="1" ht="15.75" x14ac:dyDescent="0.25">
      <c r="A14" s="580"/>
      <c r="B14" s="642"/>
      <c r="C14" s="478"/>
      <c r="D14" s="478"/>
      <c r="E14" s="479"/>
      <c r="F14" s="478"/>
      <c r="G14" s="480"/>
      <c r="H14" s="480"/>
      <c r="I14" s="480"/>
      <c r="J14" s="480"/>
      <c r="K14" s="480"/>
      <c r="L14" s="480"/>
      <c r="M14" s="480"/>
      <c r="N14" s="480"/>
      <c r="O14" s="480"/>
      <c r="P14" s="480"/>
      <c r="Q14" s="481"/>
      <c r="R14" s="481"/>
      <c r="S14" s="481"/>
      <c r="T14" s="481"/>
      <c r="U14" s="482"/>
    </row>
    <row r="15" spans="1:42" s="483" customFormat="1" ht="15.75" x14ac:dyDescent="0.25">
      <c r="A15" s="580"/>
      <c r="B15" s="642"/>
      <c r="C15" s="478"/>
      <c r="D15" s="478"/>
      <c r="E15" s="479"/>
      <c r="F15" s="478"/>
      <c r="G15" s="480"/>
      <c r="H15" s="480"/>
      <c r="I15" s="480"/>
      <c r="J15" s="480"/>
      <c r="K15" s="480"/>
      <c r="L15" s="480"/>
      <c r="M15" s="480"/>
      <c r="N15" s="480"/>
      <c r="O15" s="480"/>
      <c r="P15" s="480"/>
      <c r="Q15" s="481"/>
      <c r="R15" s="481"/>
      <c r="S15" s="481"/>
      <c r="T15" s="481"/>
      <c r="U15" s="482"/>
    </row>
    <row r="16" spans="1:42" s="483" customFormat="1" ht="15.75" x14ac:dyDescent="0.25">
      <c r="A16" s="580"/>
      <c r="B16" s="642"/>
      <c r="C16" s="478"/>
      <c r="D16" s="478"/>
      <c r="E16" s="479"/>
      <c r="F16" s="478"/>
      <c r="G16" s="480"/>
      <c r="H16" s="480"/>
      <c r="I16" s="480"/>
      <c r="J16" s="480"/>
      <c r="K16" s="480"/>
      <c r="L16" s="480"/>
      <c r="M16" s="480"/>
      <c r="N16" s="480"/>
      <c r="O16" s="480"/>
      <c r="P16" s="480"/>
      <c r="Q16" s="481"/>
      <c r="R16" s="481"/>
      <c r="S16" s="481"/>
      <c r="T16" s="481"/>
      <c r="U16" s="482"/>
    </row>
    <row r="17" spans="1:21" s="483" customFormat="1" ht="15.75" hidden="1" x14ac:dyDescent="0.25">
      <c r="A17" s="580"/>
      <c r="B17" s="643"/>
      <c r="C17" s="478"/>
      <c r="D17" s="478"/>
      <c r="E17" s="479"/>
      <c r="F17" s="478"/>
      <c r="G17" s="480"/>
      <c r="H17" s="480"/>
      <c r="I17" s="480"/>
      <c r="J17" s="480"/>
      <c r="K17" s="480"/>
      <c r="L17" s="480"/>
      <c r="M17" s="480"/>
      <c r="N17" s="480"/>
      <c r="O17" s="480"/>
      <c r="P17" s="480"/>
      <c r="Q17" s="481"/>
      <c r="R17" s="481"/>
      <c r="S17" s="481"/>
      <c r="T17" s="481"/>
      <c r="U17" s="482"/>
    </row>
    <row r="18" spans="1:21" ht="15.75" customHeight="1" x14ac:dyDescent="0.25">
      <c r="A18" s="580"/>
      <c r="B18" s="573" t="s">
        <v>1512</v>
      </c>
      <c r="C18" s="474"/>
      <c r="D18" s="474"/>
      <c r="E18" s="474"/>
      <c r="F18" s="363"/>
      <c r="G18" s="475"/>
      <c r="H18" s="476"/>
      <c r="I18" s="475"/>
      <c r="J18" s="476"/>
      <c r="K18" s="475"/>
      <c r="L18" s="476"/>
      <c r="M18" s="475"/>
      <c r="N18" s="476"/>
      <c r="O18" s="404">
        <f t="shared" ref="O18:P22" si="0">G18+I18+K18+M18</f>
        <v>0</v>
      </c>
      <c r="P18" s="402">
        <f t="shared" si="0"/>
        <v>0</v>
      </c>
      <c r="Q18" s="363"/>
      <c r="R18" s="363"/>
      <c r="S18" s="363"/>
      <c r="T18" s="363"/>
      <c r="U18" s="363"/>
    </row>
    <row r="19" spans="1:21" ht="15.75" x14ac:dyDescent="0.25">
      <c r="A19" s="580"/>
      <c r="B19" s="574"/>
      <c r="C19" s="474"/>
      <c r="D19" s="474"/>
      <c r="E19" s="474"/>
      <c r="F19" s="363"/>
      <c r="G19" s="475"/>
      <c r="H19" s="476"/>
      <c r="I19" s="475"/>
      <c r="J19" s="476"/>
      <c r="K19" s="475"/>
      <c r="L19" s="476"/>
      <c r="M19" s="475"/>
      <c r="N19" s="476"/>
      <c r="O19" s="404">
        <f t="shared" si="0"/>
        <v>0</v>
      </c>
      <c r="P19" s="402">
        <f t="shared" si="0"/>
        <v>0</v>
      </c>
      <c r="Q19" s="363"/>
      <c r="R19" s="363"/>
      <c r="S19" s="363"/>
      <c r="T19" s="363"/>
      <c r="U19" s="363"/>
    </row>
    <row r="20" spans="1:21" ht="15.75" x14ac:dyDescent="0.25">
      <c r="A20" s="580"/>
      <c r="B20" s="574"/>
      <c r="C20" s="474"/>
      <c r="D20" s="474"/>
      <c r="E20" s="474"/>
      <c r="F20" s="363"/>
      <c r="G20" s="475"/>
      <c r="H20" s="476"/>
      <c r="I20" s="475"/>
      <c r="J20" s="476"/>
      <c r="K20" s="475"/>
      <c r="L20" s="476"/>
      <c r="M20" s="475"/>
      <c r="N20" s="476"/>
      <c r="O20" s="404">
        <f t="shared" si="0"/>
        <v>0</v>
      </c>
      <c r="P20" s="402">
        <f t="shared" si="0"/>
        <v>0</v>
      </c>
      <c r="Q20" s="363"/>
      <c r="R20" s="363"/>
      <c r="S20" s="363"/>
      <c r="T20" s="363"/>
      <c r="U20" s="363"/>
    </row>
    <row r="21" spans="1:21" ht="15.75" x14ac:dyDescent="0.25">
      <c r="A21" s="580"/>
      <c r="B21" s="574"/>
      <c r="C21" s="474"/>
      <c r="D21" s="474"/>
      <c r="E21" s="474"/>
      <c r="F21" s="363"/>
      <c r="G21" s="475"/>
      <c r="H21" s="476"/>
      <c r="I21" s="475"/>
      <c r="J21" s="476"/>
      <c r="K21" s="475"/>
      <c r="L21" s="476"/>
      <c r="M21" s="475"/>
      <c r="N21" s="476"/>
      <c r="O21" s="404">
        <f t="shared" si="0"/>
        <v>0</v>
      </c>
      <c r="P21" s="402">
        <f t="shared" si="0"/>
        <v>0</v>
      </c>
      <c r="Q21" s="363"/>
      <c r="R21" s="363"/>
      <c r="S21" s="363"/>
      <c r="T21" s="363"/>
      <c r="U21" s="363"/>
    </row>
    <row r="22" spans="1:21" ht="15.75" x14ac:dyDescent="0.25">
      <c r="A22" s="580"/>
      <c r="B22" s="573" t="s">
        <v>1513</v>
      </c>
      <c r="C22" s="474"/>
      <c r="D22" s="474"/>
      <c r="E22" s="474"/>
      <c r="F22" s="363"/>
      <c r="G22" s="475"/>
      <c r="H22" s="476"/>
      <c r="I22" s="475"/>
      <c r="J22" s="476"/>
      <c r="K22" s="475"/>
      <c r="L22" s="476"/>
      <c r="M22" s="475"/>
      <c r="N22" s="476"/>
      <c r="O22" s="404">
        <f t="shared" si="0"/>
        <v>0</v>
      </c>
      <c r="P22" s="402">
        <f t="shared" si="0"/>
        <v>0</v>
      </c>
      <c r="Q22" s="363"/>
      <c r="R22" s="363"/>
      <c r="S22" s="363"/>
      <c r="T22" s="363"/>
      <c r="U22" s="363"/>
    </row>
    <row r="23" spans="1:21" ht="15.75" x14ac:dyDescent="0.25">
      <c r="A23" s="580"/>
      <c r="B23" s="574"/>
      <c r="C23" s="474"/>
      <c r="D23" s="474"/>
      <c r="E23" s="474"/>
      <c r="F23" s="363"/>
      <c r="G23" s="475"/>
      <c r="H23" s="476"/>
      <c r="I23" s="475"/>
      <c r="J23" s="476"/>
      <c r="K23" s="475"/>
      <c r="L23" s="476"/>
      <c r="M23" s="475"/>
      <c r="N23" s="476"/>
      <c r="O23" s="404">
        <f t="shared" ref="O23:O72" si="1">G23+I23+K23+M23</f>
        <v>0</v>
      </c>
      <c r="P23" s="402">
        <f t="shared" ref="P23:P72" si="2">H23+J23+L23+N23</f>
        <v>0</v>
      </c>
      <c r="Q23" s="363"/>
      <c r="R23" s="363"/>
      <c r="S23" s="363"/>
      <c r="T23" s="363"/>
      <c r="U23" s="363"/>
    </row>
    <row r="24" spans="1:21" ht="15.75" x14ac:dyDescent="0.25">
      <c r="A24" s="580"/>
      <c r="B24" s="574"/>
      <c r="C24" s="474"/>
      <c r="D24" s="474"/>
      <c r="E24" s="474"/>
      <c r="F24" s="363"/>
      <c r="G24" s="475"/>
      <c r="H24" s="476"/>
      <c r="I24" s="475"/>
      <c r="J24" s="476"/>
      <c r="K24" s="475"/>
      <c r="L24" s="476"/>
      <c r="M24" s="475"/>
      <c r="N24" s="476"/>
      <c r="O24" s="404">
        <f t="shared" si="1"/>
        <v>0</v>
      </c>
      <c r="P24" s="402">
        <f t="shared" si="2"/>
        <v>0</v>
      </c>
      <c r="Q24" s="363"/>
      <c r="R24" s="363"/>
      <c r="S24" s="363"/>
      <c r="T24" s="363"/>
      <c r="U24" s="363"/>
    </row>
    <row r="25" spans="1:21" ht="15.75" x14ac:dyDescent="0.25">
      <c r="A25" s="580"/>
      <c r="B25" s="575"/>
      <c r="C25" s="474"/>
      <c r="D25" s="474"/>
      <c r="E25" s="474"/>
      <c r="F25" s="363"/>
      <c r="G25" s="475"/>
      <c r="H25" s="476"/>
      <c r="I25" s="475"/>
      <c r="J25" s="476"/>
      <c r="K25" s="475"/>
      <c r="L25" s="476"/>
      <c r="M25" s="475"/>
      <c r="N25" s="476"/>
      <c r="O25" s="404">
        <f t="shared" si="1"/>
        <v>0</v>
      </c>
      <c r="P25" s="402">
        <f t="shared" si="2"/>
        <v>0</v>
      </c>
      <c r="Q25" s="363"/>
      <c r="R25" s="363"/>
      <c r="S25" s="363"/>
      <c r="T25" s="363"/>
      <c r="U25" s="363"/>
    </row>
    <row r="26" spans="1:21" ht="15.75" x14ac:dyDescent="0.25">
      <c r="A26" s="580"/>
      <c r="B26" s="573" t="s">
        <v>1514</v>
      </c>
      <c r="C26" s="474"/>
      <c r="D26" s="474"/>
      <c r="E26" s="474"/>
      <c r="F26" s="363"/>
      <c r="G26" s="475"/>
      <c r="H26" s="476"/>
      <c r="I26" s="475"/>
      <c r="J26" s="476"/>
      <c r="K26" s="475"/>
      <c r="L26" s="476"/>
      <c r="M26" s="475"/>
      <c r="N26" s="476"/>
      <c r="O26" s="404">
        <f t="shared" si="1"/>
        <v>0</v>
      </c>
      <c r="P26" s="402">
        <f t="shared" si="2"/>
        <v>0</v>
      </c>
      <c r="Q26" s="363"/>
      <c r="R26" s="363"/>
      <c r="S26" s="363"/>
      <c r="T26" s="363"/>
      <c r="U26" s="363"/>
    </row>
    <row r="27" spans="1:21" ht="15.75" x14ac:dyDescent="0.25">
      <c r="A27" s="580"/>
      <c r="B27" s="574"/>
      <c r="C27" s="474"/>
      <c r="D27" s="474"/>
      <c r="E27" s="474"/>
      <c r="F27" s="363"/>
      <c r="G27" s="475"/>
      <c r="H27" s="476"/>
      <c r="I27" s="475"/>
      <c r="J27" s="476"/>
      <c r="K27" s="475"/>
      <c r="L27" s="476"/>
      <c r="M27" s="475"/>
      <c r="N27" s="476"/>
      <c r="O27" s="404">
        <f t="shared" si="1"/>
        <v>0</v>
      </c>
      <c r="P27" s="402">
        <f t="shared" si="2"/>
        <v>0</v>
      </c>
      <c r="Q27" s="363"/>
      <c r="R27" s="363"/>
      <c r="S27" s="363"/>
      <c r="T27" s="363"/>
      <c r="U27" s="363"/>
    </row>
    <row r="28" spans="1:21" ht="15.75" x14ac:dyDescent="0.25">
      <c r="A28" s="580"/>
      <c r="B28" s="574"/>
      <c r="C28" s="474"/>
      <c r="D28" s="474"/>
      <c r="E28" s="474"/>
      <c r="F28" s="363"/>
      <c r="G28" s="475"/>
      <c r="H28" s="476"/>
      <c r="I28" s="475"/>
      <c r="J28" s="476"/>
      <c r="K28" s="475"/>
      <c r="L28" s="476"/>
      <c r="M28" s="475"/>
      <c r="N28" s="476"/>
      <c r="O28" s="404">
        <f t="shared" si="1"/>
        <v>0</v>
      </c>
      <c r="P28" s="402">
        <f t="shared" si="2"/>
        <v>0</v>
      </c>
      <c r="Q28" s="363"/>
      <c r="R28" s="363"/>
      <c r="S28" s="363"/>
      <c r="T28" s="363"/>
      <c r="U28" s="363"/>
    </row>
    <row r="29" spans="1:21" ht="15.75" x14ac:dyDescent="0.25">
      <c r="A29" s="580"/>
      <c r="B29" s="575"/>
      <c r="C29" s="474"/>
      <c r="D29" s="474"/>
      <c r="E29" s="474"/>
      <c r="F29" s="363"/>
      <c r="G29" s="475"/>
      <c r="H29" s="476"/>
      <c r="I29" s="475"/>
      <c r="J29" s="476"/>
      <c r="K29" s="475"/>
      <c r="L29" s="476"/>
      <c r="M29" s="475"/>
      <c r="N29" s="476"/>
      <c r="O29" s="404">
        <f t="shared" si="1"/>
        <v>0</v>
      </c>
      <c r="P29" s="402">
        <f t="shared" si="2"/>
        <v>0</v>
      </c>
      <c r="Q29" s="363"/>
      <c r="R29" s="363"/>
      <c r="S29" s="363"/>
      <c r="T29" s="363"/>
      <c r="U29" s="363"/>
    </row>
    <row r="30" spans="1:21" ht="15.75" x14ac:dyDescent="0.25">
      <c r="A30" s="580"/>
      <c r="B30" s="637" t="s">
        <v>1515</v>
      </c>
      <c r="C30" s="474"/>
      <c r="D30" s="474"/>
      <c r="E30" s="474"/>
      <c r="F30" s="363"/>
      <c r="G30" s="475"/>
      <c r="H30" s="476"/>
      <c r="I30" s="475"/>
      <c r="J30" s="476"/>
      <c r="K30" s="475"/>
      <c r="L30" s="476"/>
      <c r="M30" s="475"/>
      <c r="N30" s="476"/>
      <c r="O30" s="404">
        <f t="shared" si="1"/>
        <v>0</v>
      </c>
      <c r="P30" s="402">
        <f t="shared" si="2"/>
        <v>0</v>
      </c>
      <c r="Q30" s="363"/>
      <c r="R30" s="363"/>
      <c r="S30" s="363"/>
      <c r="T30" s="363"/>
      <c r="U30" s="363"/>
    </row>
    <row r="31" spans="1:21" ht="15.75" x14ac:dyDescent="0.25">
      <c r="A31" s="580"/>
      <c r="B31" s="637"/>
      <c r="C31" s="474"/>
      <c r="D31" s="474"/>
      <c r="E31" s="474"/>
      <c r="F31" s="363"/>
      <c r="G31" s="475"/>
      <c r="H31" s="476"/>
      <c r="I31" s="475"/>
      <c r="J31" s="476"/>
      <c r="K31" s="475"/>
      <c r="L31" s="476"/>
      <c r="M31" s="475"/>
      <c r="N31" s="476"/>
      <c r="O31" s="404">
        <f t="shared" si="1"/>
        <v>0</v>
      </c>
      <c r="P31" s="402">
        <f t="shared" si="2"/>
        <v>0</v>
      </c>
      <c r="Q31" s="363"/>
      <c r="R31" s="363"/>
      <c r="S31" s="363"/>
      <c r="T31" s="363"/>
      <c r="U31" s="363"/>
    </row>
    <row r="32" spans="1:21" ht="15.75" x14ac:dyDescent="0.25">
      <c r="A32" s="580"/>
      <c r="B32" s="637"/>
      <c r="C32" s="474"/>
      <c r="D32" s="474"/>
      <c r="E32" s="474"/>
      <c r="F32" s="363"/>
      <c r="G32" s="475"/>
      <c r="H32" s="476"/>
      <c r="I32" s="475"/>
      <c r="J32" s="476"/>
      <c r="K32" s="475"/>
      <c r="L32" s="476"/>
      <c r="M32" s="475"/>
      <c r="N32" s="476"/>
      <c r="O32" s="404">
        <f t="shared" si="1"/>
        <v>0</v>
      </c>
      <c r="P32" s="402">
        <f t="shared" si="2"/>
        <v>0</v>
      </c>
      <c r="Q32" s="363"/>
      <c r="R32" s="363"/>
      <c r="S32" s="363"/>
      <c r="T32" s="363"/>
      <c r="U32" s="363"/>
    </row>
    <row r="33" spans="1:21" ht="15.75" x14ac:dyDescent="0.25">
      <c r="A33" s="580"/>
      <c r="B33" s="637"/>
      <c r="C33" s="474"/>
      <c r="D33" s="474"/>
      <c r="E33" s="474"/>
      <c r="F33" s="363"/>
      <c r="G33" s="475"/>
      <c r="H33" s="476"/>
      <c r="I33" s="475"/>
      <c r="J33" s="476"/>
      <c r="K33" s="475"/>
      <c r="L33" s="476"/>
      <c r="M33" s="475"/>
      <c r="N33" s="476"/>
      <c r="O33" s="404">
        <f t="shared" si="1"/>
        <v>0</v>
      </c>
      <c r="P33" s="402">
        <f t="shared" si="2"/>
        <v>0</v>
      </c>
      <c r="Q33" s="363"/>
      <c r="R33" s="363"/>
      <c r="S33" s="363"/>
      <c r="T33" s="363"/>
      <c r="U33" s="363"/>
    </row>
    <row r="34" spans="1:21" ht="15.75" x14ac:dyDescent="0.25">
      <c r="A34" s="580"/>
      <c r="B34" s="637" t="s">
        <v>1516</v>
      </c>
      <c r="C34" s="474"/>
      <c r="D34" s="474"/>
      <c r="E34" s="474"/>
      <c r="F34" s="363"/>
      <c r="G34" s="475"/>
      <c r="H34" s="476"/>
      <c r="I34" s="475"/>
      <c r="J34" s="476"/>
      <c r="K34" s="475"/>
      <c r="L34" s="476"/>
      <c r="M34" s="475"/>
      <c r="N34" s="476"/>
      <c r="O34" s="404">
        <f t="shared" si="1"/>
        <v>0</v>
      </c>
      <c r="P34" s="402">
        <f t="shared" si="2"/>
        <v>0</v>
      </c>
      <c r="Q34" s="363"/>
      <c r="R34" s="363"/>
      <c r="S34" s="363"/>
      <c r="T34" s="363"/>
      <c r="U34" s="363"/>
    </row>
    <row r="35" spans="1:21" ht="15.75" x14ac:dyDescent="0.25">
      <c r="A35" s="580"/>
      <c r="B35" s="637"/>
      <c r="C35" s="474"/>
      <c r="D35" s="474"/>
      <c r="E35" s="474"/>
      <c r="F35" s="363"/>
      <c r="G35" s="475"/>
      <c r="H35" s="476"/>
      <c r="I35" s="475"/>
      <c r="J35" s="476"/>
      <c r="K35" s="475"/>
      <c r="L35" s="476"/>
      <c r="M35" s="475"/>
      <c r="N35" s="476"/>
      <c r="O35" s="404">
        <f t="shared" si="1"/>
        <v>0</v>
      </c>
      <c r="P35" s="402">
        <f t="shared" si="2"/>
        <v>0</v>
      </c>
      <c r="Q35" s="363"/>
      <c r="R35" s="363"/>
      <c r="S35" s="363"/>
      <c r="T35" s="363"/>
      <c r="U35" s="363"/>
    </row>
    <row r="36" spans="1:21" ht="15.75" x14ac:dyDescent="0.25">
      <c r="A36" s="580"/>
      <c r="B36" s="637"/>
      <c r="C36" s="474"/>
      <c r="D36" s="474"/>
      <c r="E36" s="474"/>
      <c r="F36" s="363"/>
      <c r="G36" s="475"/>
      <c r="H36" s="476"/>
      <c r="I36" s="475"/>
      <c r="J36" s="476"/>
      <c r="K36" s="475"/>
      <c r="L36" s="476"/>
      <c r="M36" s="475"/>
      <c r="N36" s="476"/>
      <c r="O36" s="404">
        <f t="shared" si="1"/>
        <v>0</v>
      </c>
      <c r="P36" s="402">
        <f t="shared" si="2"/>
        <v>0</v>
      </c>
      <c r="Q36" s="363"/>
      <c r="R36" s="363"/>
      <c r="S36" s="363"/>
      <c r="T36" s="363"/>
      <c r="U36" s="363"/>
    </row>
    <row r="37" spans="1:21" ht="15.75" x14ac:dyDescent="0.25">
      <c r="A37" s="581"/>
      <c r="B37" s="637"/>
      <c r="C37" s="474"/>
      <c r="D37" s="474"/>
      <c r="E37" s="474"/>
      <c r="F37" s="363"/>
      <c r="G37" s="475"/>
      <c r="H37" s="476"/>
      <c r="I37" s="475"/>
      <c r="J37" s="476"/>
      <c r="K37" s="475"/>
      <c r="L37" s="476"/>
      <c r="M37" s="475"/>
      <c r="N37" s="476"/>
      <c r="O37" s="404">
        <f t="shared" si="1"/>
        <v>0</v>
      </c>
      <c r="P37" s="402">
        <f t="shared" si="2"/>
        <v>0</v>
      </c>
      <c r="Q37" s="363"/>
      <c r="R37" s="363"/>
      <c r="S37" s="363"/>
      <c r="T37" s="363"/>
      <c r="U37" s="363"/>
    </row>
    <row r="38" spans="1:21" ht="15.75" customHeight="1" x14ac:dyDescent="0.25">
      <c r="A38" s="637" t="s">
        <v>1499</v>
      </c>
      <c r="B38" s="573" t="s">
        <v>1517</v>
      </c>
      <c r="C38" s="474"/>
      <c r="D38" s="474"/>
      <c r="E38" s="474"/>
      <c r="F38" s="363"/>
      <c r="G38" s="475"/>
      <c r="H38" s="476"/>
      <c r="I38" s="475"/>
      <c r="J38" s="476"/>
      <c r="K38" s="475"/>
      <c r="L38" s="476"/>
      <c r="M38" s="475"/>
      <c r="N38" s="476"/>
      <c r="O38" s="404">
        <f t="shared" si="1"/>
        <v>0</v>
      </c>
      <c r="P38" s="402">
        <f t="shared" si="2"/>
        <v>0</v>
      </c>
      <c r="Q38" s="363"/>
      <c r="R38" s="363"/>
      <c r="S38" s="363"/>
      <c r="T38" s="363"/>
      <c r="U38" s="363"/>
    </row>
    <row r="39" spans="1:21" ht="15.75" x14ac:dyDescent="0.25">
      <c r="A39" s="637"/>
      <c r="B39" s="574"/>
      <c r="C39" s="474"/>
      <c r="D39" s="474"/>
      <c r="E39" s="474"/>
      <c r="F39" s="363"/>
      <c r="G39" s="475"/>
      <c r="H39" s="476"/>
      <c r="I39" s="475"/>
      <c r="J39" s="476"/>
      <c r="K39" s="475"/>
      <c r="L39" s="476"/>
      <c r="M39" s="475"/>
      <c r="N39" s="476"/>
      <c r="O39" s="404">
        <f t="shared" si="1"/>
        <v>0</v>
      </c>
      <c r="P39" s="402">
        <f t="shared" si="2"/>
        <v>0</v>
      </c>
      <c r="Q39" s="363"/>
      <c r="R39" s="363"/>
      <c r="S39" s="363"/>
      <c r="T39" s="363"/>
      <c r="U39" s="363"/>
    </row>
    <row r="40" spans="1:21" ht="15.75" x14ac:dyDescent="0.25">
      <c r="A40" s="637"/>
      <c r="B40" s="574"/>
      <c r="C40" s="474"/>
      <c r="D40" s="474"/>
      <c r="E40" s="474"/>
      <c r="F40" s="363"/>
      <c r="G40" s="475"/>
      <c r="H40" s="476"/>
      <c r="I40" s="475"/>
      <c r="J40" s="476"/>
      <c r="K40" s="475"/>
      <c r="L40" s="476"/>
      <c r="M40" s="475"/>
      <c r="N40" s="476"/>
      <c r="O40" s="404">
        <f t="shared" si="1"/>
        <v>0</v>
      </c>
      <c r="P40" s="402">
        <f t="shared" si="2"/>
        <v>0</v>
      </c>
      <c r="Q40" s="363"/>
      <c r="R40" s="363"/>
      <c r="S40" s="363"/>
      <c r="T40" s="363"/>
      <c r="U40" s="363"/>
    </row>
    <row r="41" spans="1:21" ht="15.75" x14ac:dyDescent="0.25">
      <c r="A41" s="637"/>
      <c r="B41" s="575"/>
      <c r="C41" s="474"/>
      <c r="D41" s="474"/>
      <c r="E41" s="474"/>
      <c r="F41" s="363"/>
      <c r="G41" s="475"/>
      <c r="H41" s="476"/>
      <c r="I41" s="475"/>
      <c r="J41" s="476"/>
      <c r="K41" s="475"/>
      <c r="L41" s="476"/>
      <c r="M41" s="475"/>
      <c r="N41" s="476"/>
      <c r="O41" s="404">
        <f t="shared" si="1"/>
        <v>0</v>
      </c>
      <c r="P41" s="402">
        <f t="shared" si="2"/>
        <v>0</v>
      </c>
      <c r="Q41" s="363"/>
      <c r="R41" s="363"/>
      <c r="S41" s="363"/>
      <c r="T41" s="363"/>
      <c r="U41" s="363"/>
    </row>
    <row r="42" spans="1:21" ht="15.75" x14ac:dyDescent="0.25">
      <c r="A42" s="637"/>
      <c r="B42" s="573" t="s">
        <v>1518</v>
      </c>
      <c r="C42" s="474"/>
      <c r="D42" s="474"/>
      <c r="E42" s="474"/>
      <c r="F42" s="363"/>
      <c r="G42" s="475"/>
      <c r="H42" s="476"/>
      <c r="I42" s="475"/>
      <c r="J42" s="476"/>
      <c r="K42" s="475"/>
      <c r="L42" s="476"/>
      <c r="M42" s="475"/>
      <c r="N42" s="476"/>
      <c r="O42" s="404">
        <f t="shared" si="1"/>
        <v>0</v>
      </c>
      <c r="P42" s="402">
        <f t="shared" si="2"/>
        <v>0</v>
      </c>
      <c r="Q42" s="363"/>
      <c r="R42" s="363"/>
      <c r="S42" s="363"/>
      <c r="T42" s="363"/>
      <c r="U42" s="363"/>
    </row>
    <row r="43" spans="1:21" ht="15.75" x14ac:dyDescent="0.25">
      <c r="A43" s="637"/>
      <c r="B43" s="574"/>
      <c r="C43" s="474"/>
      <c r="D43" s="474"/>
      <c r="E43" s="474"/>
      <c r="F43" s="363"/>
      <c r="G43" s="475"/>
      <c r="H43" s="476"/>
      <c r="I43" s="475"/>
      <c r="J43" s="476"/>
      <c r="K43" s="475"/>
      <c r="L43" s="476"/>
      <c r="M43" s="475"/>
      <c r="N43" s="476"/>
      <c r="O43" s="404">
        <f t="shared" si="1"/>
        <v>0</v>
      </c>
      <c r="P43" s="402">
        <f t="shared" si="2"/>
        <v>0</v>
      </c>
      <c r="Q43" s="363"/>
      <c r="R43" s="363"/>
      <c r="S43" s="363"/>
      <c r="T43" s="363"/>
      <c r="U43" s="363"/>
    </row>
    <row r="44" spans="1:21" ht="15.75" x14ac:dyDescent="0.25">
      <c r="A44" s="637"/>
      <c r="B44" s="574"/>
      <c r="C44" s="474"/>
      <c r="D44" s="474"/>
      <c r="E44" s="474"/>
      <c r="F44" s="363"/>
      <c r="G44" s="475"/>
      <c r="H44" s="476"/>
      <c r="I44" s="475"/>
      <c r="J44" s="476"/>
      <c r="K44" s="475"/>
      <c r="L44" s="476"/>
      <c r="M44" s="475"/>
      <c r="N44" s="476"/>
      <c r="O44" s="404">
        <f t="shared" si="1"/>
        <v>0</v>
      </c>
      <c r="P44" s="402">
        <f t="shared" si="2"/>
        <v>0</v>
      </c>
      <c r="Q44" s="363"/>
      <c r="R44" s="363"/>
      <c r="S44" s="363"/>
      <c r="T44" s="363"/>
      <c r="U44" s="363"/>
    </row>
    <row r="45" spans="1:21" ht="15.75" x14ac:dyDescent="0.25">
      <c r="A45" s="637"/>
      <c r="B45" s="575"/>
      <c r="C45" s="474"/>
      <c r="D45" s="474"/>
      <c r="E45" s="474"/>
      <c r="F45" s="363"/>
      <c r="G45" s="475"/>
      <c r="H45" s="476"/>
      <c r="I45" s="475"/>
      <c r="J45" s="476"/>
      <c r="K45" s="475"/>
      <c r="L45" s="476"/>
      <c r="M45" s="475"/>
      <c r="N45" s="476"/>
      <c r="O45" s="404">
        <f t="shared" si="1"/>
        <v>0</v>
      </c>
      <c r="P45" s="402">
        <f t="shared" si="2"/>
        <v>0</v>
      </c>
      <c r="Q45" s="363"/>
      <c r="R45" s="363"/>
      <c r="S45" s="363"/>
      <c r="T45" s="363"/>
      <c r="U45" s="363"/>
    </row>
    <row r="46" spans="1:21" ht="15.75" x14ac:dyDescent="0.25">
      <c r="A46" s="573" t="s">
        <v>1500</v>
      </c>
      <c r="B46" s="637" t="s">
        <v>1519</v>
      </c>
      <c r="C46" s="474"/>
      <c r="D46" s="474"/>
      <c r="E46" s="474"/>
      <c r="F46" s="363"/>
      <c r="G46" s="475"/>
      <c r="H46" s="476"/>
      <c r="I46" s="475"/>
      <c r="J46" s="476"/>
      <c r="K46" s="475"/>
      <c r="L46" s="476"/>
      <c r="M46" s="475"/>
      <c r="N46" s="476"/>
      <c r="O46" s="404">
        <f t="shared" si="1"/>
        <v>0</v>
      </c>
      <c r="P46" s="402">
        <f t="shared" si="2"/>
        <v>0</v>
      </c>
      <c r="Q46" s="363"/>
      <c r="R46" s="363"/>
      <c r="S46" s="363"/>
      <c r="T46" s="363"/>
      <c r="U46" s="363"/>
    </row>
    <row r="47" spans="1:21" ht="15.75" x14ac:dyDescent="0.25">
      <c r="A47" s="574"/>
      <c r="B47" s="637"/>
      <c r="C47" s="474"/>
      <c r="D47" s="474"/>
      <c r="E47" s="474"/>
      <c r="F47" s="363"/>
      <c r="G47" s="475"/>
      <c r="H47" s="476"/>
      <c r="I47" s="475"/>
      <c r="J47" s="476"/>
      <c r="K47" s="475"/>
      <c r="L47" s="476"/>
      <c r="M47" s="475"/>
      <c r="N47" s="476"/>
      <c r="O47" s="404">
        <f t="shared" si="1"/>
        <v>0</v>
      </c>
      <c r="P47" s="402">
        <f t="shared" si="2"/>
        <v>0</v>
      </c>
      <c r="Q47" s="363"/>
      <c r="R47" s="363"/>
      <c r="S47" s="363"/>
      <c r="T47" s="363"/>
      <c r="U47" s="363"/>
    </row>
    <row r="48" spans="1:21" ht="15.75" x14ac:dyDescent="0.25">
      <c r="A48" s="574"/>
      <c r="B48" s="637"/>
      <c r="C48" s="474"/>
      <c r="D48" s="474"/>
      <c r="E48" s="474"/>
      <c r="F48" s="363"/>
      <c r="G48" s="475"/>
      <c r="H48" s="476"/>
      <c r="I48" s="475"/>
      <c r="J48" s="476"/>
      <c r="K48" s="475"/>
      <c r="L48" s="476"/>
      <c r="M48" s="475"/>
      <c r="N48" s="476"/>
      <c r="O48" s="404">
        <f t="shared" si="1"/>
        <v>0</v>
      </c>
      <c r="P48" s="402">
        <f t="shared" si="2"/>
        <v>0</v>
      </c>
      <c r="Q48" s="363"/>
      <c r="R48" s="363"/>
      <c r="S48" s="363"/>
      <c r="T48" s="363"/>
      <c r="U48" s="363"/>
    </row>
    <row r="49" spans="1:21" ht="15.75" x14ac:dyDescent="0.25">
      <c r="A49" s="574"/>
      <c r="B49" s="637"/>
      <c r="C49" s="474"/>
      <c r="D49" s="474"/>
      <c r="E49" s="474"/>
      <c r="F49" s="363"/>
      <c r="G49" s="475"/>
      <c r="H49" s="476"/>
      <c r="I49" s="475"/>
      <c r="J49" s="476"/>
      <c r="K49" s="475"/>
      <c r="L49" s="476"/>
      <c r="M49" s="475"/>
      <c r="N49" s="476"/>
      <c r="O49" s="404">
        <f t="shared" si="1"/>
        <v>0</v>
      </c>
      <c r="P49" s="402">
        <f t="shared" si="2"/>
        <v>0</v>
      </c>
      <c r="Q49" s="363"/>
      <c r="R49" s="363"/>
      <c r="S49" s="363"/>
      <c r="T49" s="363"/>
      <c r="U49" s="363"/>
    </row>
    <row r="50" spans="1:21" ht="15.75" x14ac:dyDescent="0.25">
      <c r="A50" s="574"/>
      <c r="B50" s="637" t="s">
        <v>1520</v>
      </c>
      <c r="C50" s="474"/>
      <c r="D50" s="474"/>
      <c r="E50" s="474"/>
      <c r="F50" s="363"/>
      <c r="G50" s="475"/>
      <c r="H50" s="476"/>
      <c r="I50" s="475"/>
      <c r="J50" s="476"/>
      <c r="K50" s="475"/>
      <c r="L50" s="476"/>
      <c r="M50" s="475"/>
      <c r="N50" s="476"/>
      <c r="O50" s="404">
        <f t="shared" si="1"/>
        <v>0</v>
      </c>
      <c r="P50" s="402">
        <f t="shared" si="2"/>
        <v>0</v>
      </c>
      <c r="Q50" s="363"/>
      <c r="R50" s="363"/>
      <c r="S50" s="363"/>
      <c r="T50" s="363"/>
      <c r="U50" s="363"/>
    </row>
    <row r="51" spans="1:21" ht="15.75" x14ac:dyDescent="0.25">
      <c r="A51" s="574"/>
      <c r="B51" s="637"/>
      <c r="C51" s="474"/>
      <c r="D51" s="474"/>
      <c r="E51" s="474"/>
      <c r="F51" s="363"/>
      <c r="G51" s="475"/>
      <c r="H51" s="476"/>
      <c r="I51" s="475"/>
      <c r="J51" s="476"/>
      <c r="K51" s="475"/>
      <c r="L51" s="476"/>
      <c r="M51" s="475"/>
      <c r="N51" s="476"/>
      <c r="O51" s="404">
        <f t="shared" si="1"/>
        <v>0</v>
      </c>
      <c r="P51" s="402">
        <f t="shared" si="2"/>
        <v>0</v>
      </c>
      <c r="Q51" s="363"/>
      <c r="R51" s="363"/>
      <c r="S51" s="363"/>
      <c r="T51" s="363"/>
      <c r="U51" s="363"/>
    </row>
    <row r="52" spans="1:21" ht="15.75" x14ac:dyDescent="0.25">
      <c r="A52" s="574"/>
      <c r="B52" s="637"/>
      <c r="C52" s="474"/>
      <c r="D52" s="474"/>
      <c r="E52" s="474"/>
      <c r="F52" s="363"/>
      <c r="G52" s="475"/>
      <c r="H52" s="476"/>
      <c r="I52" s="475"/>
      <c r="J52" s="476"/>
      <c r="K52" s="475"/>
      <c r="L52" s="476"/>
      <c r="M52" s="475"/>
      <c r="N52" s="476"/>
      <c r="O52" s="404">
        <f t="shared" si="1"/>
        <v>0</v>
      </c>
      <c r="P52" s="402">
        <f t="shared" si="2"/>
        <v>0</v>
      </c>
      <c r="Q52" s="363"/>
      <c r="R52" s="363"/>
      <c r="S52" s="363"/>
      <c r="T52" s="363"/>
      <c r="U52" s="363"/>
    </row>
    <row r="53" spans="1:21" ht="15.75" x14ac:dyDescent="0.25">
      <c r="A53" s="574"/>
      <c r="B53" s="637"/>
      <c r="C53" s="474"/>
      <c r="D53" s="474"/>
      <c r="E53" s="474"/>
      <c r="F53" s="363"/>
      <c r="G53" s="475"/>
      <c r="H53" s="476"/>
      <c r="I53" s="475"/>
      <c r="J53" s="476"/>
      <c r="K53" s="475"/>
      <c r="L53" s="476"/>
      <c r="M53" s="475"/>
      <c r="N53" s="476"/>
      <c r="O53" s="404">
        <f t="shared" si="1"/>
        <v>0</v>
      </c>
      <c r="P53" s="402">
        <f t="shared" si="2"/>
        <v>0</v>
      </c>
      <c r="Q53" s="363"/>
      <c r="R53" s="363"/>
      <c r="S53" s="363"/>
      <c r="T53" s="363"/>
      <c r="U53" s="363"/>
    </row>
    <row r="54" spans="1:21" ht="15.75" x14ac:dyDescent="0.25">
      <c r="A54" s="574"/>
      <c r="B54" s="573" t="s">
        <v>1521</v>
      </c>
      <c r="C54" s="474"/>
      <c r="D54" s="474"/>
      <c r="E54" s="474"/>
      <c r="F54" s="363"/>
      <c r="G54" s="475"/>
      <c r="H54" s="476"/>
      <c r="I54" s="475"/>
      <c r="J54" s="476"/>
      <c r="K54" s="475"/>
      <c r="L54" s="476"/>
      <c r="M54" s="475"/>
      <c r="N54" s="476"/>
      <c r="O54" s="404">
        <f t="shared" si="1"/>
        <v>0</v>
      </c>
      <c r="P54" s="402">
        <f t="shared" si="2"/>
        <v>0</v>
      </c>
      <c r="Q54" s="363"/>
      <c r="R54" s="363"/>
      <c r="S54" s="363"/>
      <c r="T54" s="363"/>
      <c r="U54" s="363"/>
    </row>
    <row r="55" spans="1:21" ht="15.75" x14ac:dyDescent="0.25">
      <c r="A55" s="574"/>
      <c r="B55" s="574"/>
      <c r="C55" s="474"/>
      <c r="D55" s="474"/>
      <c r="E55" s="474"/>
      <c r="F55" s="363"/>
      <c r="G55" s="475"/>
      <c r="H55" s="476"/>
      <c r="I55" s="475"/>
      <c r="J55" s="476"/>
      <c r="K55" s="475"/>
      <c r="L55" s="476"/>
      <c r="M55" s="475"/>
      <c r="N55" s="476"/>
      <c r="O55" s="404">
        <f t="shared" si="1"/>
        <v>0</v>
      </c>
      <c r="P55" s="402">
        <f t="shared" si="2"/>
        <v>0</v>
      </c>
      <c r="Q55" s="363"/>
      <c r="R55" s="363"/>
      <c r="S55" s="363"/>
      <c r="T55" s="363"/>
      <c r="U55" s="363"/>
    </row>
    <row r="56" spans="1:21" ht="15.75" x14ac:dyDescent="0.25">
      <c r="A56" s="574"/>
      <c r="B56" s="574"/>
      <c r="C56" s="474"/>
      <c r="D56" s="474"/>
      <c r="E56" s="474"/>
      <c r="F56" s="363"/>
      <c r="G56" s="475"/>
      <c r="H56" s="476"/>
      <c r="I56" s="475"/>
      <c r="J56" s="476"/>
      <c r="K56" s="475"/>
      <c r="L56" s="476"/>
      <c r="M56" s="475"/>
      <c r="N56" s="476"/>
      <c r="O56" s="404">
        <f t="shared" si="1"/>
        <v>0</v>
      </c>
      <c r="P56" s="402">
        <f t="shared" si="2"/>
        <v>0</v>
      </c>
      <c r="Q56" s="363"/>
      <c r="R56" s="363"/>
      <c r="S56" s="363"/>
      <c r="T56" s="363"/>
      <c r="U56" s="363"/>
    </row>
    <row r="57" spans="1:21" ht="15.75" x14ac:dyDescent="0.25">
      <c r="A57" s="575"/>
      <c r="B57" s="575"/>
      <c r="C57" s="474"/>
      <c r="D57" s="474"/>
      <c r="E57" s="474"/>
      <c r="F57" s="363"/>
      <c r="G57" s="475"/>
      <c r="H57" s="476"/>
      <c r="I57" s="475"/>
      <c r="J57" s="476"/>
      <c r="K57" s="475"/>
      <c r="L57" s="476"/>
      <c r="M57" s="475"/>
      <c r="N57" s="476"/>
      <c r="O57" s="404">
        <f t="shared" si="1"/>
        <v>0</v>
      </c>
      <c r="P57" s="402">
        <f t="shared" si="2"/>
        <v>0</v>
      </c>
      <c r="Q57" s="363"/>
      <c r="R57" s="363"/>
      <c r="S57" s="363"/>
      <c r="T57" s="363"/>
      <c r="U57" s="363"/>
    </row>
    <row r="58" spans="1:21" ht="15.75" x14ac:dyDescent="0.25">
      <c r="A58" s="573" t="s">
        <v>1501</v>
      </c>
      <c r="B58" s="573" t="s">
        <v>1522</v>
      </c>
      <c r="C58" s="474"/>
      <c r="D58" s="474"/>
      <c r="E58" s="474"/>
      <c r="F58" s="363"/>
      <c r="G58" s="475"/>
      <c r="H58" s="476"/>
      <c r="I58" s="475"/>
      <c r="J58" s="476"/>
      <c r="K58" s="475"/>
      <c r="L58" s="476"/>
      <c r="M58" s="475"/>
      <c r="N58" s="476"/>
      <c r="O58" s="404">
        <f t="shared" si="1"/>
        <v>0</v>
      </c>
      <c r="P58" s="402">
        <f t="shared" si="2"/>
        <v>0</v>
      </c>
      <c r="Q58" s="363"/>
      <c r="R58" s="363"/>
      <c r="S58" s="363"/>
      <c r="T58" s="363"/>
      <c r="U58" s="363"/>
    </row>
    <row r="59" spans="1:21" ht="15.75" x14ac:dyDescent="0.25">
      <c r="A59" s="574"/>
      <c r="B59" s="574"/>
      <c r="C59" s="474"/>
      <c r="D59" s="474"/>
      <c r="E59" s="474"/>
      <c r="F59" s="363"/>
      <c r="G59" s="475"/>
      <c r="H59" s="476"/>
      <c r="I59" s="475"/>
      <c r="J59" s="476"/>
      <c r="K59" s="475"/>
      <c r="L59" s="476"/>
      <c r="M59" s="475"/>
      <c r="N59" s="476"/>
      <c r="O59" s="404">
        <f t="shared" si="1"/>
        <v>0</v>
      </c>
      <c r="P59" s="402">
        <f t="shared" si="2"/>
        <v>0</v>
      </c>
      <c r="Q59" s="363"/>
      <c r="R59" s="363"/>
      <c r="S59" s="363"/>
      <c r="T59" s="363"/>
      <c r="U59" s="363"/>
    </row>
    <row r="60" spans="1:21" ht="15.75" x14ac:dyDescent="0.25">
      <c r="A60" s="574"/>
      <c r="B60" s="574"/>
      <c r="C60" s="474"/>
      <c r="D60" s="474"/>
      <c r="E60" s="474"/>
      <c r="F60" s="363"/>
      <c r="G60" s="475"/>
      <c r="H60" s="476"/>
      <c r="I60" s="475"/>
      <c r="J60" s="476"/>
      <c r="K60" s="475"/>
      <c r="L60" s="476"/>
      <c r="M60" s="475"/>
      <c r="N60" s="476"/>
      <c r="O60" s="404">
        <f t="shared" si="1"/>
        <v>0</v>
      </c>
      <c r="P60" s="402">
        <f t="shared" si="2"/>
        <v>0</v>
      </c>
      <c r="Q60" s="363"/>
      <c r="R60" s="363"/>
      <c r="S60" s="363"/>
      <c r="T60" s="363"/>
      <c r="U60" s="363"/>
    </row>
    <row r="61" spans="1:21" ht="15.75" x14ac:dyDescent="0.25">
      <c r="A61" s="574"/>
      <c r="B61" s="575"/>
      <c r="C61" s="474"/>
      <c r="D61" s="474"/>
      <c r="E61" s="474"/>
      <c r="F61" s="363"/>
      <c r="G61" s="475"/>
      <c r="H61" s="476"/>
      <c r="I61" s="475"/>
      <c r="J61" s="476"/>
      <c r="K61" s="475"/>
      <c r="L61" s="476"/>
      <c r="M61" s="475"/>
      <c r="N61" s="476"/>
      <c r="O61" s="404">
        <f t="shared" si="1"/>
        <v>0</v>
      </c>
      <c r="P61" s="402">
        <f t="shared" si="2"/>
        <v>0</v>
      </c>
      <c r="Q61" s="363"/>
      <c r="R61" s="363"/>
      <c r="S61" s="363"/>
      <c r="T61" s="363"/>
      <c r="U61" s="363"/>
    </row>
    <row r="62" spans="1:21" ht="15.75" x14ac:dyDescent="0.25">
      <c r="A62" s="574"/>
      <c r="B62" s="573" t="s">
        <v>1523</v>
      </c>
      <c r="C62" s="474"/>
      <c r="D62" s="474"/>
      <c r="E62" s="474"/>
      <c r="F62" s="363"/>
      <c r="G62" s="475"/>
      <c r="H62" s="476"/>
      <c r="I62" s="475"/>
      <c r="J62" s="476"/>
      <c r="K62" s="475"/>
      <c r="L62" s="476"/>
      <c r="M62" s="475"/>
      <c r="N62" s="476"/>
      <c r="O62" s="404">
        <f t="shared" si="1"/>
        <v>0</v>
      </c>
      <c r="P62" s="402">
        <f t="shared" si="2"/>
        <v>0</v>
      </c>
      <c r="Q62" s="363"/>
      <c r="R62" s="363"/>
      <c r="S62" s="363"/>
      <c r="T62" s="363"/>
      <c r="U62" s="363"/>
    </row>
    <row r="63" spans="1:21" ht="15.75" x14ac:dyDescent="0.25">
      <c r="A63" s="574"/>
      <c r="B63" s="574"/>
      <c r="C63" s="474"/>
      <c r="D63" s="474"/>
      <c r="E63" s="474"/>
      <c r="F63" s="363"/>
      <c r="G63" s="475"/>
      <c r="H63" s="476"/>
      <c r="I63" s="475"/>
      <c r="J63" s="476"/>
      <c r="K63" s="475"/>
      <c r="L63" s="476"/>
      <c r="M63" s="475"/>
      <c r="N63" s="476"/>
      <c r="O63" s="404">
        <f t="shared" si="1"/>
        <v>0</v>
      </c>
      <c r="P63" s="402">
        <f t="shared" si="2"/>
        <v>0</v>
      </c>
      <c r="Q63" s="363"/>
      <c r="R63" s="363"/>
      <c r="S63" s="363"/>
      <c r="T63" s="363"/>
      <c r="U63" s="363"/>
    </row>
    <row r="64" spans="1:21" ht="15.75" x14ac:dyDescent="0.25">
      <c r="A64" s="574"/>
      <c r="B64" s="574"/>
      <c r="C64" s="474"/>
      <c r="D64" s="474"/>
      <c r="E64" s="474"/>
      <c r="F64" s="363"/>
      <c r="G64" s="475"/>
      <c r="H64" s="476"/>
      <c r="I64" s="475"/>
      <c r="J64" s="476"/>
      <c r="K64" s="475"/>
      <c r="L64" s="476"/>
      <c r="M64" s="475"/>
      <c r="N64" s="476"/>
      <c r="O64" s="404">
        <f t="shared" si="1"/>
        <v>0</v>
      </c>
      <c r="P64" s="402">
        <f t="shared" si="2"/>
        <v>0</v>
      </c>
      <c r="Q64" s="363"/>
      <c r="R64" s="363"/>
      <c r="S64" s="363"/>
      <c r="T64" s="363"/>
      <c r="U64" s="363"/>
    </row>
    <row r="65" spans="1:21" ht="15.75" x14ac:dyDescent="0.25">
      <c r="A65" s="574"/>
      <c r="B65" s="575"/>
      <c r="C65" s="474"/>
      <c r="D65" s="474"/>
      <c r="E65" s="474"/>
      <c r="F65" s="363"/>
      <c r="G65" s="475"/>
      <c r="H65" s="476"/>
      <c r="I65" s="475"/>
      <c r="J65" s="476"/>
      <c r="K65" s="475"/>
      <c r="L65" s="476"/>
      <c r="M65" s="475"/>
      <c r="N65" s="476"/>
      <c r="O65" s="404">
        <f t="shared" si="1"/>
        <v>0</v>
      </c>
      <c r="P65" s="402">
        <f t="shared" si="2"/>
        <v>0</v>
      </c>
      <c r="Q65" s="363"/>
      <c r="R65" s="363"/>
      <c r="S65" s="363"/>
      <c r="T65" s="363"/>
      <c r="U65" s="363"/>
    </row>
    <row r="66" spans="1:21" ht="15.75" x14ac:dyDescent="0.25">
      <c r="A66" s="574"/>
      <c r="B66" s="573" t="s">
        <v>1524</v>
      </c>
      <c r="C66" s="474"/>
      <c r="D66" s="474"/>
      <c r="E66" s="474"/>
      <c r="F66" s="363"/>
      <c r="G66" s="475"/>
      <c r="H66" s="476"/>
      <c r="I66" s="475"/>
      <c r="J66" s="476"/>
      <c r="K66" s="475"/>
      <c r="L66" s="476"/>
      <c r="M66" s="475"/>
      <c r="N66" s="476"/>
      <c r="O66" s="404">
        <f t="shared" si="1"/>
        <v>0</v>
      </c>
      <c r="P66" s="402">
        <f t="shared" si="2"/>
        <v>0</v>
      </c>
      <c r="Q66" s="363"/>
      <c r="R66" s="363"/>
      <c r="S66" s="363"/>
      <c r="T66" s="363"/>
      <c r="U66" s="363"/>
    </row>
    <row r="67" spans="1:21" ht="15.75" x14ac:dyDescent="0.25">
      <c r="A67" s="574"/>
      <c r="B67" s="574"/>
      <c r="C67" s="474"/>
      <c r="D67" s="474"/>
      <c r="E67" s="474"/>
      <c r="F67" s="363"/>
      <c r="G67" s="475"/>
      <c r="H67" s="476"/>
      <c r="I67" s="475"/>
      <c r="J67" s="476"/>
      <c r="K67" s="475"/>
      <c r="L67" s="476"/>
      <c r="M67" s="475"/>
      <c r="N67" s="476"/>
      <c r="O67" s="404">
        <f t="shared" si="1"/>
        <v>0</v>
      </c>
      <c r="P67" s="402">
        <f t="shared" si="2"/>
        <v>0</v>
      </c>
      <c r="Q67" s="363"/>
      <c r="R67" s="363"/>
      <c r="S67" s="363"/>
      <c r="T67" s="363"/>
      <c r="U67" s="363"/>
    </row>
    <row r="68" spans="1:21" ht="15.75" x14ac:dyDescent="0.25">
      <c r="A68" s="574"/>
      <c r="B68" s="574"/>
      <c r="C68" s="474"/>
      <c r="D68" s="474"/>
      <c r="E68" s="474"/>
      <c r="F68" s="363"/>
      <c r="G68" s="475"/>
      <c r="H68" s="476"/>
      <c r="I68" s="475"/>
      <c r="J68" s="476"/>
      <c r="K68" s="475"/>
      <c r="L68" s="476"/>
      <c r="M68" s="475"/>
      <c r="N68" s="476"/>
      <c r="O68" s="404">
        <f t="shared" si="1"/>
        <v>0</v>
      </c>
      <c r="P68" s="402">
        <f t="shared" si="2"/>
        <v>0</v>
      </c>
      <c r="Q68" s="363"/>
      <c r="R68" s="363"/>
      <c r="S68" s="363"/>
      <c r="T68" s="363"/>
      <c r="U68" s="363"/>
    </row>
    <row r="69" spans="1:21" ht="15.75" x14ac:dyDescent="0.25">
      <c r="A69" s="574"/>
      <c r="B69" s="575"/>
      <c r="C69" s="474"/>
      <c r="D69" s="474"/>
      <c r="E69" s="474"/>
      <c r="F69" s="363"/>
      <c r="G69" s="475"/>
      <c r="H69" s="476"/>
      <c r="I69" s="475"/>
      <c r="J69" s="476"/>
      <c r="K69" s="475"/>
      <c r="L69" s="476"/>
      <c r="M69" s="475"/>
      <c r="N69" s="476"/>
      <c r="O69" s="404">
        <f t="shared" si="1"/>
        <v>0</v>
      </c>
      <c r="P69" s="402">
        <f t="shared" si="2"/>
        <v>0</v>
      </c>
      <c r="Q69" s="363"/>
      <c r="R69" s="363"/>
      <c r="S69" s="363"/>
      <c r="T69" s="363"/>
      <c r="U69" s="363"/>
    </row>
    <row r="70" spans="1:21" ht="15.75" x14ac:dyDescent="0.25">
      <c r="A70" s="574"/>
      <c r="B70" s="573" t="s">
        <v>1525</v>
      </c>
      <c r="C70" s="474"/>
      <c r="D70" s="474"/>
      <c r="E70" s="474"/>
      <c r="F70" s="363"/>
      <c r="G70" s="475"/>
      <c r="H70" s="476"/>
      <c r="I70" s="475"/>
      <c r="J70" s="476"/>
      <c r="K70" s="475"/>
      <c r="L70" s="476"/>
      <c r="M70" s="475"/>
      <c r="N70" s="476"/>
      <c r="O70" s="404">
        <f t="shared" si="1"/>
        <v>0</v>
      </c>
      <c r="P70" s="402">
        <f t="shared" si="2"/>
        <v>0</v>
      </c>
      <c r="Q70" s="363"/>
      <c r="R70" s="363"/>
      <c r="S70" s="363"/>
      <c r="T70" s="363"/>
      <c r="U70" s="363"/>
    </row>
    <row r="71" spans="1:21" ht="15.75" x14ac:dyDescent="0.25">
      <c r="A71" s="574"/>
      <c r="B71" s="574"/>
      <c r="C71" s="474"/>
      <c r="D71" s="474"/>
      <c r="E71" s="474"/>
      <c r="F71" s="363"/>
      <c r="G71" s="475"/>
      <c r="H71" s="476"/>
      <c r="I71" s="475"/>
      <c r="J71" s="476"/>
      <c r="K71" s="475"/>
      <c r="L71" s="476"/>
      <c r="M71" s="475"/>
      <c r="N71" s="476"/>
      <c r="O71" s="404">
        <f t="shared" si="1"/>
        <v>0</v>
      </c>
      <c r="P71" s="402">
        <f t="shared" si="2"/>
        <v>0</v>
      </c>
      <c r="Q71" s="363"/>
      <c r="R71" s="363"/>
      <c r="S71" s="363"/>
      <c r="T71" s="363"/>
      <c r="U71" s="363"/>
    </row>
    <row r="72" spans="1:21" ht="15.75" x14ac:dyDescent="0.25">
      <c r="A72" s="574"/>
      <c r="B72" s="574"/>
      <c r="C72" s="474"/>
      <c r="D72" s="474"/>
      <c r="E72" s="474"/>
      <c r="F72" s="363"/>
      <c r="G72" s="475"/>
      <c r="H72" s="476"/>
      <c r="I72" s="475"/>
      <c r="J72" s="476"/>
      <c r="K72" s="475"/>
      <c r="L72" s="476"/>
      <c r="M72" s="475"/>
      <c r="N72" s="476"/>
      <c r="O72" s="404">
        <f t="shared" si="1"/>
        <v>0</v>
      </c>
      <c r="P72" s="402">
        <f t="shared" si="2"/>
        <v>0</v>
      </c>
      <c r="Q72" s="363"/>
      <c r="R72" s="363"/>
      <c r="S72" s="363"/>
      <c r="T72" s="363"/>
      <c r="U72" s="363"/>
    </row>
    <row r="73" spans="1:21" ht="15.75" x14ac:dyDescent="0.25">
      <c r="A73" s="575"/>
      <c r="B73" s="575"/>
      <c r="C73" s="474"/>
      <c r="D73" s="474"/>
      <c r="E73" s="474"/>
      <c r="F73" s="363"/>
      <c r="G73" s="363"/>
      <c r="H73" s="476"/>
      <c r="I73" s="363"/>
      <c r="J73" s="476"/>
      <c r="K73" s="363"/>
      <c r="L73" s="476"/>
      <c r="M73" s="363"/>
      <c r="N73" s="476"/>
      <c r="O73" s="404">
        <f t="shared" ref="O73:P73" si="3">G73+I73+K73+M73</f>
        <v>0</v>
      </c>
      <c r="P73" s="402">
        <f t="shared" si="3"/>
        <v>0</v>
      </c>
      <c r="Q73" s="363"/>
      <c r="R73" s="477"/>
      <c r="S73" s="363"/>
      <c r="T73" s="363"/>
      <c r="U73" s="363"/>
    </row>
    <row r="74" spans="1:21" ht="15.75" x14ac:dyDescent="0.25">
      <c r="A74" s="296"/>
      <c r="B74" s="297"/>
      <c r="C74" s="297"/>
      <c r="D74" s="296" t="s">
        <v>1503</v>
      </c>
      <c r="E74" s="297"/>
      <c r="F74" s="298"/>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O7:P8"/>
    <mergeCell ref="B18:B21"/>
    <mergeCell ref="B22:B25"/>
    <mergeCell ref="B26:B29"/>
    <mergeCell ref="B30:B33"/>
    <mergeCell ref="Q7:Q9"/>
    <mergeCell ref="R7:R9"/>
    <mergeCell ref="S7:S9"/>
    <mergeCell ref="T7:T9"/>
    <mergeCell ref="U7:U9"/>
    <mergeCell ref="E1:L1"/>
    <mergeCell ref="A7:A9"/>
    <mergeCell ref="B7:B9"/>
    <mergeCell ref="C7:C9"/>
    <mergeCell ref="D7:D9"/>
    <mergeCell ref="E7:E9"/>
    <mergeCell ref="F7:F9"/>
    <mergeCell ref="G7:N7"/>
    <mergeCell ref="G8:H8"/>
    <mergeCell ref="I8:J8"/>
    <mergeCell ref="K8:L8"/>
    <mergeCell ref="M8:N8"/>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233" activePane="bottomLeft" state="frozen"/>
      <selection activeCell="A11" sqref="A11"/>
      <selection pane="bottomLeft" activeCell="B248" sqref="B248"/>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60"/>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57"/>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1493</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67" t="s">
        <v>393</v>
      </c>
      <c r="L10" s="567"/>
      <c r="M10" s="567"/>
      <c r="N10" s="567"/>
      <c r="O10" s="567"/>
      <c r="P10" s="567"/>
      <c r="Q10" s="567"/>
      <c r="R10" s="567"/>
      <c r="S10" s="567"/>
      <c r="T10" s="567"/>
      <c r="U10" s="567"/>
      <c r="V10" s="567"/>
      <c r="W10" s="567"/>
      <c r="X10" s="567"/>
      <c r="Y10" s="567"/>
      <c r="Z10" s="567"/>
      <c r="AA10" s="567"/>
    </row>
    <row r="11" spans="1:571" ht="79.5" thickBot="1" x14ac:dyDescent="0.3">
      <c r="A11" s="376"/>
      <c r="B11" s="324" t="s">
        <v>133</v>
      </c>
      <c r="C11" s="193" t="s">
        <v>132</v>
      </c>
      <c r="D11" s="194" t="s">
        <v>129</v>
      </c>
      <c r="E11" s="212" t="s">
        <v>1496</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1453</v>
      </c>
      <c r="U11" s="342" t="s">
        <v>1364</v>
      </c>
      <c r="V11" s="342" t="s">
        <v>1365</v>
      </c>
      <c r="W11" s="342" t="s">
        <v>1366</v>
      </c>
      <c r="X11" s="342" t="s">
        <v>1367</v>
      </c>
      <c r="Y11" s="342" t="s">
        <v>1368</v>
      </c>
      <c r="Z11" s="342" t="s">
        <v>1466</v>
      </c>
      <c r="AA11" s="342" t="s">
        <v>1504</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5"/>
      <c r="B12" s="187" t="s">
        <v>251</v>
      </c>
      <c r="C12" s="188" t="s">
        <v>134</v>
      </c>
      <c r="D12" s="189">
        <f>D13+D47+D83+D89+D96</f>
        <v>0</v>
      </c>
      <c r="E12" s="189">
        <f>E13+E47+E83+E89+E96</f>
        <v>1998613.71</v>
      </c>
      <c r="F12" s="189">
        <f t="shared" ref="F12:F106" si="0">D12+E12</f>
        <v>1998613.71</v>
      </c>
      <c r="G12" s="189">
        <f>G13+G47+G83+G89+G96</f>
        <v>0</v>
      </c>
      <c r="H12" s="189">
        <f>F12-G12</f>
        <v>1998613.71</v>
      </c>
      <c r="I12" s="189">
        <f>I13+I47+I83+I89+I96</f>
        <v>0</v>
      </c>
      <c r="J12" s="189">
        <f>F12-I12</f>
        <v>1998613.71</v>
      </c>
      <c r="K12" s="189">
        <f t="shared" ref="K12:AD12" si="1">K13+K47+K83+K89+K96</f>
        <v>93802.05</v>
      </c>
      <c r="L12" s="189">
        <f t="shared" si="1"/>
        <v>0</v>
      </c>
      <c r="M12" s="189">
        <f t="shared" si="1"/>
        <v>0</v>
      </c>
      <c r="N12" s="189">
        <f t="shared" si="1"/>
        <v>0</v>
      </c>
      <c r="O12" s="189">
        <f t="shared" si="1"/>
        <v>270000</v>
      </c>
      <c r="P12" s="189">
        <f t="shared" si="1"/>
        <v>0</v>
      </c>
      <c r="Q12" s="189">
        <f t="shared" si="1"/>
        <v>0</v>
      </c>
      <c r="R12" s="189">
        <f t="shared" si="1"/>
        <v>0</v>
      </c>
      <c r="S12" s="189">
        <f t="shared" si="1"/>
        <v>0</v>
      </c>
      <c r="T12" s="189">
        <f t="shared" ref="T12" si="2">T13+T47+T83+T89+T96</f>
        <v>428803.06499999994</v>
      </c>
      <c r="U12" s="189">
        <f t="shared" si="1"/>
        <v>0</v>
      </c>
      <c r="V12" s="189">
        <f t="shared" si="1"/>
        <v>1206008.5950000002</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353379.6</v>
      </c>
      <c r="AE12" s="189">
        <f>AB12+AC12+AD12</f>
        <v>353379.6</v>
      </c>
      <c r="AF12" s="189">
        <f>AF13+AF47+AF83+AF89+AF96</f>
        <v>1206008.5950000002</v>
      </c>
      <c r="AG12" s="189">
        <f>AG13+AG47+AG83+AG89+AG96</f>
        <v>6948.2999999999993</v>
      </c>
      <c r="AH12" s="189">
        <f>AH13+AH47+AH83+AH89+AH96</f>
        <v>0</v>
      </c>
      <c r="AI12" s="189">
        <f>AF12+AG12+AH12</f>
        <v>1212956.8950000003</v>
      </c>
      <c r="AJ12" s="189">
        <f>AJ13+AJ47+AJ83+AJ89+AJ96</f>
        <v>0</v>
      </c>
      <c r="AK12" s="189">
        <f>AK13+AK47+AK83+AK89+AK96</f>
        <v>0</v>
      </c>
      <c r="AL12" s="189">
        <f>AL13+AL47+AL83+AL89+AL96</f>
        <v>428803.06499999994</v>
      </c>
      <c r="AM12" s="189">
        <f>AJ12+AK12+AL12</f>
        <v>428803.06499999994</v>
      </c>
      <c r="AN12" s="189">
        <f>AN13+AN47+AN83+AN89+AN96</f>
        <v>3474.15</v>
      </c>
      <c r="AO12" s="189">
        <f>AO13+AO47+AO83+AO89+AO96</f>
        <v>0</v>
      </c>
      <c r="AP12" s="189">
        <f>AP13+AP47+AP83+AP89+AP96</f>
        <v>0</v>
      </c>
      <c r="AQ12" s="189">
        <f>AN12+AO12+AP12</f>
        <v>3474.15</v>
      </c>
      <c r="AR12" s="189">
        <f>AE12+AI12+AM12+AQ12</f>
        <v>1998613.71</v>
      </c>
    </row>
    <row r="13" spans="1:571" x14ac:dyDescent="0.25">
      <c r="B13" s="190" t="s">
        <v>252</v>
      </c>
      <c r="C13" s="191" t="s">
        <v>135</v>
      </c>
      <c r="D13" s="192">
        <f>SUM(D14:D46)</f>
        <v>0</v>
      </c>
      <c r="E13" s="192">
        <f>SUM(E14:E46)</f>
        <v>1728613.71</v>
      </c>
      <c r="F13" s="192">
        <f t="shared" si="0"/>
        <v>1728613.71</v>
      </c>
      <c r="G13" s="192">
        <f>SUM(G14:G46)</f>
        <v>0</v>
      </c>
      <c r="H13" s="192">
        <f t="shared" ref="H13:H220" si="4">F13-G13</f>
        <v>1728613.71</v>
      </c>
      <c r="I13" s="192">
        <f>SUM(I14:I46)</f>
        <v>0</v>
      </c>
      <c r="J13" s="192">
        <f t="shared" ref="J13:J220" si="5">F13-I13</f>
        <v>1728613.71</v>
      </c>
      <c r="K13" s="192">
        <f t="shared" ref="K13:AD13" si="6">SUM(K14:K46)</f>
        <v>93802.05</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428803.06499999994</v>
      </c>
      <c r="U13" s="192">
        <f t="shared" si="6"/>
        <v>0</v>
      </c>
      <c r="V13" s="192">
        <f t="shared" si="6"/>
        <v>1206008.5950000002</v>
      </c>
      <c r="W13" s="192">
        <f t="shared" si="6"/>
        <v>0</v>
      </c>
      <c r="X13" s="192">
        <f t="shared" si="6"/>
        <v>0</v>
      </c>
      <c r="Y13" s="192">
        <f t="shared" ref="Y13:Z13" si="8">SUM(Y14:Y46)</f>
        <v>0</v>
      </c>
      <c r="Z13" s="192">
        <f t="shared" si="8"/>
        <v>0</v>
      </c>
      <c r="AA13" s="192">
        <f t="shared" si="6"/>
        <v>0</v>
      </c>
      <c r="AB13" s="192">
        <f t="shared" si="6"/>
        <v>0</v>
      </c>
      <c r="AC13" s="192">
        <f t="shared" si="6"/>
        <v>0</v>
      </c>
      <c r="AD13" s="192">
        <f t="shared" si="6"/>
        <v>83379.600000000006</v>
      </c>
      <c r="AE13" s="192">
        <f t="shared" ref="AE13:AE220" si="9">AB13+AC13+AD13</f>
        <v>83379.600000000006</v>
      </c>
      <c r="AF13" s="192">
        <f>SUM(AF14:AF46)</f>
        <v>1206008.5950000002</v>
      </c>
      <c r="AG13" s="192">
        <f>SUM(AG14:AG46)</f>
        <v>6948.2999999999993</v>
      </c>
      <c r="AH13" s="192">
        <f>SUM(AH14:AH46)</f>
        <v>0</v>
      </c>
      <c r="AI13" s="192">
        <f t="shared" ref="AI13:AI220" si="10">AF13+AG13+AH13</f>
        <v>1212956.8950000003</v>
      </c>
      <c r="AJ13" s="192">
        <f>SUM(AJ14:AJ46)</f>
        <v>0</v>
      </c>
      <c r="AK13" s="192">
        <f>SUM(AK14:AK46)</f>
        <v>0</v>
      </c>
      <c r="AL13" s="192">
        <f>SUM(AL14:AL46)</f>
        <v>428803.06499999994</v>
      </c>
      <c r="AM13" s="192">
        <f t="shared" ref="AM13:AM220" si="11">AJ13+AK13+AL13</f>
        <v>428803.06499999994</v>
      </c>
      <c r="AN13" s="192">
        <f>SUM(AN14:AN46)</f>
        <v>3474.15</v>
      </c>
      <c r="AO13" s="192">
        <f>SUM(AO14:AO46)</f>
        <v>0</v>
      </c>
      <c r="AP13" s="192">
        <f>SUM(AP14:AP46)</f>
        <v>0</v>
      </c>
      <c r="AQ13" s="192">
        <f t="shared" ref="AQ13:AQ220" si="12">AN13+AO13+AP13</f>
        <v>3474.15</v>
      </c>
      <c r="AR13" s="192">
        <f t="shared" ref="AR13:AR220" si="13">AE13+AI13+AM13+AQ13</f>
        <v>1728613.7100000002</v>
      </c>
    </row>
    <row r="14" spans="1:57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1536545.52</v>
      </c>
      <c r="F15" s="183">
        <f t="shared" si="0"/>
        <v>1536545.52</v>
      </c>
      <c r="G15" s="183"/>
      <c r="H15" s="183">
        <f t="shared" si="4"/>
        <v>1536545.52</v>
      </c>
      <c r="I15" s="183"/>
      <c r="J15" s="183">
        <f t="shared" si="5"/>
        <v>1536545.52</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83379.600000000006</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381158.27999999997</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1072007.6400000001</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83379.600000000006</v>
      </c>
      <c r="AE15" s="183">
        <f t="shared" si="9"/>
        <v>83379.600000000006</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1072007.6400000001</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1072007.6400000001</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381158.27999999997</v>
      </c>
      <c r="AM15" s="183">
        <f t="shared" si="11"/>
        <v>381158.27999999997</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1536545.5200000003</v>
      </c>
    </row>
    <row r="16" spans="1:57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128045.46000000002</v>
      </c>
      <c r="F28" s="183">
        <f t="shared" si="14"/>
        <v>128045.46000000002</v>
      </c>
      <c r="G28" s="183"/>
      <c r="H28" s="183">
        <f t="shared" si="15"/>
        <v>128045.46000000002</v>
      </c>
      <c r="I28" s="183"/>
      <c r="J28" s="183">
        <f t="shared" si="16"/>
        <v>128045.46000000002</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6948.2999999999993</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31763.19</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89333.970000000016</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89333.970000000016</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6948.2999999999993</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96282.270000000019</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31763.19</v>
      </c>
      <c r="AM28" s="183">
        <f t="shared" si="19"/>
        <v>31763.19</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128045.46000000002</v>
      </c>
    </row>
    <row r="29" spans="2:44"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64022.73000000001</v>
      </c>
      <c r="F29" s="183">
        <f t="shared" ref="F29:F30" si="38">D29+E29</f>
        <v>64022.73000000001</v>
      </c>
      <c r="G29" s="183"/>
      <c r="H29" s="183">
        <f t="shared" ref="H29:H30" si="39">F29-G29</f>
        <v>64022.73000000001</v>
      </c>
      <c r="I29" s="183"/>
      <c r="J29" s="183">
        <f t="shared" ref="J29:J30" si="40">F29-I29</f>
        <v>64022.73000000001</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3474.15</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15881.594999999999</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44666.985000000008</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44666.985000000008</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44666.985000000008</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15881.594999999999</v>
      </c>
      <c r="AM29" s="183">
        <f t="shared" ref="AM29:AM30" si="43">AJ29+AK29+AL29</f>
        <v>15881.594999999999</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3474.15</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3474.15</v>
      </c>
      <c r="AR29" s="183">
        <f t="shared" ref="AR29:AR30" si="45">AE29+AI29+AM29+AQ29</f>
        <v>64022.73000000001</v>
      </c>
    </row>
    <row r="30" spans="2:44"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259</v>
      </c>
      <c r="C47" s="191" t="s">
        <v>143</v>
      </c>
      <c r="D47" s="192">
        <f>SUM(D48:D82)</f>
        <v>0</v>
      </c>
      <c r="E47" s="192">
        <f>SUM(E48:E82)</f>
        <v>270000</v>
      </c>
      <c r="F47" s="192">
        <f t="shared" si="0"/>
        <v>270000</v>
      </c>
      <c r="G47" s="192">
        <f>SUM(G48:G82)</f>
        <v>0</v>
      </c>
      <c r="H47" s="192">
        <f t="shared" si="4"/>
        <v>270000</v>
      </c>
      <c r="I47" s="192">
        <f t="shared" ref="I47:AD47" si="102">SUM(I48:I82)</f>
        <v>0</v>
      </c>
      <c r="J47" s="192">
        <f t="shared" si="102"/>
        <v>270000</v>
      </c>
      <c r="K47" s="192">
        <f t="shared" si="102"/>
        <v>0</v>
      </c>
      <c r="L47" s="192">
        <f t="shared" si="102"/>
        <v>0</v>
      </c>
      <c r="M47" s="192">
        <f t="shared" si="102"/>
        <v>0</v>
      </c>
      <c r="N47" s="192">
        <f t="shared" si="102"/>
        <v>0</v>
      </c>
      <c r="O47" s="192">
        <f t="shared" si="102"/>
        <v>270000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270000</v>
      </c>
      <c r="AE47" s="192">
        <f t="shared" si="17"/>
        <v>270000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270000</v>
      </c>
    </row>
    <row r="48" spans="2:44"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270000</v>
      </c>
      <c r="F64" s="183">
        <f t="shared" ref="F64" si="161">D64+E64</f>
        <v>270000</v>
      </c>
      <c r="G64" s="183"/>
      <c r="H64" s="183">
        <f t="shared" ref="H64" si="162">F64-G64</f>
        <v>270000</v>
      </c>
      <c r="I64" s="183"/>
      <c r="J64" s="183">
        <f t="shared" ref="J64" si="163">F64-I64</f>
        <v>270000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270000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270000</v>
      </c>
      <c r="AE64" s="183">
        <f t="shared" ref="AE64" si="164">AB64+AC64+AD64</f>
        <v>270000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270000</v>
      </c>
    </row>
    <row r="65" spans="2:44"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277</v>
      </c>
      <c r="C106" s="179" t="s">
        <v>161</v>
      </c>
      <c r="D106" s="180">
        <f>D107+D118+D133+D149+D164+D190+D207+D214</f>
        <v>1379097.6580000001</v>
      </c>
      <c r="E106" s="180">
        <f>E107+E118+E133+E149+E164+E190+E207+E214</f>
        <v>150000</v>
      </c>
      <c r="F106" s="180">
        <f t="shared" si="0"/>
        <v>1529097.6580000001</v>
      </c>
      <c r="G106" s="180">
        <f>G107+G118+G133+G149+G164+G190+G207+G214</f>
        <v>0</v>
      </c>
      <c r="H106" s="180">
        <f t="shared" si="4"/>
        <v>1529097.6580000001</v>
      </c>
      <c r="I106" s="180">
        <f>I107+I118+I133+I149+I164+I190+I207+I214</f>
        <v>0</v>
      </c>
      <c r="J106" s="180">
        <f t="shared" si="5"/>
        <v>1529097.6580000001</v>
      </c>
      <c r="K106" s="180">
        <f t="shared" ref="K106:AD106" si="297">K107+K118+K133+K149+K164+K190+K207+K214</f>
        <v>71950</v>
      </c>
      <c r="L106" s="180">
        <f t="shared" si="297"/>
        <v>285660</v>
      </c>
      <c r="M106" s="180">
        <f t="shared" si="297"/>
        <v>280647.658</v>
      </c>
      <c r="N106" s="180">
        <f t="shared" si="297"/>
        <v>111500</v>
      </c>
      <c r="O106" s="180">
        <f t="shared" si="297"/>
        <v>176800</v>
      </c>
      <c r="P106" s="180">
        <f t="shared" si="297"/>
        <v>0</v>
      </c>
      <c r="Q106" s="180">
        <f t="shared" si="297"/>
        <v>81140</v>
      </c>
      <c r="R106" s="180">
        <f t="shared" si="297"/>
        <v>21400</v>
      </c>
      <c r="S106" s="180">
        <f t="shared" si="297"/>
        <v>0</v>
      </c>
      <c r="T106" s="180">
        <f t="shared" ref="T106" si="298">T107+T118+T133+T149+T164+T190+T207+T214</f>
        <v>0</v>
      </c>
      <c r="U106" s="180">
        <f t="shared" si="297"/>
        <v>300000</v>
      </c>
      <c r="V106" s="180">
        <f t="shared" si="297"/>
        <v>200000</v>
      </c>
      <c r="W106" s="180">
        <f t="shared" si="297"/>
        <v>0</v>
      </c>
      <c r="X106" s="180">
        <f t="shared" si="297"/>
        <v>0</v>
      </c>
      <c r="Y106" s="180">
        <f t="shared" ref="Y106:Z106" si="299">Y107+Y118+Y133+Y149+Y164+Y190+Y207+Y214</f>
        <v>0</v>
      </c>
      <c r="Z106" s="180">
        <f t="shared" si="299"/>
        <v>0</v>
      </c>
      <c r="AA106" s="180">
        <f t="shared" si="297"/>
        <v>0</v>
      </c>
      <c r="AB106" s="180">
        <f t="shared" si="297"/>
        <v>6600</v>
      </c>
      <c r="AC106" s="180">
        <f t="shared" si="297"/>
        <v>89400</v>
      </c>
      <c r="AD106" s="180">
        <f t="shared" si="297"/>
        <v>124700</v>
      </c>
      <c r="AE106" s="180">
        <f t="shared" si="9"/>
        <v>220700</v>
      </c>
      <c r="AF106" s="180">
        <f>AF107+AF118+AF133+AF149+AF164+AF190+AF207+AF214</f>
        <v>193790</v>
      </c>
      <c r="AG106" s="180">
        <f>AG107+AG118+AG133+AG149+AG164+AG190+AG207+AG214</f>
        <v>69760</v>
      </c>
      <c r="AH106" s="180">
        <f>AH107+AH118+AH133+AH149+AH164+AH190+AH207+AH214</f>
        <v>82750</v>
      </c>
      <c r="AI106" s="180">
        <f t="shared" si="10"/>
        <v>346300</v>
      </c>
      <c r="AJ106" s="180">
        <f>AJ107+AJ118+AJ133+AJ149+AJ164+AJ190+AJ207+AJ214</f>
        <v>573517.65800000005</v>
      </c>
      <c r="AK106" s="180">
        <f>AK107+AK118+AK133+AK149+AK164+AK190+AK207+AK214</f>
        <v>213700</v>
      </c>
      <c r="AL106" s="180">
        <f>AL107+AL118+AL133+AL149+AL164+AL190+AL207+AL214</f>
        <v>33100</v>
      </c>
      <c r="AM106" s="180">
        <f t="shared" si="11"/>
        <v>820317.65800000005</v>
      </c>
      <c r="AN106" s="180">
        <f>AN107+AN118+AN133+AN149+AN164+AN190+AN207+AN214</f>
        <v>141780</v>
      </c>
      <c r="AO106" s="180">
        <f>AO107+AO118+AO133+AO149+AO164+AO190+AO207+AO214</f>
        <v>0</v>
      </c>
      <c r="AP106" s="180">
        <f>AP107+AP118+AP133+AP149+AP164+AP190+AP207+AP214</f>
        <v>0</v>
      </c>
      <c r="AQ106" s="180">
        <f t="shared" si="12"/>
        <v>141780</v>
      </c>
      <c r="AR106" s="180">
        <f t="shared" si="13"/>
        <v>1529097.6580000001</v>
      </c>
    </row>
    <row r="107" spans="2:44" x14ac:dyDescent="0.25">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280</v>
      </c>
      <c r="C118" s="191" t="s">
        <v>164</v>
      </c>
      <c r="D118" s="192">
        <f>SUM(D119:D132)</f>
        <v>135000</v>
      </c>
      <c r="E118" s="192">
        <f>SUM(E119:E132)</f>
        <v>0</v>
      </c>
      <c r="F118" s="192">
        <f t="shared" si="300"/>
        <v>135000</v>
      </c>
      <c r="G118" s="192">
        <f t="shared" ref="G118:I118" si="337">SUM(G119:G132)</f>
        <v>0</v>
      </c>
      <c r="H118" s="192">
        <f t="shared" si="4"/>
        <v>135000</v>
      </c>
      <c r="I118" s="192">
        <f t="shared" si="337"/>
        <v>0</v>
      </c>
      <c r="J118" s="192">
        <f t="shared" si="5"/>
        <v>135000</v>
      </c>
      <c r="K118" s="192">
        <f t="shared" ref="K118:AP118" si="338">SUM(K119:K132)</f>
        <v>0</v>
      </c>
      <c r="L118" s="192">
        <f t="shared" si="338"/>
        <v>100000</v>
      </c>
      <c r="M118" s="192">
        <f t="shared" si="338"/>
        <v>14000</v>
      </c>
      <c r="N118" s="192">
        <f t="shared" si="338"/>
        <v>0</v>
      </c>
      <c r="O118" s="192">
        <f t="shared" si="338"/>
        <v>0</v>
      </c>
      <c r="P118" s="192">
        <f t="shared" ref="P118:Q118" si="339">SUM(P119:P132)</f>
        <v>0</v>
      </c>
      <c r="Q118" s="192">
        <f t="shared" si="339"/>
        <v>21000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5000</v>
      </c>
      <c r="AD118" s="192">
        <f t="shared" si="338"/>
        <v>0</v>
      </c>
      <c r="AE118" s="192">
        <f t="shared" si="9"/>
        <v>5000</v>
      </c>
      <c r="AF118" s="192">
        <f t="shared" si="338"/>
        <v>0</v>
      </c>
      <c r="AG118" s="192">
        <f t="shared" si="338"/>
        <v>3000</v>
      </c>
      <c r="AH118" s="192">
        <f t="shared" si="338"/>
        <v>0</v>
      </c>
      <c r="AI118" s="192">
        <f t="shared" si="10"/>
        <v>3000</v>
      </c>
      <c r="AJ118" s="192">
        <f t="shared" si="338"/>
        <v>21000</v>
      </c>
      <c r="AK118" s="192">
        <f t="shared" si="338"/>
        <v>100000</v>
      </c>
      <c r="AL118" s="192">
        <f t="shared" si="338"/>
        <v>0</v>
      </c>
      <c r="AM118" s="192">
        <f t="shared" si="11"/>
        <v>121000</v>
      </c>
      <c r="AN118" s="192">
        <f t="shared" si="338"/>
        <v>6000</v>
      </c>
      <c r="AO118" s="192">
        <f t="shared" si="338"/>
        <v>0</v>
      </c>
      <c r="AP118" s="192">
        <f t="shared" si="338"/>
        <v>0</v>
      </c>
      <c r="AQ118" s="192">
        <f t="shared" si="12"/>
        <v>6000</v>
      </c>
      <c r="AR118" s="192">
        <f t="shared" si="13"/>
        <v>135000</v>
      </c>
    </row>
    <row r="119" spans="2:44"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135000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135000</v>
      </c>
      <c r="G132" s="183"/>
      <c r="H132" s="183">
        <f t="shared" si="343"/>
        <v>135000</v>
      </c>
      <c r="I132" s="183"/>
      <c r="J132" s="183">
        <f t="shared" si="344"/>
        <v>135000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14000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21000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5000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3000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121000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6000</v>
      </c>
      <c r="AR132" s="183">
        <f t="shared" si="349"/>
        <v>135000</v>
      </c>
    </row>
    <row r="133" spans="2:44" x14ac:dyDescent="0.25">
      <c r="B133" s="190" t="s">
        <v>284</v>
      </c>
      <c r="C133" s="191" t="s">
        <v>168</v>
      </c>
      <c r="D133" s="192">
        <f>SUM(D134:D148)</f>
        <v>500000</v>
      </c>
      <c r="E133" s="192">
        <f>SUM(E134:E148)</f>
        <v>100000</v>
      </c>
      <c r="F133" s="192">
        <f t="shared" si="300"/>
        <v>600000</v>
      </c>
      <c r="G133" s="192">
        <f t="shared" ref="G133:I133" si="374">SUM(G134:G148)</f>
        <v>0</v>
      </c>
      <c r="H133" s="192">
        <f t="shared" si="4"/>
        <v>600000</v>
      </c>
      <c r="I133" s="192">
        <f t="shared" si="374"/>
        <v>0</v>
      </c>
      <c r="J133" s="192">
        <f t="shared" si="5"/>
        <v>600000</v>
      </c>
      <c r="K133" s="192">
        <f t="shared" ref="K133:AP133" si="375">SUM(K134:K148)</f>
        <v>0</v>
      </c>
      <c r="L133" s="192">
        <f t="shared" si="375"/>
        <v>0</v>
      </c>
      <c r="M133" s="192">
        <f t="shared" si="375"/>
        <v>0</v>
      </c>
      <c r="N133" s="192">
        <f t="shared" si="375"/>
        <v>0</v>
      </c>
      <c r="O133" s="192">
        <f t="shared" si="375"/>
        <v>100000</v>
      </c>
      <c r="P133" s="192">
        <f t="shared" ref="P133:Q133" si="376">SUM(P134:P148)</f>
        <v>0</v>
      </c>
      <c r="Q133" s="192">
        <f t="shared" si="376"/>
        <v>0</v>
      </c>
      <c r="R133" s="192">
        <f t="shared" si="375"/>
        <v>0</v>
      </c>
      <c r="S133" s="192">
        <f t="shared" si="375"/>
        <v>0</v>
      </c>
      <c r="T133" s="192">
        <f t="shared" ref="T133" si="377">SUM(T134:T148)</f>
        <v>0</v>
      </c>
      <c r="U133" s="192">
        <f t="shared" si="375"/>
        <v>300000</v>
      </c>
      <c r="V133" s="192">
        <f t="shared" si="375"/>
        <v>200000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100000</v>
      </c>
      <c r="AG133" s="192">
        <f t="shared" si="375"/>
        <v>0</v>
      </c>
      <c r="AH133" s="192">
        <f t="shared" si="375"/>
        <v>0</v>
      </c>
      <c r="AI133" s="192">
        <f t="shared" si="10"/>
        <v>100000</v>
      </c>
      <c r="AJ133" s="192">
        <f t="shared" si="375"/>
        <v>500000</v>
      </c>
      <c r="AK133" s="192">
        <f t="shared" si="375"/>
        <v>0</v>
      </c>
      <c r="AL133" s="192">
        <f t="shared" si="375"/>
        <v>0</v>
      </c>
      <c r="AM133" s="192">
        <f t="shared" si="11"/>
        <v>500000</v>
      </c>
      <c r="AN133" s="192">
        <f t="shared" si="375"/>
        <v>0</v>
      </c>
      <c r="AO133" s="192">
        <f t="shared" si="375"/>
        <v>0</v>
      </c>
      <c r="AP133" s="192">
        <f t="shared" si="375"/>
        <v>0</v>
      </c>
      <c r="AQ133" s="192">
        <f t="shared" si="12"/>
        <v>0</v>
      </c>
      <c r="AR133" s="192">
        <f t="shared" si="13"/>
        <v>600000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134" s="183">
        <f t="shared" si="300"/>
        <v>600000</v>
      </c>
      <c r="G134" s="183"/>
      <c r="H134" s="183">
        <f t="shared" ref="H134:H148" si="380">F134-G134</f>
        <v>600000</v>
      </c>
      <c r="I134" s="183"/>
      <c r="J134" s="183">
        <f t="shared" ref="J134:J148" si="381">F134-I134</f>
        <v>600000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100000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500000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600000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287</v>
      </c>
      <c r="C149" s="191" t="s">
        <v>171</v>
      </c>
      <c r="D149" s="192">
        <f>SUM(D150:D163)</f>
        <v>230000</v>
      </c>
      <c r="E149" s="192">
        <f>SUM(E150:E163)</f>
        <v>0</v>
      </c>
      <c r="F149" s="192">
        <f t="shared" si="300"/>
        <v>230000</v>
      </c>
      <c r="G149" s="192">
        <f>SUM(G150:G163)</f>
        <v>0</v>
      </c>
      <c r="H149" s="192">
        <f t="shared" si="4"/>
        <v>230000</v>
      </c>
      <c r="I149" s="192">
        <f>SUM(I150:I163)</f>
        <v>0</v>
      </c>
      <c r="J149" s="192">
        <f t="shared" si="5"/>
        <v>230000</v>
      </c>
      <c r="K149" s="192">
        <f t="shared" ref="K149:AD149" si="419">SUM(K150:K163)</f>
        <v>0</v>
      </c>
      <c r="L149" s="192">
        <f t="shared" si="419"/>
        <v>60000</v>
      </c>
      <c r="M149" s="192">
        <f t="shared" si="419"/>
        <v>50000</v>
      </c>
      <c r="N149" s="192">
        <f t="shared" si="419"/>
        <v>60000</v>
      </c>
      <c r="O149" s="192">
        <f t="shared" si="419"/>
        <v>60000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60000</v>
      </c>
      <c r="AD149" s="192">
        <f t="shared" si="419"/>
        <v>0</v>
      </c>
      <c r="AE149" s="192">
        <f t="shared" si="9"/>
        <v>60000</v>
      </c>
      <c r="AF149" s="192">
        <f>SUM(AF150:AF163)</f>
        <v>30000</v>
      </c>
      <c r="AG149" s="192">
        <f>SUM(AG150:AG163)</f>
        <v>30000</v>
      </c>
      <c r="AH149" s="192">
        <f>SUM(AH150:AH163)</f>
        <v>0</v>
      </c>
      <c r="AI149" s="192">
        <f t="shared" si="10"/>
        <v>60000</v>
      </c>
      <c r="AJ149" s="192">
        <f>SUM(AJ150:AJ163)</f>
        <v>0</v>
      </c>
      <c r="AK149" s="192">
        <f>SUM(AK150:AK163)</f>
        <v>50000</v>
      </c>
      <c r="AL149" s="192">
        <f>SUM(AL150:AL163)</f>
        <v>0</v>
      </c>
      <c r="AM149" s="192">
        <f t="shared" si="11"/>
        <v>50000</v>
      </c>
      <c r="AN149" s="192">
        <f>SUM(AN150:AN163)</f>
        <v>60000</v>
      </c>
      <c r="AO149" s="192">
        <f>SUM(AO150:AO163)</f>
        <v>0</v>
      </c>
      <c r="AP149" s="192">
        <f>SUM(AP150:AP163)</f>
        <v>0</v>
      </c>
      <c r="AQ149" s="192">
        <f t="shared" si="12"/>
        <v>60000</v>
      </c>
      <c r="AR149" s="192">
        <f t="shared" si="13"/>
        <v>230000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230000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230000</v>
      </c>
      <c r="G158" s="183"/>
      <c r="H158" s="183">
        <f t="shared" si="432"/>
        <v>230000</v>
      </c>
      <c r="I158" s="183"/>
      <c r="J158" s="183">
        <f t="shared" si="433"/>
        <v>230000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60000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60000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50000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60000</v>
      </c>
      <c r="AR158" s="183">
        <f t="shared" si="438"/>
        <v>230000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292</v>
      </c>
      <c r="C164" s="191" t="s">
        <v>176</v>
      </c>
      <c r="D164" s="192">
        <f>SUM(D165:D189)</f>
        <v>220650</v>
      </c>
      <c r="E164" s="192">
        <f>SUM(E165:E189)</f>
        <v>17000</v>
      </c>
      <c r="F164" s="192">
        <f t="shared" si="300"/>
        <v>237650</v>
      </c>
      <c r="G164" s="192">
        <f>SUM(G165:G189)</f>
        <v>0</v>
      </c>
      <c r="H164" s="192">
        <f t="shared" si="4"/>
        <v>237650</v>
      </c>
      <c r="I164" s="192">
        <f>SUM(I165:I189)</f>
        <v>0</v>
      </c>
      <c r="J164" s="192">
        <f t="shared" si="5"/>
        <v>237650</v>
      </c>
      <c r="K164" s="192">
        <f t="shared" ref="K164:AD164" si="447">SUM(K165:K189)</f>
        <v>25750</v>
      </c>
      <c r="L164" s="192">
        <f t="shared" si="447"/>
        <v>41000</v>
      </c>
      <c r="M164" s="192">
        <f t="shared" si="447"/>
        <v>86500</v>
      </c>
      <c r="N164" s="192">
        <f t="shared" si="447"/>
        <v>18500</v>
      </c>
      <c r="O164" s="192">
        <f t="shared" si="447"/>
        <v>7500</v>
      </c>
      <c r="P164" s="192">
        <f t="shared" ref="P164:Q164" si="448">SUM(P165:P189)</f>
        <v>0</v>
      </c>
      <c r="Q164" s="192">
        <f t="shared" si="448"/>
        <v>46900</v>
      </c>
      <c r="R164" s="192">
        <f t="shared" si="447"/>
        <v>11500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14500</v>
      </c>
      <c r="AD164" s="192">
        <f t="shared" si="447"/>
        <v>49000</v>
      </c>
      <c r="AE164" s="192">
        <f t="shared" si="9"/>
        <v>63500</v>
      </c>
      <c r="AF164" s="192">
        <f>SUM(AF165:AF189)</f>
        <v>22750</v>
      </c>
      <c r="AG164" s="192">
        <f>SUM(AG165:AG189)</f>
        <v>23750</v>
      </c>
      <c r="AH164" s="192">
        <f>SUM(AH165:AH189)</f>
        <v>49650</v>
      </c>
      <c r="AI164" s="192">
        <f t="shared" si="10"/>
        <v>96150</v>
      </c>
      <c r="AJ164" s="192">
        <f>SUM(AJ165:AJ189)</f>
        <v>16250</v>
      </c>
      <c r="AK164" s="192">
        <f>SUM(AK165:AK189)</f>
        <v>28750</v>
      </c>
      <c r="AL164" s="192">
        <f>SUM(AL165:AL189)</f>
        <v>0</v>
      </c>
      <c r="AM164" s="192">
        <f t="shared" si="11"/>
        <v>45000</v>
      </c>
      <c r="AN164" s="192">
        <f>SUM(AN165:AN189)</f>
        <v>33000</v>
      </c>
      <c r="AO164" s="192">
        <f>SUM(AO165:AO189)</f>
        <v>0</v>
      </c>
      <c r="AP164" s="192">
        <f>SUM(AP165:AP189)</f>
        <v>0</v>
      </c>
      <c r="AQ164" s="192">
        <f t="shared" si="12"/>
        <v>33000</v>
      </c>
      <c r="AR164" s="192">
        <f t="shared" si="13"/>
        <v>237650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16400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F167" s="183">
        <f t="shared" ref="F167" si="459">D167+E167</f>
        <v>18400</v>
      </c>
      <c r="G167" s="183"/>
      <c r="H167" s="183">
        <f t="shared" ref="H167" si="460">F167-G167</f>
        <v>18400</v>
      </c>
      <c r="I167" s="183"/>
      <c r="J167" s="183">
        <f t="shared" ref="J167" si="461">F167-I167</f>
        <v>18400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11650</v>
      </c>
      <c r="AI167" s="183">
        <f t="shared" ref="AI167" si="463">AF167+AG167+AH167</f>
        <v>12400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6000</v>
      </c>
      <c r="AR167" s="183">
        <f t="shared" ref="AR167" si="466">AE167+AI167+AM167+AQ167</f>
        <v>18400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200750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F171" s="183">
        <f t="shared" si="467"/>
        <v>215750</v>
      </c>
      <c r="G171" s="183"/>
      <c r="H171" s="183">
        <f t="shared" si="468"/>
        <v>215750</v>
      </c>
      <c r="I171" s="183"/>
      <c r="J171" s="183">
        <f t="shared" si="469"/>
        <v>215750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23750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41000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79000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18500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11500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14500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49000</v>
      </c>
      <c r="AE171" s="183">
        <f t="shared" si="470"/>
        <v>63500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22000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23750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38000</v>
      </c>
      <c r="AI171" s="183">
        <f t="shared" si="471"/>
        <v>83750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12750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28750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41500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27000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27000</v>
      </c>
      <c r="AR171" s="183">
        <f t="shared" si="474"/>
        <v>215750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3500</v>
      </c>
      <c r="G179" s="183"/>
      <c r="H179" s="183">
        <f t="shared" si="476"/>
        <v>3500</v>
      </c>
      <c r="I179" s="183"/>
      <c r="J179" s="183">
        <f t="shared" si="477"/>
        <v>3500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3500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3500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299</v>
      </c>
      <c r="C190" s="191" t="s">
        <v>179</v>
      </c>
      <c r="D190" s="192">
        <f>D191+D199</f>
        <v>293447.658</v>
      </c>
      <c r="E190" s="192">
        <f>E191+E199</f>
        <v>33000</v>
      </c>
      <c r="F190" s="192">
        <f t="shared" si="300"/>
        <v>326447.658</v>
      </c>
      <c r="G190" s="192">
        <f>G191+G199</f>
        <v>0</v>
      </c>
      <c r="H190" s="192">
        <f t="shared" si="4"/>
        <v>326447.658</v>
      </c>
      <c r="I190" s="192">
        <f>I191+I199</f>
        <v>0</v>
      </c>
      <c r="J190" s="192">
        <f t="shared" si="5"/>
        <v>326447.658</v>
      </c>
      <c r="K190" s="192">
        <f>K191+K199</f>
        <v>46200</v>
      </c>
      <c r="L190" s="192">
        <f t="shared" ref="L190:AA190" si="491">L191+L199</f>
        <v>84660</v>
      </c>
      <c r="M190" s="192">
        <f t="shared" si="491"/>
        <v>130147.658</v>
      </c>
      <c r="N190" s="192">
        <f t="shared" si="491"/>
        <v>33000</v>
      </c>
      <c r="O190" s="192">
        <f t="shared" si="491"/>
        <v>9300</v>
      </c>
      <c r="P190" s="192">
        <f t="shared" si="491"/>
        <v>0</v>
      </c>
      <c r="Q190" s="192">
        <f t="shared" si="491"/>
        <v>13240</v>
      </c>
      <c r="R190" s="192">
        <f t="shared" si="491"/>
        <v>9900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6600</v>
      </c>
      <c r="AC190" s="192">
        <f t="shared" ref="AC190" si="494">AC191+AC199</f>
        <v>9900</v>
      </c>
      <c r="AD190" s="192">
        <f t="shared" ref="AD190" si="495">AD191+AD199</f>
        <v>75700</v>
      </c>
      <c r="AE190" s="192">
        <f t="shared" si="9"/>
        <v>92200</v>
      </c>
      <c r="AF190" s="192">
        <f t="shared" ref="AF190" si="496">AF191+AF199</f>
        <v>41040</v>
      </c>
      <c r="AG190" s="192">
        <f t="shared" ref="AG190" si="497">AG191+AG199</f>
        <v>13010</v>
      </c>
      <c r="AH190" s="192">
        <f t="shared" ref="AH190" si="498">AH191+AH199</f>
        <v>33100</v>
      </c>
      <c r="AI190" s="192">
        <f t="shared" si="10"/>
        <v>87150</v>
      </c>
      <c r="AJ190" s="192">
        <f t="shared" ref="AJ190" si="499">AJ191+AJ199</f>
        <v>36267.658000000003</v>
      </c>
      <c r="AK190" s="192">
        <f t="shared" ref="AK190" si="500">AK191+AK199</f>
        <v>34950</v>
      </c>
      <c r="AL190" s="192">
        <f t="shared" ref="AL190" si="501">AL191+AL199</f>
        <v>33100</v>
      </c>
      <c r="AM190" s="192">
        <f t="shared" si="11"/>
        <v>104317.658</v>
      </c>
      <c r="AN190" s="192">
        <f t="shared" ref="AN190" si="502">AN191+AN199</f>
        <v>42780</v>
      </c>
      <c r="AO190" s="192">
        <f t="shared" ref="AO190" si="503">AO191+AO199</f>
        <v>0</v>
      </c>
      <c r="AP190" s="192">
        <f t="shared" ref="AP190" si="504">AP191+AP199</f>
        <v>0</v>
      </c>
      <c r="AQ190" s="192">
        <f t="shared" si="12"/>
        <v>42780</v>
      </c>
      <c r="AR190" s="192">
        <f t="shared" si="13"/>
        <v>326447.658</v>
      </c>
    </row>
    <row r="191" spans="2:44" x14ac:dyDescent="0.25">
      <c r="B191" s="190" t="s">
        <v>300</v>
      </c>
      <c r="C191" s="191" t="s">
        <v>180</v>
      </c>
      <c r="D191" s="192">
        <f>SUM(D192:D198)</f>
        <v>66000</v>
      </c>
      <c r="E191" s="192">
        <f>SUM(E192:E198)</f>
        <v>0</v>
      </c>
      <c r="F191" s="192">
        <f>D191+E191</f>
        <v>66000</v>
      </c>
      <c r="G191" s="192">
        <f>SUM(G192:G198)</f>
        <v>0</v>
      </c>
      <c r="H191" s="192">
        <f>F191-G191</f>
        <v>66000</v>
      </c>
      <c r="I191" s="192">
        <f>SUM(I192:I198)</f>
        <v>0</v>
      </c>
      <c r="J191" s="192">
        <f>F191-I191</f>
        <v>66000</v>
      </c>
      <c r="K191" s="192">
        <f t="shared" ref="K191:AD191" si="505">SUM(K192:K198)</f>
        <v>0</v>
      </c>
      <c r="L191" s="192">
        <f t="shared" si="505"/>
        <v>1000</v>
      </c>
      <c r="M191" s="192">
        <f t="shared" si="505"/>
        <v>55000</v>
      </c>
      <c r="N191" s="192">
        <f t="shared" si="505"/>
        <v>10000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1000</v>
      </c>
      <c r="AG191" s="192">
        <f>SUM(AG192:AG198)</f>
        <v>0</v>
      </c>
      <c r="AH191" s="192">
        <f>SUM(AH192:AH198)</f>
        <v>10000</v>
      </c>
      <c r="AI191" s="192">
        <f>AF191+AG191+AH191</f>
        <v>11000</v>
      </c>
      <c r="AJ191" s="192">
        <f>SUM(AJ192:AJ198)</f>
        <v>10000</v>
      </c>
      <c r="AK191" s="192">
        <f>SUM(AK192:AK198)</f>
        <v>0</v>
      </c>
      <c r="AL191" s="192">
        <f>SUM(AL192:AL198)</f>
        <v>30000</v>
      </c>
      <c r="AM191" s="192">
        <f>AJ191+AK191+AL191</f>
        <v>40000</v>
      </c>
      <c r="AN191" s="192">
        <f>SUM(AN192:AN198)</f>
        <v>15000</v>
      </c>
      <c r="AO191" s="192">
        <f>SUM(AO192:AO198)</f>
        <v>0</v>
      </c>
      <c r="AP191" s="192">
        <f>SUM(AP192:AP198)</f>
        <v>0</v>
      </c>
      <c r="AQ191" s="192">
        <f>AN191+AO191+AP191</f>
        <v>15000</v>
      </c>
      <c r="AR191" s="192">
        <f>AE191+AI191+AM191+AQ191</f>
        <v>66000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21000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21000</v>
      </c>
      <c r="G193" s="183"/>
      <c r="H193" s="183">
        <f t="shared" ref="H193" si="512">F193-G193</f>
        <v>21000</v>
      </c>
      <c r="I193" s="183"/>
      <c r="J193" s="183">
        <f t="shared" ref="J193" si="513">F193-I193</f>
        <v>21000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I193" s="183">
        <f t="shared" ref="AI193" si="515">AF193+AG193+AH193</f>
        <v>11000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10000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21000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45000</v>
      </c>
      <c r="G194" s="183"/>
      <c r="H194" s="183">
        <f>F194-G194</f>
        <v>45000</v>
      </c>
      <c r="I194" s="183"/>
      <c r="J194" s="183">
        <f>F194-I194</f>
        <v>45000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M194" s="183">
        <f>AJ194+AK194+AL194</f>
        <v>30000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15000</v>
      </c>
      <c r="AR194" s="183">
        <f>AE194+AI194+AM194+AQ194</f>
        <v>45000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301</v>
      </c>
      <c r="C199" s="191" t="s">
        <v>181</v>
      </c>
      <c r="D199" s="192">
        <f>SUM(D200:D206)</f>
        <v>227447.658</v>
      </c>
      <c r="E199" s="192">
        <f>SUM(E200:E206)</f>
        <v>33000</v>
      </c>
      <c r="F199" s="192">
        <f>D199+E199</f>
        <v>260447.658</v>
      </c>
      <c r="G199" s="192">
        <f t="shared" ref="G199:I199" si="535">SUM(G200:G206)</f>
        <v>0</v>
      </c>
      <c r="H199" s="192">
        <f>F199-G199</f>
        <v>260447.658</v>
      </c>
      <c r="I199" s="192">
        <f t="shared" si="535"/>
        <v>0</v>
      </c>
      <c r="J199" s="192">
        <f>F199-I199</f>
        <v>260447.658</v>
      </c>
      <c r="K199" s="192">
        <f t="shared" ref="K199:AP199" si="536">SUM(K200:K206)</f>
        <v>46200</v>
      </c>
      <c r="L199" s="192">
        <f t="shared" si="536"/>
        <v>83660</v>
      </c>
      <c r="M199" s="192">
        <f t="shared" si="536"/>
        <v>75147.657999999996</v>
      </c>
      <c r="N199" s="192">
        <f t="shared" si="536"/>
        <v>23000</v>
      </c>
      <c r="O199" s="192">
        <f t="shared" si="536"/>
        <v>9300</v>
      </c>
      <c r="P199" s="192">
        <f t="shared" ref="P199:Q199" si="537">SUM(P200:P206)</f>
        <v>0</v>
      </c>
      <c r="Q199" s="192">
        <f t="shared" si="537"/>
        <v>13240</v>
      </c>
      <c r="R199" s="192">
        <f t="shared" si="536"/>
        <v>9900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6600</v>
      </c>
      <c r="AC199" s="192">
        <f t="shared" si="536"/>
        <v>9900</v>
      </c>
      <c r="AD199" s="192">
        <f t="shared" si="536"/>
        <v>75700</v>
      </c>
      <c r="AE199" s="192">
        <f>AB199+AC199+AD199</f>
        <v>92200</v>
      </c>
      <c r="AF199" s="192">
        <f t="shared" si="536"/>
        <v>40040</v>
      </c>
      <c r="AG199" s="192">
        <f t="shared" si="536"/>
        <v>13010</v>
      </c>
      <c r="AH199" s="192">
        <f t="shared" si="536"/>
        <v>23100</v>
      </c>
      <c r="AI199" s="192">
        <f>AF199+AG199+AH199</f>
        <v>76150</v>
      </c>
      <c r="AJ199" s="192">
        <f t="shared" si="536"/>
        <v>26267.658000000003</v>
      </c>
      <c r="AK199" s="192">
        <f t="shared" si="536"/>
        <v>34950</v>
      </c>
      <c r="AL199" s="192">
        <f t="shared" si="536"/>
        <v>3100</v>
      </c>
      <c r="AM199" s="192">
        <f>AJ199+AK199+AL199</f>
        <v>64317.658000000003</v>
      </c>
      <c r="AN199" s="192">
        <f t="shared" si="536"/>
        <v>27780</v>
      </c>
      <c r="AO199" s="192">
        <f t="shared" si="536"/>
        <v>0</v>
      </c>
      <c r="AP199" s="192">
        <f t="shared" si="536"/>
        <v>0</v>
      </c>
      <c r="AQ199" s="192">
        <f>AN199+AO199+AP199</f>
        <v>27780</v>
      </c>
      <c r="AR199" s="192">
        <f>AE199+AI199+AM199+AQ199</f>
        <v>260447.658</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4340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4340</v>
      </c>
      <c r="G200" s="183"/>
      <c r="H200" s="183">
        <f t="shared" ref="H200:H206" si="541">F200-G200</f>
        <v>4340</v>
      </c>
      <c r="I200" s="183"/>
      <c r="J200" s="183">
        <f t="shared" ref="J200:J206" si="542">F200-I200</f>
        <v>4340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4340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3100</v>
      </c>
      <c r="AM200" s="183">
        <f t="shared" ref="AM200:AM206" si="545">AJ200+AK200+AL200</f>
        <v>3100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1240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1240</v>
      </c>
      <c r="AR200" s="183">
        <f t="shared" ref="AR200:AR206" si="547">AE200+AI200+AM200+AQ200</f>
        <v>4340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193107.658</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33000</v>
      </c>
      <c r="F201" s="183">
        <f>D201+E201</f>
        <v>226107.658</v>
      </c>
      <c r="G201" s="183"/>
      <c r="H201" s="183">
        <f t="shared" si="541"/>
        <v>226107.658</v>
      </c>
      <c r="I201" s="183"/>
      <c r="J201" s="183">
        <f t="shared" si="542"/>
        <v>226107.658</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46200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49320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75147.657999999996</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23000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9300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13240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9900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9900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75700</v>
      </c>
      <c r="AE201" s="183">
        <f t="shared" si="543"/>
        <v>92200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40040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13010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23100</v>
      </c>
      <c r="AI201" s="183">
        <f t="shared" si="544"/>
        <v>76150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26267.658000000003</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4950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31217.658000000003</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26540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26540</v>
      </c>
      <c r="AR201" s="183">
        <f t="shared" si="547"/>
        <v>226107.658</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30000</v>
      </c>
      <c r="G204" s="183"/>
      <c r="H204" s="183">
        <f t="shared" si="549"/>
        <v>30000</v>
      </c>
      <c r="I204" s="183"/>
      <c r="J204" s="183">
        <f t="shared" si="550"/>
        <v>30000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30000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30000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309</v>
      </c>
      <c r="C222" s="179" t="s">
        <v>188</v>
      </c>
      <c r="D222" s="180">
        <f>D223+D235+D243+D260+D267+D312</f>
        <v>1677508.5</v>
      </c>
      <c r="E222" s="180">
        <f>E223+E235+E243+E260+E267+E312</f>
        <v>146200</v>
      </c>
      <c r="F222" s="180">
        <f t="shared" ref="F222:F382" si="622">D222+E222</f>
        <v>1823708.5</v>
      </c>
      <c r="G222" s="180">
        <f>G223+G235+G243+G260+G267+G312</f>
        <v>0</v>
      </c>
      <c r="H222" s="180">
        <f t="shared" ref="H222:H498" si="623">F222-G222</f>
        <v>1823708.5</v>
      </c>
      <c r="I222" s="180">
        <f>I223+I235+I243+I260+I267+I312</f>
        <v>0</v>
      </c>
      <c r="J222" s="180">
        <f t="shared" ref="J222:J498" si="624">F222-I222</f>
        <v>1823708.5</v>
      </c>
      <c r="K222" s="180">
        <f t="shared" ref="K222:AD222" si="625">K223+K235+K243+K260+K267+K312</f>
        <v>366516</v>
      </c>
      <c r="L222" s="180">
        <f t="shared" si="625"/>
        <v>106900</v>
      </c>
      <c r="M222" s="180">
        <f t="shared" si="625"/>
        <v>362537.5</v>
      </c>
      <c r="N222" s="180">
        <f t="shared" si="625"/>
        <v>132495</v>
      </c>
      <c r="O222" s="180">
        <f t="shared" si="625"/>
        <v>73000</v>
      </c>
      <c r="P222" s="180">
        <f t="shared" si="625"/>
        <v>0</v>
      </c>
      <c r="Q222" s="180">
        <f t="shared" si="625"/>
        <v>214750</v>
      </c>
      <c r="R222" s="180">
        <f t="shared" si="625"/>
        <v>37000</v>
      </c>
      <c r="S222" s="180">
        <f t="shared" si="625"/>
        <v>0</v>
      </c>
      <c r="T222" s="180">
        <f t="shared" ref="T222" si="626">T223+T235+T243+T260+T267+T312</f>
        <v>2700</v>
      </c>
      <c r="U222" s="180">
        <f t="shared" si="625"/>
        <v>527810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0</v>
      </c>
      <c r="AC222" s="180">
        <f t="shared" si="625"/>
        <v>47920</v>
      </c>
      <c r="AD222" s="180">
        <f t="shared" si="625"/>
        <v>34000</v>
      </c>
      <c r="AE222" s="180">
        <f t="shared" ref="AE222:AE498" si="628">AB222+AC222+AD222</f>
        <v>81920</v>
      </c>
      <c r="AF222" s="180">
        <f>AF223+AF235+AF243+AF260+AF267+AF312</f>
        <v>306950</v>
      </c>
      <c r="AG222" s="180">
        <f>AG223+AG235+AG243+AG260+AG267+AG312</f>
        <v>210700</v>
      </c>
      <c r="AH222" s="180">
        <f>AH223+AH235+AH243+AH260+AH267+AH312</f>
        <v>340730</v>
      </c>
      <c r="AI222" s="180">
        <f t="shared" ref="AI222:AI498" si="629">AF222+AG222+AH222</f>
        <v>858380</v>
      </c>
      <c r="AJ222" s="180">
        <f>AJ223+AJ235+AJ243+AJ260+AJ267+AJ312</f>
        <v>320096</v>
      </c>
      <c r="AK222" s="180">
        <f>AK223+AK235+AK243+AK260+AK267+AK312</f>
        <v>355047.5</v>
      </c>
      <c r="AL222" s="180">
        <f>AL223+AL235+AL243+AL260+AL267+AL312</f>
        <v>14920</v>
      </c>
      <c r="AM222" s="180">
        <f t="shared" ref="AM222:AM498" si="630">AJ222+AK222+AL222</f>
        <v>690063.5</v>
      </c>
      <c r="AN222" s="180">
        <f>AN223+AN235+AN243+AN260+AN267+AN312</f>
        <v>193345</v>
      </c>
      <c r="AO222" s="180">
        <f>AO223+AO235+AO243+AO260+AO267+AO312</f>
        <v>0</v>
      </c>
      <c r="AP222" s="180">
        <f>AP223+AP235+AP243+AP260+AP267+AP312</f>
        <v>0</v>
      </c>
      <c r="AQ222" s="180">
        <f t="shared" ref="AQ222:AQ498" si="631">AN222+AO222+AP222</f>
        <v>193345</v>
      </c>
      <c r="AR222" s="180">
        <f t="shared" ref="AR222:AR498" si="632">AE222+AI222+AM222+AQ222</f>
        <v>1823708.5</v>
      </c>
    </row>
    <row r="223" spans="2:44" x14ac:dyDescent="0.25">
      <c r="B223" s="190" t="s">
        <v>310</v>
      </c>
      <c r="C223" s="191" t="s">
        <v>189</v>
      </c>
      <c r="D223" s="192">
        <f>SUM(D224:D234)</f>
        <v>502750</v>
      </c>
      <c r="E223" s="192">
        <f>SUM(E224:E234)</f>
        <v>30000</v>
      </c>
      <c r="F223" s="192">
        <f t="shared" si="622"/>
        <v>532750</v>
      </c>
      <c r="G223" s="192">
        <f>SUM(G224:G234)</f>
        <v>0</v>
      </c>
      <c r="H223" s="192">
        <f t="shared" si="623"/>
        <v>532750</v>
      </c>
      <c r="I223" s="192">
        <f>SUM(I224:I234)</f>
        <v>0</v>
      </c>
      <c r="J223" s="192">
        <f t="shared" si="624"/>
        <v>532750</v>
      </c>
      <c r="K223" s="192">
        <f t="shared" ref="K223:AD223" si="633">SUM(K224:K234)</f>
        <v>68250</v>
      </c>
      <c r="L223" s="192">
        <f t="shared" si="633"/>
        <v>42000</v>
      </c>
      <c r="M223" s="192">
        <f t="shared" si="633"/>
        <v>218500</v>
      </c>
      <c r="N223" s="192">
        <f t="shared" si="633"/>
        <v>54000</v>
      </c>
      <c r="O223" s="192">
        <f t="shared" si="633"/>
        <v>4000</v>
      </c>
      <c r="P223" s="192">
        <f t="shared" si="633"/>
        <v>0</v>
      </c>
      <c r="Q223" s="192">
        <f t="shared" si="633"/>
        <v>121500</v>
      </c>
      <c r="R223" s="192">
        <f t="shared" si="633"/>
        <v>24500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33000</v>
      </c>
      <c r="AD223" s="192">
        <f t="shared" si="633"/>
        <v>8000</v>
      </c>
      <c r="AE223" s="192">
        <f t="shared" si="628"/>
        <v>41000</v>
      </c>
      <c r="AF223" s="192">
        <f>SUM(AF224:AF234)</f>
        <v>174000</v>
      </c>
      <c r="AG223" s="192">
        <f>SUM(AG224:AG234)</f>
        <v>95500</v>
      </c>
      <c r="AH223" s="192">
        <f>SUM(AH224:AH234)</f>
        <v>25500</v>
      </c>
      <c r="AI223" s="192">
        <f t="shared" si="629"/>
        <v>295000</v>
      </c>
      <c r="AJ223" s="192">
        <f>SUM(AJ224:AJ234)</f>
        <v>61500</v>
      </c>
      <c r="AK223" s="192">
        <f>SUM(AK224:AK234)</f>
        <v>110250</v>
      </c>
      <c r="AL223" s="192">
        <f>SUM(AL224:AL234)</f>
        <v>5000</v>
      </c>
      <c r="AM223" s="192">
        <f t="shared" si="630"/>
        <v>176750</v>
      </c>
      <c r="AN223" s="192">
        <f>SUM(AN224:AN234)</f>
        <v>20000</v>
      </c>
      <c r="AO223" s="192">
        <f>SUM(AO224:AO234)</f>
        <v>0</v>
      </c>
      <c r="AP223" s="192">
        <f>SUM(AP224:AP234)</f>
        <v>0</v>
      </c>
      <c r="AQ223" s="192">
        <f t="shared" si="631"/>
        <v>20000</v>
      </c>
      <c r="AR223" s="192">
        <f t="shared" si="632"/>
        <v>532750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502750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F225" s="183">
        <f t="shared" si="622"/>
        <v>532750</v>
      </c>
      <c r="G225" s="183"/>
      <c r="H225" s="183">
        <f t="shared" si="623"/>
        <v>532750</v>
      </c>
      <c r="I225" s="183"/>
      <c r="J225" s="183">
        <f t="shared" si="624"/>
        <v>532750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68250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218500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121500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24500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33000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E225" s="183">
        <f t="shared" si="628"/>
        <v>41000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174000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95500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25500</v>
      </c>
      <c r="AI225" s="183">
        <f t="shared" si="629"/>
        <v>295000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61500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110250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M225" s="183">
        <f t="shared" si="630"/>
        <v>176750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20000</v>
      </c>
      <c r="AR225" s="183">
        <f t="shared" si="632"/>
        <v>532750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313</v>
      </c>
      <c r="C235" s="191" t="s">
        <v>191</v>
      </c>
      <c r="D235" s="192">
        <f>SUM(D236:D242)</f>
        <v>15000</v>
      </c>
      <c r="E235" s="192">
        <f>SUM(E236:E242)</f>
        <v>0</v>
      </c>
      <c r="F235" s="192">
        <f t="shared" si="622"/>
        <v>15000</v>
      </c>
      <c r="G235" s="192">
        <f>SUM(G236:G242)</f>
        <v>0</v>
      </c>
      <c r="H235" s="192">
        <f t="shared" si="623"/>
        <v>15000</v>
      </c>
      <c r="I235" s="192">
        <f>SUM(I236:I242)</f>
        <v>0</v>
      </c>
      <c r="J235" s="192">
        <f t="shared" si="624"/>
        <v>15000</v>
      </c>
      <c r="K235" s="192">
        <f t="shared" ref="K235:AD235" si="660">SUM(K236:K242)</f>
        <v>0</v>
      </c>
      <c r="L235" s="192">
        <f t="shared" si="660"/>
        <v>0</v>
      </c>
      <c r="M235" s="192">
        <f t="shared" si="660"/>
        <v>0</v>
      </c>
      <c r="N235" s="192">
        <f t="shared" si="660"/>
        <v>0</v>
      </c>
      <c r="O235" s="192">
        <f t="shared" si="660"/>
        <v>15000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15000</v>
      </c>
      <c r="AK235" s="192">
        <f>SUM(AK236:AK242)</f>
        <v>0</v>
      </c>
      <c r="AL235" s="192">
        <f>SUM(AL236:AL242)</f>
        <v>0</v>
      </c>
      <c r="AM235" s="192">
        <f t="shared" si="630"/>
        <v>15000</v>
      </c>
      <c r="AN235" s="192">
        <f>SUM(AN236:AN242)</f>
        <v>0</v>
      </c>
      <c r="AO235" s="192">
        <f>SUM(AO236:AO242)</f>
        <v>0</v>
      </c>
      <c r="AP235" s="192">
        <f>SUM(AP236:AP242)</f>
        <v>0</v>
      </c>
      <c r="AQ235" s="192">
        <f t="shared" si="631"/>
        <v>0</v>
      </c>
      <c r="AR235" s="192">
        <f t="shared" si="632"/>
        <v>15000</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15000</v>
      </c>
      <c r="G239" s="183"/>
      <c r="H239" s="183">
        <f t="shared" si="666"/>
        <v>15000</v>
      </c>
      <c r="I239" s="183"/>
      <c r="J239" s="183">
        <f t="shared" si="667"/>
        <v>15000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15000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15000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315</v>
      </c>
      <c r="C243" s="191" t="s">
        <v>192</v>
      </c>
      <c r="D243" s="192">
        <f>SUM(D244:D259)</f>
        <v>210022.5</v>
      </c>
      <c r="E243" s="192">
        <f>SUM(E244:E259)</f>
        <v>0</v>
      </c>
      <c r="F243" s="192">
        <f t="shared" si="622"/>
        <v>210022.5</v>
      </c>
      <c r="G243" s="192">
        <f>SUM(G244:G259)</f>
        <v>0</v>
      </c>
      <c r="H243" s="192">
        <f t="shared" si="623"/>
        <v>210022.5</v>
      </c>
      <c r="I243" s="192">
        <f>SUM(I244:I259)</f>
        <v>0</v>
      </c>
      <c r="J243" s="192">
        <f t="shared" si="624"/>
        <v>210022.5</v>
      </c>
      <c r="K243" s="192">
        <f t="shared" ref="K243:AD243" si="689">SUM(K244:K259)</f>
        <v>16530</v>
      </c>
      <c r="L243" s="192">
        <f t="shared" si="689"/>
        <v>7500</v>
      </c>
      <c r="M243" s="192">
        <f t="shared" si="689"/>
        <v>36507.5</v>
      </c>
      <c r="N243" s="192">
        <f t="shared" si="689"/>
        <v>65485</v>
      </c>
      <c r="O243" s="192">
        <f t="shared" si="689"/>
        <v>0</v>
      </c>
      <c r="P243" s="192">
        <f t="shared" ref="P243:Q243" si="690">SUM(P244:P259)</f>
        <v>0</v>
      </c>
      <c r="Q243" s="192">
        <f t="shared" si="690"/>
        <v>50000</v>
      </c>
      <c r="R243" s="192">
        <f t="shared" si="689"/>
        <v>12500</v>
      </c>
      <c r="S243" s="192">
        <f t="shared" si="689"/>
        <v>0</v>
      </c>
      <c r="T243" s="192">
        <f t="shared" ref="T243" si="691">SUM(T244:T259)</f>
        <v>0</v>
      </c>
      <c r="U243" s="192">
        <f t="shared" si="689"/>
        <v>21500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4200</v>
      </c>
      <c r="AD243" s="192">
        <f t="shared" si="689"/>
        <v>0</v>
      </c>
      <c r="AE243" s="192">
        <f t="shared" si="628"/>
        <v>4200</v>
      </c>
      <c r="AF243" s="192">
        <f>SUM(AF244:AF259)</f>
        <v>24000</v>
      </c>
      <c r="AG243" s="192">
        <f>SUM(AG244:AG259)</f>
        <v>5000</v>
      </c>
      <c r="AH243" s="192">
        <f>SUM(AH244:AH259)</f>
        <v>4200</v>
      </c>
      <c r="AI243" s="192">
        <f t="shared" si="629"/>
        <v>33200</v>
      </c>
      <c r="AJ243" s="192">
        <f>SUM(AJ244:AJ259)</f>
        <v>28520</v>
      </c>
      <c r="AK243" s="192">
        <f>SUM(AK244:AK259)</f>
        <v>55987.5</v>
      </c>
      <c r="AL243" s="192">
        <f>SUM(AL244:AL259)</f>
        <v>4200</v>
      </c>
      <c r="AM243" s="192">
        <f t="shared" si="630"/>
        <v>88707.5</v>
      </c>
      <c r="AN243" s="192">
        <f>SUM(AN244:AN259)</f>
        <v>83915</v>
      </c>
      <c r="AO243" s="192">
        <f>SUM(AO244:AO259)</f>
        <v>0</v>
      </c>
      <c r="AP243" s="192">
        <f>SUM(AP244:AP259)</f>
        <v>0</v>
      </c>
      <c r="AQ243" s="192">
        <f t="shared" si="631"/>
        <v>83915</v>
      </c>
      <c r="AR243" s="192">
        <f t="shared" si="632"/>
        <v>210022.5</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1500</v>
      </c>
      <c r="G247" s="183"/>
      <c r="H247" s="183">
        <f t="shared" si="695"/>
        <v>1500</v>
      </c>
      <c r="I247" s="183"/>
      <c r="J247" s="183">
        <f t="shared" si="696"/>
        <v>1500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1500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1500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208522.5</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208522.5</v>
      </c>
      <c r="G248" s="183"/>
      <c r="H248" s="183">
        <f t="shared" si="695"/>
        <v>208522.5</v>
      </c>
      <c r="I248" s="183"/>
      <c r="J248" s="183">
        <f t="shared" si="696"/>
        <v>208522.5</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16530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36507.5</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65485</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12500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4200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22500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v>
      </c>
      <c r="AI248" s="183">
        <f t="shared" si="698"/>
        <v>31700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28520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55987.5</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v>
      </c>
      <c r="AM248" s="183">
        <f t="shared" si="699"/>
        <v>88707.5</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83915</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83915</v>
      </c>
      <c r="AR248" s="183">
        <f t="shared" si="701"/>
        <v>208522.5</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322</v>
      </c>
      <c r="C267" s="191" t="s">
        <v>199</v>
      </c>
      <c r="D267" s="192">
        <f>SUM(D268:D311)</f>
        <v>374366</v>
      </c>
      <c r="E267" s="192">
        <f>SUM(E268:E311)</f>
        <v>45000</v>
      </c>
      <c r="F267" s="192">
        <f t="shared" si="622"/>
        <v>419366</v>
      </c>
      <c r="G267" s="192">
        <f>SUM(G268:G311)</f>
        <v>0</v>
      </c>
      <c r="H267" s="192">
        <f t="shared" si="623"/>
        <v>419366</v>
      </c>
      <c r="I267" s="192">
        <f>SUM(I268:I311)</f>
        <v>0</v>
      </c>
      <c r="J267" s="192">
        <f t="shared" si="624"/>
        <v>419366</v>
      </c>
      <c r="K267" s="192">
        <f t="shared" ref="K267:AD267" si="723">SUM(K268:K311)</f>
        <v>258616</v>
      </c>
      <c r="L267" s="192">
        <f t="shared" si="723"/>
        <v>37000</v>
      </c>
      <c r="M267" s="192">
        <f t="shared" si="723"/>
        <v>29500</v>
      </c>
      <c r="N267" s="192">
        <f t="shared" si="723"/>
        <v>0</v>
      </c>
      <c r="O267" s="192">
        <f t="shared" si="723"/>
        <v>50000</v>
      </c>
      <c r="P267" s="192">
        <f t="shared" ref="P267:Q267" si="724">SUM(P268:P311)</f>
        <v>0</v>
      </c>
      <c r="Q267" s="192">
        <f t="shared" si="724"/>
        <v>24250</v>
      </c>
      <c r="R267" s="192">
        <f t="shared" si="723"/>
        <v>0</v>
      </c>
      <c r="S267" s="192">
        <f t="shared" si="723"/>
        <v>0</v>
      </c>
      <c r="T267" s="192">
        <f t="shared" ref="T267" si="725">SUM(T268:T311)</f>
        <v>0</v>
      </c>
      <c r="U267" s="192">
        <f t="shared" si="723"/>
        <v>20000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3000</v>
      </c>
      <c r="AD267" s="192">
        <f t="shared" si="723"/>
        <v>0</v>
      </c>
      <c r="AE267" s="192">
        <f t="shared" si="628"/>
        <v>3000</v>
      </c>
      <c r="AF267" s="192">
        <f>SUM(AF268:AF311)</f>
        <v>77500</v>
      </c>
      <c r="AG267" s="192">
        <f>SUM(AG268:AG311)</f>
        <v>24000</v>
      </c>
      <c r="AH267" s="192">
        <f>SUM(AH268:AH311)</f>
        <v>73250</v>
      </c>
      <c r="AI267" s="192">
        <f t="shared" si="629"/>
        <v>174750</v>
      </c>
      <c r="AJ267" s="192">
        <f>SUM(AJ268:AJ311)</f>
        <v>202616</v>
      </c>
      <c r="AK267" s="192">
        <f>SUM(AK268:AK311)</f>
        <v>12000</v>
      </c>
      <c r="AL267" s="192">
        <f>SUM(AL268:AL311)</f>
        <v>0</v>
      </c>
      <c r="AM267" s="192">
        <f t="shared" si="630"/>
        <v>214616</v>
      </c>
      <c r="AN267" s="192">
        <f>SUM(AN268:AN311)</f>
        <v>27000</v>
      </c>
      <c r="AO267" s="192">
        <f>SUM(AO268:AO311)</f>
        <v>0</v>
      </c>
      <c r="AP267" s="192">
        <f>SUM(AP268:AP311)</f>
        <v>0</v>
      </c>
      <c r="AQ267" s="192">
        <f t="shared" si="631"/>
        <v>27000</v>
      </c>
      <c r="AR267" s="192">
        <f t="shared" si="632"/>
        <v>419366</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202616</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202616</v>
      </c>
      <c r="G268" s="183"/>
      <c r="H268" s="183">
        <f t="shared" si="623"/>
        <v>202616</v>
      </c>
      <c r="I268" s="183"/>
      <c r="J268" s="183">
        <f t="shared" si="624"/>
        <v>202616</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202616</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202616</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202616</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202616</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F270" s="183">
        <f t="shared" si="728"/>
        <v>75000</v>
      </c>
      <c r="G270" s="183"/>
      <c r="H270" s="183">
        <f t="shared" si="729"/>
        <v>75000</v>
      </c>
      <c r="I270" s="183"/>
      <c r="J270" s="183">
        <f t="shared" si="730"/>
        <v>75000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75000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75000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50000</v>
      </c>
      <c r="G273" s="183"/>
      <c r="H273" s="183">
        <f t="shared" si="729"/>
        <v>50000</v>
      </c>
      <c r="I273" s="183"/>
      <c r="J273" s="183">
        <f t="shared" si="730"/>
        <v>50000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I273" s="183">
        <f t="shared" si="732"/>
        <v>50000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50000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14500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14500</v>
      </c>
      <c r="G277" s="183"/>
      <c r="H277" s="183">
        <f t="shared" si="729"/>
        <v>14500</v>
      </c>
      <c r="I277" s="183"/>
      <c r="J277" s="183">
        <f t="shared" si="730"/>
        <v>14500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14500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3000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6500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5000</v>
      </c>
      <c r="AR277" s="183">
        <f t="shared" si="735"/>
        <v>14500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34500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34500</v>
      </c>
      <c r="G278" s="183"/>
      <c r="H278" s="183">
        <f t="shared" si="729"/>
        <v>34500</v>
      </c>
      <c r="I278" s="183"/>
      <c r="J278" s="183">
        <f t="shared" si="730"/>
        <v>34500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v>
      </c>
      <c r="AI278" s="183">
        <f t="shared" si="732"/>
        <v>18000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12000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4500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4500</v>
      </c>
      <c r="AR278" s="183">
        <f t="shared" si="735"/>
        <v>34500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294" s="183">
        <f t="shared" si="728"/>
        <v>20000</v>
      </c>
      <c r="G294" s="183"/>
      <c r="H294" s="183">
        <f t="shared" si="729"/>
        <v>20000</v>
      </c>
      <c r="I294" s="183"/>
      <c r="J294" s="183">
        <f t="shared" si="730"/>
        <v>20000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20000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20000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17500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17500</v>
      </c>
      <c r="G296" s="183"/>
      <c r="H296" s="183">
        <f t="shared" si="729"/>
        <v>17500</v>
      </c>
      <c r="I296" s="183"/>
      <c r="J296" s="183">
        <f t="shared" si="730"/>
        <v>17500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17500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17500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17500</v>
      </c>
      <c r="AR296" s="183">
        <f t="shared" si="735"/>
        <v>17500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5250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5250</v>
      </c>
      <c r="G299" s="183"/>
      <c r="H299" s="183">
        <f t="shared" si="729"/>
        <v>5250</v>
      </c>
      <c r="I299" s="183"/>
      <c r="J299" s="183">
        <f t="shared" si="730"/>
        <v>5250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5250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5250</v>
      </c>
      <c r="AI299" s="183">
        <f t="shared" si="732"/>
        <v>5250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5250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326</v>
      </c>
      <c r="C312" s="191" t="s">
        <v>200</v>
      </c>
      <c r="D312" s="192">
        <f>SUM(D313:D326)</f>
        <v>575370</v>
      </c>
      <c r="E312" s="192">
        <f>SUM(E313:E326)</f>
        <v>71200</v>
      </c>
      <c r="F312" s="192">
        <f t="shared" si="622"/>
        <v>646570</v>
      </c>
      <c r="G312" s="192">
        <f>SUM(G313:G326)</f>
        <v>0</v>
      </c>
      <c r="H312" s="192">
        <f t="shared" si="623"/>
        <v>646570</v>
      </c>
      <c r="I312" s="192">
        <f>SUM(I313:I326)</f>
        <v>0</v>
      </c>
      <c r="J312" s="192">
        <f t="shared" si="624"/>
        <v>646570</v>
      </c>
      <c r="K312" s="192">
        <f t="shared" ref="K312:AD312" si="744">SUM(K313:K326)</f>
        <v>23120</v>
      </c>
      <c r="L312" s="192">
        <f t="shared" si="744"/>
        <v>20400</v>
      </c>
      <c r="M312" s="192">
        <f t="shared" si="744"/>
        <v>78030</v>
      </c>
      <c r="N312" s="192">
        <f t="shared" si="744"/>
        <v>13010</v>
      </c>
      <c r="O312" s="192">
        <f t="shared" si="744"/>
        <v>4000</v>
      </c>
      <c r="P312" s="192">
        <f t="shared" ref="P312:Q312" si="745">SUM(P313:P326)</f>
        <v>0</v>
      </c>
      <c r="Q312" s="192">
        <f t="shared" si="745"/>
        <v>19000</v>
      </c>
      <c r="R312" s="192">
        <f t="shared" si="744"/>
        <v>0</v>
      </c>
      <c r="S312" s="192">
        <f t="shared" si="744"/>
        <v>0</v>
      </c>
      <c r="T312" s="192">
        <f t="shared" ref="T312" si="746">SUM(T313:T326)</f>
        <v>2700</v>
      </c>
      <c r="U312" s="192">
        <f t="shared" si="744"/>
        <v>486310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0</v>
      </c>
      <c r="AC312" s="192">
        <f t="shared" si="744"/>
        <v>7720</v>
      </c>
      <c r="AD312" s="192">
        <f t="shared" si="744"/>
        <v>26000</v>
      </c>
      <c r="AE312" s="192">
        <f t="shared" si="628"/>
        <v>33720</v>
      </c>
      <c r="AF312" s="192">
        <f>SUM(AF313:AF326)</f>
        <v>31450</v>
      </c>
      <c r="AG312" s="192">
        <f>SUM(AG313:AG326)</f>
        <v>86200</v>
      </c>
      <c r="AH312" s="192">
        <f>SUM(AH313:AH326)</f>
        <v>237780</v>
      </c>
      <c r="AI312" s="192">
        <f t="shared" si="629"/>
        <v>355430</v>
      </c>
      <c r="AJ312" s="192">
        <f>SUM(AJ313:AJ326)</f>
        <v>12460</v>
      </c>
      <c r="AK312" s="192">
        <f>SUM(AK313:AK326)</f>
        <v>176810</v>
      </c>
      <c r="AL312" s="192">
        <f>SUM(AL313:AL326)</f>
        <v>5720</v>
      </c>
      <c r="AM312" s="192">
        <f t="shared" si="630"/>
        <v>194990</v>
      </c>
      <c r="AN312" s="192">
        <f>SUM(AN313:AN326)</f>
        <v>62430</v>
      </c>
      <c r="AO312" s="192">
        <f>SUM(AO313:AO326)</f>
        <v>0</v>
      </c>
      <c r="AP312" s="192">
        <f>SUM(AP313:AP326)</f>
        <v>0</v>
      </c>
      <c r="AQ312" s="192">
        <f t="shared" si="631"/>
        <v>62430</v>
      </c>
      <c r="AR312" s="192">
        <f t="shared" si="632"/>
        <v>646570</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180660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180660</v>
      </c>
      <c r="G313" s="183"/>
      <c r="H313" s="183">
        <f t="shared" si="623"/>
        <v>180660</v>
      </c>
      <c r="I313" s="183"/>
      <c r="J313" s="183">
        <f t="shared" si="624"/>
        <v>180660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180660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22200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158460</v>
      </c>
      <c r="AI313" s="183">
        <f t="shared" si="629"/>
        <v>180660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180660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328650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F314" s="183">
        <f t="shared" si="622"/>
        <v>348650</v>
      </c>
      <c r="G314" s="183"/>
      <c r="H314" s="183">
        <f t="shared" si="623"/>
        <v>348650</v>
      </c>
      <c r="I314" s="183"/>
      <c r="J314" s="183">
        <f t="shared" si="624"/>
        <v>348650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22000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31500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19000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257150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26000</v>
      </c>
      <c r="AE314" s="183">
        <f t="shared" si="628"/>
        <v>33000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28750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15500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78600</v>
      </c>
      <c r="AI314" s="183">
        <f t="shared" si="629"/>
        <v>122850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167800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M314" s="183">
        <f t="shared" si="630"/>
        <v>177800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15000</v>
      </c>
      <c r="AR314" s="183">
        <f t="shared" si="632"/>
        <v>348650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66060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66060</v>
      </c>
      <c r="G315" s="183"/>
      <c r="H315" s="183">
        <f t="shared" si="623"/>
        <v>66060</v>
      </c>
      <c r="I315" s="183"/>
      <c r="J315" s="183">
        <f t="shared" si="624"/>
        <v>66060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1120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5400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46530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13010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720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v>
      </c>
      <c r="AI315" s="183">
        <f t="shared" si="629"/>
        <v>720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7460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9010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v>
      </c>
      <c r="AM315" s="183">
        <f t="shared" si="630"/>
        <v>17190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47430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47430</v>
      </c>
      <c r="AR315" s="183">
        <f t="shared" si="632"/>
        <v>66060</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31500</v>
      </c>
      <c r="F317" s="183">
        <f t="shared" si="622"/>
        <v>31500</v>
      </c>
      <c r="G317" s="183"/>
      <c r="H317" s="183">
        <f t="shared" si="623"/>
        <v>31500</v>
      </c>
      <c r="I317" s="183"/>
      <c r="J317" s="183">
        <f t="shared" si="624"/>
        <v>31500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31500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31500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19700</v>
      </c>
      <c r="F322" s="183">
        <f t="shared" si="757"/>
        <v>19700</v>
      </c>
      <c r="G322" s="183"/>
      <c r="H322" s="183">
        <f t="shared" si="758"/>
        <v>19700</v>
      </c>
      <c r="I322" s="183"/>
      <c r="J322" s="183">
        <f t="shared" si="759"/>
        <v>19700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18500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18500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19700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19700</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330</v>
      </c>
      <c r="C327" s="179" t="s">
        <v>202</v>
      </c>
      <c r="D327" s="180">
        <f>D328+D345+D383+D389</f>
        <v>6000</v>
      </c>
      <c r="E327" s="180">
        <f>E328+E345+E383+E389</f>
        <v>21250531.039999999</v>
      </c>
      <c r="F327" s="180">
        <f t="shared" si="622"/>
        <v>21256531.039999999</v>
      </c>
      <c r="G327" s="180">
        <f>G328+G345+G383+G389</f>
        <v>0</v>
      </c>
      <c r="H327" s="180">
        <f t="shared" si="623"/>
        <v>21256531.039999999</v>
      </c>
      <c r="I327" s="180">
        <f>I328+I345+I383+I389</f>
        <v>0</v>
      </c>
      <c r="J327" s="180">
        <f t="shared" si="624"/>
        <v>21256531.039999999</v>
      </c>
      <c r="K327" s="180">
        <f t="shared" ref="K327:AD327" si="781">K328+K345+K383+K389</f>
        <v>6000</v>
      </c>
      <c r="L327" s="180">
        <f t="shared" si="781"/>
        <v>0</v>
      </c>
      <c r="M327" s="180">
        <f t="shared" si="781"/>
        <v>0</v>
      </c>
      <c r="N327" s="180">
        <f t="shared" si="781"/>
        <v>0</v>
      </c>
      <c r="O327" s="180">
        <f t="shared" si="781"/>
        <v>1523000</v>
      </c>
      <c r="P327" s="180">
        <f t="shared" si="781"/>
        <v>0</v>
      </c>
      <c r="Q327" s="180">
        <f t="shared" si="781"/>
        <v>0</v>
      </c>
      <c r="R327" s="180">
        <f t="shared" si="781"/>
        <v>0</v>
      </c>
      <c r="S327" s="180">
        <f t="shared" si="781"/>
        <v>0</v>
      </c>
      <c r="T327" s="180">
        <f t="shared" ref="T327" si="782">T328+T345+T383+T389</f>
        <v>1067800</v>
      </c>
      <c r="U327" s="180">
        <f t="shared" si="781"/>
        <v>18659731.039999999</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6000</v>
      </c>
      <c r="AE327" s="180">
        <f t="shared" si="628"/>
        <v>6000</v>
      </c>
      <c r="AF327" s="180">
        <f>AF328+AF345+AF383+AF389</f>
        <v>6936400</v>
      </c>
      <c r="AG327" s="180">
        <f>AG328+AG345+AG383+AG389</f>
        <v>10981000</v>
      </c>
      <c r="AH327" s="180">
        <f>AH328+AH345+AH383+AH389</f>
        <v>0</v>
      </c>
      <c r="AI327" s="180">
        <f t="shared" si="629"/>
        <v>17917400</v>
      </c>
      <c r="AJ327" s="180">
        <f>AJ328+AJ345+AJ383+AJ389</f>
        <v>1300000</v>
      </c>
      <c r="AK327" s="180">
        <f>AK328+AK345+AK383+AK389</f>
        <v>1957131.04</v>
      </c>
      <c r="AL327" s="180">
        <f>AL328+AL345+AL383+AL389</f>
        <v>0</v>
      </c>
      <c r="AM327" s="180">
        <f t="shared" si="630"/>
        <v>3257131.04</v>
      </c>
      <c r="AN327" s="180">
        <f>AN328+AN345+AN383+AN389</f>
        <v>76000</v>
      </c>
      <c r="AO327" s="180">
        <f>AO328+AO345+AO383+AO389</f>
        <v>0</v>
      </c>
      <c r="AP327" s="180">
        <f>AP328+AP345+AP383+AP389</f>
        <v>0</v>
      </c>
      <c r="AQ327" s="180">
        <f t="shared" si="631"/>
        <v>76000</v>
      </c>
      <c r="AR327" s="180">
        <f t="shared" si="632"/>
        <v>21256531.039999999</v>
      </c>
    </row>
    <row r="328" spans="2:44" x14ac:dyDescent="0.25">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334</v>
      </c>
      <c r="C345" s="191" t="s">
        <v>206</v>
      </c>
      <c r="D345" s="192">
        <f>SUM(D346:D382)</f>
        <v>0</v>
      </c>
      <c r="E345" s="192">
        <f>SUM(E346:E382)</f>
        <v>3350531.04</v>
      </c>
      <c r="F345" s="192">
        <f t="shared" si="622"/>
        <v>3350531.04</v>
      </c>
      <c r="G345" s="192">
        <f>SUM(G346:G382)</f>
        <v>0</v>
      </c>
      <c r="H345" s="192">
        <f t="shared" si="623"/>
        <v>3350531.04</v>
      </c>
      <c r="I345" s="192">
        <f>SUM(I346:I382)</f>
        <v>0</v>
      </c>
      <c r="J345" s="192">
        <f t="shared" si="624"/>
        <v>3350531.04</v>
      </c>
      <c r="K345" s="192">
        <f t="shared" ref="K345:AD345" si="819">SUM(K346:K382)</f>
        <v>0</v>
      </c>
      <c r="L345" s="192">
        <f t="shared" si="819"/>
        <v>0</v>
      </c>
      <c r="M345" s="192">
        <f t="shared" si="819"/>
        <v>0</v>
      </c>
      <c r="N345" s="192">
        <f t="shared" si="819"/>
        <v>0</v>
      </c>
      <c r="O345" s="192">
        <f t="shared" si="819"/>
        <v>223000</v>
      </c>
      <c r="P345" s="192">
        <f t="shared" si="819"/>
        <v>0</v>
      </c>
      <c r="Q345" s="192">
        <f t="shared" si="819"/>
        <v>0</v>
      </c>
      <c r="R345" s="192">
        <f t="shared" si="819"/>
        <v>0</v>
      </c>
      <c r="S345" s="192">
        <f t="shared" si="819"/>
        <v>0</v>
      </c>
      <c r="T345" s="192">
        <f t="shared" ref="T345" si="820">SUM(T346:T382)</f>
        <v>1067800</v>
      </c>
      <c r="U345" s="192">
        <f t="shared" si="819"/>
        <v>2059731.04</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0</v>
      </c>
      <c r="AE345" s="192">
        <f t="shared" si="628"/>
        <v>0</v>
      </c>
      <c r="AF345" s="192">
        <f>SUM(AF346:AF382)</f>
        <v>336400</v>
      </c>
      <c r="AG345" s="192">
        <f>SUM(AG346:AG382)</f>
        <v>981000</v>
      </c>
      <c r="AH345" s="192">
        <f>SUM(AH346:AH382)</f>
        <v>0</v>
      </c>
      <c r="AI345" s="192">
        <f t="shared" si="629"/>
        <v>1317400</v>
      </c>
      <c r="AJ345" s="192">
        <f>SUM(AJ346:AJ382)</f>
        <v>0</v>
      </c>
      <c r="AK345" s="192">
        <f>SUM(AK346:AK382)</f>
        <v>1957131.04</v>
      </c>
      <c r="AL345" s="192">
        <f>SUM(AL346:AL382)</f>
        <v>0</v>
      </c>
      <c r="AM345" s="192">
        <f t="shared" si="630"/>
        <v>1957131.04</v>
      </c>
      <c r="AN345" s="192">
        <f>SUM(AN346:AN382)</f>
        <v>76000</v>
      </c>
      <c r="AO345" s="192">
        <f>SUM(AO346:AO382)</f>
        <v>0</v>
      </c>
      <c r="AP345" s="192">
        <f>SUM(AP346:AP382)</f>
        <v>0</v>
      </c>
      <c r="AQ345" s="192">
        <f t="shared" si="631"/>
        <v>76000</v>
      </c>
      <c r="AR345" s="192">
        <f t="shared" si="632"/>
        <v>3350531.04</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637600</v>
      </c>
      <c r="F348" s="183">
        <f t="shared" si="622"/>
        <v>637600</v>
      </c>
      <c r="G348" s="183"/>
      <c r="H348" s="183">
        <f t="shared" si="623"/>
        <v>637600</v>
      </c>
      <c r="I348" s="183"/>
      <c r="J348" s="183">
        <f t="shared" si="624"/>
        <v>637600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96000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248400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293200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248400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314400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293200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293200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30000</v>
      </c>
      <c r="AR348" s="183">
        <f t="shared" si="632"/>
        <v>637600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v>
      </c>
      <c r="F349" s="183">
        <f t="shared" si="622"/>
        <v>4000</v>
      </c>
      <c r="G349" s="183"/>
      <c r="H349" s="183">
        <f t="shared" si="623"/>
        <v>4000</v>
      </c>
      <c r="I349" s="183"/>
      <c r="J349" s="183">
        <f t="shared" si="624"/>
        <v>4000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4000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4000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372000</v>
      </c>
      <c r="F350" s="183">
        <f t="shared" si="622"/>
        <v>372000</v>
      </c>
      <c r="G350" s="183"/>
      <c r="H350" s="183">
        <f t="shared" si="623"/>
        <v>372000</v>
      </c>
      <c r="I350" s="183"/>
      <c r="J350" s="183">
        <f t="shared" si="624"/>
        <v>372000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56000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316000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48000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316000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316000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8000</v>
      </c>
      <c r="AR350" s="183">
        <f t="shared" si="632"/>
        <v>372000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616531.04</v>
      </c>
      <c r="F355" s="183">
        <f t="shared" si="622"/>
        <v>616531.04</v>
      </c>
      <c r="G355" s="183"/>
      <c r="H355" s="183">
        <f t="shared" si="623"/>
        <v>616531.04</v>
      </c>
      <c r="I355" s="183"/>
      <c r="J355" s="183">
        <f t="shared" si="624"/>
        <v>616531.04</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616531.04</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616531.04</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616531.04</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616531.04</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430400</v>
      </c>
      <c r="F357" s="183">
        <f t="shared" si="622"/>
        <v>430400</v>
      </c>
      <c r="G357" s="183"/>
      <c r="H357" s="183">
        <f t="shared" si="623"/>
        <v>430400</v>
      </c>
      <c r="I357" s="183"/>
      <c r="J357" s="183">
        <f t="shared" si="624"/>
        <v>430400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72400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345000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41000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358000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399000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31400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31400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430400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1290000</v>
      </c>
      <c r="F366" s="183">
        <f t="shared" si="822"/>
        <v>1290000</v>
      </c>
      <c r="G366" s="183"/>
      <c r="H366" s="183">
        <f t="shared" si="823"/>
        <v>1290000</v>
      </c>
      <c r="I366" s="183"/>
      <c r="J366" s="183">
        <f t="shared" si="824"/>
        <v>1290000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58000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743000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489000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43000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509000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552000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700000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700000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38000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38000</v>
      </c>
      <c r="AR366" s="183">
        <f t="shared" si="829"/>
        <v>1290000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340</v>
      </c>
      <c r="C383" s="191" t="s">
        <v>208</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342</v>
      </c>
      <c r="C389" s="191" t="s">
        <v>210</v>
      </c>
      <c r="D389" s="192">
        <f>SUM(D390:D396)</f>
        <v>6000</v>
      </c>
      <c r="E389" s="192">
        <f>SUM(E390:E396)</f>
        <v>17900000</v>
      </c>
      <c r="F389" s="192">
        <f t="shared" si="830"/>
        <v>17906000</v>
      </c>
      <c r="G389" s="192">
        <f>SUM(G390:G396)</f>
        <v>0</v>
      </c>
      <c r="H389" s="192">
        <f t="shared" si="623"/>
        <v>17906000</v>
      </c>
      <c r="I389" s="192">
        <f>SUM(I390:I396)</f>
        <v>0</v>
      </c>
      <c r="J389" s="192">
        <f t="shared" si="624"/>
        <v>17906000</v>
      </c>
      <c r="K389" s="192">
        <f t="shared" ref="K389:AD389" si="852">SUM(K390:K396)</f>
        <v>6000</v>
      </c>
      <c r="L389" s="192">
        <f t="shared" si="852"/>
        <v>0</v>
      </c>
      <c r="M389" s="192">
        <f t="shared" si="852"/>
        <v>0</v>
      </c>
      <c r="N389" s="192">
        <f t="shared" si="852"/>
        <v>0</v>
      </c>
      <c r="O389" s="192">
        <f t="shared" si="852"/>
        <v>1300000</v>
      </c>
      <c r="P389" s="192">
        <f t="shared" si="852"/>
        <v>0</v>
      </c>
      <c r="Q389" s="192">
        <f t="shared" si="852"/>
        <v>0</v>
      </c>
      <c r="R389" s="192">
        <f t="shared" si="852"/>
        <v>0</v>
      </c>
      <c r="S389" s="192">
        <f t="shared" si="852"/>
        <v>0</v>
      </c>
      <c r="T389" s="192">
        <f t="shared" ref="T389" si="853">SUM(T390:T396)</f>
        <v>0</v>
      </c>
      <c r="U389" s="192">
        <f t="shared" si="852"/>
        <v>16600000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6000</v>
      </c>
      <c r="AE389" s="192">
        <f t="shared" si="628"/>
        <v>6000</v>
      </c>
      <c r="AF389" s="192">
        <f>SUM(AF390:AF396)</f>
        <v>6600000</v>
      </c>
      <c r="AG389" s="192">
        <f>SUM(AG390:AG396)</f>
        <v>10000000</v>
      </c>
      <c r="AH389" s="192">
        <f>SUM(AH390:AH396)</f>
        <v>0</v>
      </c>
      <c r="AI389" s="192">
        <f t="shared" si="629"/>
        <v>16600000</v>
      </c>
      <c r="AJ389" s="192">
        <f>SUM(AJ390:AJ396)</f>
        <v>1300000</v>
      </c>
      <c r="AK389" s="192">
        <f>SUM(AK390:AK396)</f>
        <v>0</v>
      </c>
      <c r="AL389" s="192">
        <f>SUM(AL390:AL396)</f>
        <v>0</v>
      </c>
      <c r="AM389" s="192">
        <f t="shared" si="630"/>
        <v>1300000</v>
      </c>
      <c r="AN389" s="192">
        <f>SUM(AN390:AN396)</f>
        <v>0</v>
      </c>
      <c r="AO389" s="192">
        <f>SUM(AO390:AO396)</f>
        <v>0</v>
      </c>
      <c r="AP389" s="192">
        <f>SUM(AP390:AP396)</f>
        <v>0</v>
      </c>
      <c r="AQ389" s="192">
        <f t="shared" si="631"/>
        <v>0</v>
      </c>
      <c r="AR389" s="192">
        <f t="shared" si="632"/>
        <v>17906000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16600000</v>
      </c>
      <c r="F390" s="183">
        <f t="shared" si="830"/>
        <v>16606000</v>
      </c>
      <c r="G390" s="183"/>
      <c r="H390" s="183">
        <f t="shared" si="623"/>
        <v>16606000</v>
      </c>
      <c r="I390" s="183"/>
      <c r="J390" s="183">
        <f t="shared" si="624"/>
        <v>16606000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16600000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E390" s="183">
        <f t="shared" si="628"/>
        <v>6000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6600000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10000000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16600000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16606000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1300000</v>
      </c>
      <c r="F391" s="183">
        <f t="shared" ref="F391:F394" si="855">D391+E391</f>
        <v>1300000</v>
      </c>
      <c r="G391" s="183"/>
      <c r="H391" s="183">
        <f t="shared" ref="H391:H394" si="856">F391-G391</f>
        <v>1300000</v>
      </c>
      <c r="I391" s="183"/>
      <c r="J391" s="183">
        <f t="shared" ref="J391:J394" si="857">F391-I391</f>
        <v>1300000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1300000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1300000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1300000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1300000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6"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6"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6"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6"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6"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6" ht="26.25" x14ac:dyDescent="0.25">
      <c r="B566" s="184"/>
      <c r="C566" s="185" t="s">
        <v>246</v>
      </c>
      <c r="D566" s="186">
        <f>D12+D106+D222+D327+D397+D499+D526+D560</f>
        <v>3062606.1579999998</v>
      </c>
      <c r="E566" s="186">
        <f>E12+E106+E222+E327+E397+E499+E526+E560</f>
        <v>23545344.75</v>
      </c>
      <c r="F566" s="186">
        <f t="shared" si="1050"/>
        <v>26607950.908</v>
      </c>
      <c r="G566" s="186">
        <f>G12+G106+G222+G327+G397+G499+G526+G560</f>
        <v>0</v>
      </c>
      <c r="H566" s="186">
        <f t="shared" si="1052"/>
        <v>26607950.908</v>
      </c>
      <c r="I566" s="186">
        <f>I12+I106+I222+I327+I397+I499+I526+I560</f>
        <v>0</v>
      </c>
      <c r="J566" s="186">
        <f t="shared" si="1053"/>
        <v>26607950.908</v>
      </c>
      <c r="K566" s="186">
        <f t="shared" ref="K566:AD566" si="1209">K12+K106+K222+K327+K397+K499+K526+K560</f>
        <v>538268.05000000005</v>
      </c>
      <c r="L566" s="186">
        <f t="shared" si="1209"/>
        <v>392560</v>
      </c>
      <c r="M566" s="186">
        <f t="shared" si="1209"/>
        <v>643185.15800000005</v>
      </c>
      <c r="N566" s="186">
        <f t="shared" si="1209"/>
        <v>243995</v>
      </c>
      <c r="O566" s="186">
        <f t="shared" si="1209"/>
        <v>2042800</v>
      </c>
      <c r="P566" s="186">
        <f t="shared" ref="P566:Q566" si="1210">P12+P106+P222+P327+P397+P499+P526+P560</f>
        <v>0</v>
      </c>
      <c r="Q566" s="186">
        <f t="shared" si="1210"/>
        <v>295890</v>
      </c>
      <c r="R566" s="186">
        <f t="shared" si="1209"/>
        <v>58400</v>
      </c>
      <c r="S566" s="186">
        <f t="shared" si="1209"/>
        <v>0</v>
      </c>
      <c r="T566" s="186">
        <f t="shared" ref="T566" si="1211">T12+T106+T222+T327+T397+T499+T526+T560</f>
        <v>1499303.0649999999</v>
      </c>
      <c r="U566" s="186">
        <f t="shared" si="1209"/>
        <v>19487541.039999999</v>
      </c>
      <c r="V566" s="186">
        <f t="shared" si="1209"/>
        <v>1406008.5950000002</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6600</v>
      </c>
      <c r="AC566" s="186">
        <f t="shared" si="1209"/>
        <v>137320</v>
      </c>
      <c r="AD566" s="186">
        <f t="shared" si="1209"/>
        <v>518079.6</v>
      </c>
      <c r="AE566" s="186">
        <f t="shared" si="1059"/>
        <v>661999.6</v>
      </c>
      <c r="AF566" s="186">
        <f t="shared" ref="AF566:AH566" si="1214">AF12+AF106+AF222+AF327+AF397+AF499+AF526+AF560</f>
        <v>8643148.5950000007</v>
      </c>
      <c r="AG566" s="186">
        <f t="shared" si="1214"/>
        <v>11268408.300000001</v>
      </c>
      <c r="AH566" s="186">
        <f t="shared" si="1214"/>
        <v>423480</v>
      </c>
      <c r="AI566" s="186">
        <f t="shared" si="1060"/>
        <v>20335036.895000003</v>
      </c>
      <c r="AJ566" s="186">
        <f t="shared" ref="AJ566:AL566" si="1215">AJ12+AJ106+AJ222+AJ327+AJ397+AJ499+AJ526+AJ560</f>
        <v>2193613.6579999998</v>
      </c>
      <c r="AK566" s="186">
        <f t="shared" si="1215"/>
        <v>2525878.54</v>
      </c>
      <c r="AL566" s="186">
        <f t="shared" si="1215"/>
        <v>476823.06499999994</v>
      </c>
      <c r="AM566" s="186">
        <f t="shared" si="1061"/>
        <v>5196315.2630000003</v>
      </c>
      <c r="AN566" s="186">
        <f t="shared" ref="AN566:AP566" si="1216">AN12+AN106+AN222+AN327+AN397+AN499+AN526+AN560</f>
        <v>414599.15</v>
      </c>
      <c r="AO566" s="186">
        <f t="shared" si="1216"/>
        <v>0</v>
      </c>
      <c r="AP566" s="186">
        <f t="shared" si="1216"/>
        <v>0</v>
      </c>
      <c r="AQ566" s="186">
        <f t="shared" si="1062"/>
        <v>414599.15</v>
      </c>
      <c r="AR566" s="186">
        <f t="shared" si="1063"/>
        <v>26607950.908000004</v>
      </c>
      <c r="AS566" s="86">
        <f>+'Cuadro Resumen'!I27</f>
        <v>26607951.699999999</v>
      </c>
      <c r="AT566" s="531">
        <f>+AS566-AR566</f>
        <v>0.79199999570846558</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492"/>
  <sheetViews>
    <sheetView showGridLines="0" topLeftCell="A295" zoomScale="84" zoomScaleNormal="84" workbookViewId="0">
      <selection activeCell="I316" sqref="I316"/>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1453</v>
      </c>
      <c r="K2" s="125" t="s">
        <v>1364</v>
      </c>
      <c r="L2" s="125" t="s">
        <v>1365</v>
      </c>
      <c r="M2" s="125" t="s">
        <v>1366</v>
      </c>
      <c r="N2" s="125" t="s">
        <v>1367</v>
      </c>
      <c r="O2" s="125" t="s">
        <v>1368</v>
      </c>
      <c r="P2" s="122" t="s">
        <v>1466</v>
      </c>
      <c r="Q2" s="122" t="s">
        <v>1504</v>
      </c>
      <c r="S2" s="452" t="str">
        <f>+Presupuesto!D11</f>
        <v>Recurrente</v>
      </c>
      <c r="T2" s="45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53">
        <f>SUMIF(C:C,$C$10,D:D)</f>
        <v>856382.5</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9000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70" t="s">
        <v>1570</v>
      </c>
      <c r="E13" s="93"/>
      <c r="F13" s="93"/>
      <c r="G13" s="93"/>
      <c r="H13" s="76"/>
      <c r="I13" s="76"/>
      <c r="J13" s="76"/>
      <c r="K13" s="112"/>
      <c r="N13" s="153"/>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1.Taller de Socialización de lass políticas, líneas y prioridades de Investigació en cada carrera.</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ht="15.75" thickBot="1" x14ac:dyDescent="0.3">
      <c r="B17" s="93"/>
      <c r="C17" s="328" t="s">
        <v>47</v>
      </c>
      <c r="D17" s="568">
        <v>20</v>
      </c>
      <c r="E17" s="329"/>
      <c r="F17" s="115">
        <v>30000</v>
      </c>
      <c r="G17" s="330">
        <f t="shared" ref="G17:G25" si="0">E17*F17</f>
        <v>0</v>
      </c>
      <c r="H17" s="331" t="s">
        <v>129</v>
      </c>
      <c r="I17" s="116" t="s">
        <v>699</v>
      </c>
      <c r="J17" s="116" t="str">
        <f>VLOOKUP(I17,Presupuesto!$B$11:$C$566,2,0)</f>
        <v>SERVICIOS DE CAPACITACION.</v>
      </c>
      <c r="K17" s="332" t="s">
        <v>1359</v>
      </c>
      <c r="L17" s="116" t="s">
        <v>396</v>
      </c>
      <c r="N17" s="153"/>
    </row>
    <row r="18" spans="2:14" ht="15.75" thickBot="1" x14ac:dyDescent="0.3">
      <c r="B18" s="93"/>
      <c r="C18" s="99" t="s">
        <v>48</v>
      </c>
      <c r="D18" s="569"/>
      <c r="E18" s="200">
        <v>20</v>
      </c>
      <c r="F18" s="100">
        <v>50</v>
      </c>
      <c r="G18" s="97">
        <f t="shared" si="0"/>
        <v>1000</v>
      </c>
      <c r="H18" s="331" t="s">
        <v>129</v>
      </c>
      <c r="I18" s="98" t="s">
        <v>717</v>
      </c>
      <c r="J18" s="98" t="str">
        <f>VLOOKUP(I18,Presupuesto!$B$11:$C$566,2,0)</f>
        <v>SERVICIOS DE IMPRENTA PUBLIC.Y REPRODUCCION</v>
      </c>
      <c r="K18" s="98" t="str">
        <f t="shared" ref="K18:K26" si="1">$K$17</f>
        <v>Investigación Científica</v>
      </c>
      <c r="L18" s="116" t="s">
        <v>396</v>
      </c>
      <c r="N18" s="153"/>
    </row>
    <row r="19" spans="2:14" ht="15.75" thickBot="1" x14ac:dyDescent="0.3">
      <c r="B19" s="93"/>
      <c r="C19" s="99" t="s">
        <v>49</v>
      </c>
      <c r="D19" s="569"/>
      <c r="E19" s="200">
        <v>20</v>
      </c>
      <c r="F19" s="100">
        <v>150</v>
      </c>
      <c r="G19" s="97">
        <f t="shared" si="0"/>
        <v>3000</v>
      </c>
      <c r="H19" s="331" t="s">
        <v>129</v>
      </c>
      <c r="I19" s="98" t="s">
        <v>792</v>
      </c>
      <c r="J19" s="98" t="str">
        <f>VLOOKUP(I19,Presupuesto!$B$11:$C$566,2,0)</f>
        <v>ALIMENTOS B EBIDAS PARA PERSONAS</v>
      </c>
      <c r="K19" s="98" t="str">
        <f t="shared" si="1"/>
        <v>Investigación Científica</v>
      </c>
      <c r="L19" s="116" t="s">
        <v>396</v>
      </c>
      <c r="N19" s="153"/>
    </row>
    <row r="20" spans="2:14" ht="15.75" thickBot="1" x14ac:dyDescent="0.3">
      <c r="B20" s="93"/>
      <c r="C20" s="99" t="s">
        <v>50</v>
      </c>
      <c r="D20" s="569"/>
      <c r="E20" s="151">
        <v>0</v>
      </c>
      <c r="F20" s="118">
        <v>10000</v>
      </c>
      <c r="G20" s="97">
        <f t="shared" si="0"/>
        <v>0</v>
      </c>
      <c r="H20" s="331" t="s">
        <v>129</v>
      </c>
      <c r="I20" s="323" t="s">
        <v>300</v>
      </c>
      <c r="J20" s="98" t="str">
        <f>VLOOKUP(I20,Presupuesto!$B$11:$C$566,2,0)</f>
        <v>PASAJES (26100-00)</v>
      </c>
      <c r="K20" s="98" t="str">
        <f t="shared" si="1"/>
        <v>Investigación Científica</v>
      </c>
      <c r="L20" s="116" t="s">
        <v>397</v>
      </c>
      <c r="N20" s="153"/>
    </row>
    <row r="21" spans="2:14" ht="15.75" thickBot="1" x14ac:dyDescent="0.3">
      <c r="B21" s="93"/>
      <c r="C21" s="99" t="s">
        <v>417</v>
      </c>
      <c r="D21" s="569"/>
      <c r="E21" s="151">
        <v>20</v>
      </c>
      <c r="F21" s="118">
        <v>250</v>
      </c>
      <c r="G21" s="97">
        <f t="shared" si="0"/>
        <v>5000</v>
      </c>
      <c r="H21" s="331" t="s">
        <v>129</v>
      </c>
      <c r="I21" s="98" t="s">
        <v>821</v>
      </c>
      <c r="J21" s="98" t="str">
        <f>VLOOKUP(I21,Presupuesto!$B$11:$C$566,2,0)</f>
        <v>PRODUCTOS PAPEL Y CARTON</v>
      </c>
      <c r="K21" s="98" t="str">
        <f t="shared" si="1"/>
        <v>Investigación Científica</v>
      </c>
      <c r="L21" s="116" t="s">
        <v>397</v>
      </c>
      <c r="N21" s="153"/>
    </row>
    <row r="22" spans="2:14" ht="15.75" thickBot="1" x14ac:dyDescent="0.3">
      <c r="B22" s="93"/>
      <c r="C22" s="99" t="s">
        <v>51</v>
      </c>
      <c r="D22" s="569"/>
      <c r="E22" s="200">
        <v>0</v>
      </c>
      <c r="F22" s="100">
        <v>85</v>
      </c>
      <c r="G22" s="97">
        <f t="shared" si="0"/>
        <v>0</v>
      </c>
      <c r="H22" s="331" t="s">
        <v>129</v>
      </c>
      <c r="I22" s="98" t="s">
        <v>821</v>
      </c>
      <c r="J22" s="98" t="str">
        <f>VLOOKUP(I22,Presupuesto!$B$11:$C$566,2,0)</f>
        <v>PRODUCTOS PAPEL Y CARTON</v>
      </c>
      <c r="K22" s="98" t="str">
        <f t="shared" si="1"/>
        <v>Investigación Científica</v>
      </c>
      <c r="L22" s="116" t="s">
        <v>398</v>
      </c>
      <c r="N22" s="153"/>
    </row>
    <row r="23" spans="2:14" ht="15.75" thickBot="1" x14ac:dyDescent="0.3">
      <c r="B23" s="93"/>
      <c r="C23" s="99" t="s">
        <v>123</v>
      </c>
      <c r="D23" s="569"/>
      <c r="E23" s="200">
        <v>0</v>
      </c>
      <c r="F23" s="100">
        <v>36</v>
      </c>
      <c r="G23" s="97">
        <f t="shared" si="0"/>
        <v>0</v>
      </c>
      <c r="H23" s="331" t="s">
        <v>129</v>
      </c>
      <c r="I23" s="98" t="s">
        <v>942</v>
      </c>
      <c r="J23" s="98" t="str">
        <f>VLOOKUP(I23,Presupuesto!$B$11:$C$566,2,0)</f>
        <v>UTILES DE ESCRITORIO, OFICINA Y ENSE¥ANZA</v>
      </c>
      <c r="K23" s="98" t="str">
        <f t="shared" si="1"/>
        <v>Investigación Científica</v>
      </c>
      <c r="L23" s="116" t="s">
        <v>398</v>
      </c>
      <c r="N23" s="153"/>
    </row>
    <row r="24" spans="2:14" ht="15.75" thickBot="1" x14ac:dyDescent="0.3">
      <c r="B24" s="93"/>
      <c r="C24" s="99" t="s">
        <v>34</v>
      </c>
      <c r="D24" s="569"/>
      <c r="E24" s="200">
        <v>0</v>
      </c>
      <c r="F24" s="100">
        <v>80</v>
      </c>
      <c r="G24" s="97">
        <f t="shared" si="0"/>
        <v>0</v>
      </c>
      <c r="H24" s="331" t="s">
        <v>129</v>
      </c>
      <c r="I24" s="98" t="s">
        <v>942</v>
      </c>
      <c r="J24" s="98" t="str">
        <f>VLOOKUP(I24,Presupuesto!$B$11:$C$566,2,0)</f>
        <v>UTILES DE ESCRITORIO, OFICINA Y ENSE¥ANZA</v>
      </c>
      <c r="K24" s="98" t="str">
        <f t="shared" si="1"/>
        <v>Investigación Científica</v>
      </c>
      <c r="L24" s="116" t="s">
        <v>398</v>
      </c>
      <c r="N24" s="153"/>
    </row>
    <row r="25" spans="2:14" ht="15.75" thickBot="1" x14ac:dyDescent="0.3">
      <c r="B25" s="93"/>
      <c r="C25" s="109" t="s">
        <v>52</v>
      </c>
      <c r="D25" s="569"/>
      <c r="E25" s="213">
        <v>0</v>
      </c>
      <c r="F25" s="119">
        <v>25</v>
      </c>
      <c r="G25" s="97">
        <f t="shared" si="0"/>
        <v>0</v>
      </c>
      <c r="H25" s="331" t="s">
        <v>129</v>
      </c>
      <c r="I25" s="98" t="s">
        <v>942</v>
      </c>
      <c r="J25" s="98" t="str">
        <f>VLOOKUP(I25,Presupuesto!$B$11:$C$566,2,0)</f>
        <v>UTILES DE ESCRITORIO, OFICINA Y ENSE¥ANZA</v>
      </c>
      <c r="K25" s="98" t="str">
        <f t="shared" si="1"/>
        <v>Investigación Científica</v>
      </c>
      <c r="L25" s="116" t="s">
        <v>398</v>
      </c>
      <c r="N25" s="153"/>
    </row>
    <row r="26" spans="2:14" ht="15.75" thickBot="1" x14ac:dyDescent="0.3">
      <c r="B26" s="93"/>
      <c r="C26" s="217" t="s">
        <v>432</v>
      </c>
      <c r="D26" s="218">
        <v>0</v>
      </c>
      <c r="E26" s="333">
        <v>0</v>
      </c>
      <c r="F26" s="104">
        <f>HLOOKUP(C26,$AH$2:$BU$3,2,0)</f>
        <v>1750</v>
      </c>
      <c r="G26" s="105">
        <f>D26*E26*F26</f>
        <v>0</v>
      </c>
      <c r="H26" s="331" t="s">
        <v>129</v>
      </c>
      <c r="I26" s="335" t="s">
        <v>301</v>
      </c>
      <c r="J26" s="106" t="str">
        <f>VLOOKUP(I26,Presupuesto!$B$11:$C$566,2,0)</f>
        <v>VIATICOS (26200-00)</v>
      </c>
      <c r="K26" s="336" t="str">
        <f t="shared" si="1"/>
        <v>Investigación Científica</v>
      </c>
      <c r="L26" s="116" t="s">
        <v>398</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15500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70" t="s">
        <v>1620</v>
      </c>
      <c r="E32" s="93"/>
      <c r="F32" s="93"/>
      <c r="G32" s="93"/>
      <c r="H32" s="76"/>
      <c r="I32" s="76"/>
      <c r="J32" s="76"/>
      <c r="K32" s="112"/>
    </row>
    <row r="33" spans="3:12" ht="18.75" x14ac:dyDescent="0.25">
      <c r="C33" s="211"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1.capacitación de los docentes investigadores en proteción de la propiedad Intelectual</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ht="15.75" thickBot="1" x14ac:dyDescent="0.3">
      <c r="C36" s="328" t="s">
        <v>47</v>
      </c>
      <c r="D36" s="568">
        <v>10</v>
      </c>
      <c r="E36" s="329">
        <v>1</v>
      </c>
      <c r="F36" s="115">
        <v>10000</v>
      </c>
      <c r="G36" s="330">
        <f t="shared" ref="G36:G44" si="2">E36*F36</f>
        <v>10000</v>
      </c>
      <c r="H36" s="331" t="s">
        <v>129</v>
      </c>
      <c r="I36" s="116" t="s">
        <v>699</v>
      </c>
      <c r="J36" s="116" t="str">
        <f>VLOOKUP(I36,Presupuesto!$B$11:$C$566,2,0)</f>
        <v>SERVICIOS DE CAPACITACION.</v>
      </c>
      <c r="K36" s="332" t="s">
        <v>1359</v>
      </c>
      <c r="L36" s="116" t="s">
        <v>396</v>
      </c>
    </row>
    <row r="37" spans="3:12" ht="15.75" thickBot="1" x14ac:dyDescent="0.3">
      <c r="C37" s="99" t="s">
        <v>48</v>
      </c>
      <c r="D37" s="569"/>
      <c r="E37" s="200">
        <v>10</v>
      </c>
      <c r="F37" s="100">
        <v>50</v>
      </c>
      <c r="G37" s="97">
        <f t="shared" si="2"/>
        <v>500</v>
      </c>
      <c r="H37" s="331" t="s">
        <v>129</v>
      </c>
      <c r="I37" s="98" t="s">
        <v>717</v>
      </c>
      <c r="J37" s="98" t="str">
        <f>VLOOKUP(I37,Presupuesto!$B$11:$C$566,2,0)</f>
        <v>SERVICIOS DE IMPRENTA PUBLIC.Y REPRODUCCION</v>
      </c>
      <c r="K37" s="98" t="str">
        <f>$K$36</f>
        <v>Investigación Científica</v>
      </c>
      <c r="L37" s="98" t="s">
        <v>396</v>
      </c>
    </row>
    <row r="38" spans="3:12" ht="15.75" thickBot="1" x14ac:dyDescent="0.3">
      <c r="C38" s="99" t="s">
        <v>49</v>
      </c>
      <c r="D38" s="569"/>
      <c r="E38" s="200">
        <v>10</v>
      </c>
      <c r="F38" s="100">
        <v>150</v>
      </c>
      <c r="G38" s="97">
        <f t="shared" si="2"/>
        <v>1500</v>
      </c>
      <c r="H38" s="331" t="s">
        <v>129</v>
      </c>
      <c r="I38" s="98" t="s">
        <v>792</v>
      </c>
      <c r="J38" s="98" t="str">
        <f>VLOOKUP(I38,Presupuesto!$B$11:$C$566,2,0)</f>
        <v>ALIMENTOS B EBIDAS PARA PERSONAS</v>
      </c>
      <c r="K38" s="98" t="str">
        <f t="shared" ref="K38:K45" si="3">$K$36</f>
        <v>Investigación Científica</v>
      </c>
      <c r="L38" s="98" t="s">
        <v>396</v>
      </c>
    </row>
    <row r="39" spans="3:12" ht="15.75" thickBot="1" x14ac:dyDescent="0.3">
      <c r="C39" s="99" t="s">
        <v>50</v>
      </c>
      <c r="D39" s="569"/>
      <c r="E39" s="151">
        <v>1</v>
      </c>
      <c r="F39" s="118">
        <v>1000</v>
      </c>
      <c r="G39" s="97">
        <f t="shared" si="2"/>
        <v>1000</v>
      </c>
      <c r="H39" s="331" t="s">
        <v>129</v>
      </c>
      <c r="I39" s="98" t="s">
        <v>749</v>
      </c>
      <c r="J39" s="98" t="str">
        <f>VLOOKUP(I39,Presupuesto!$B$11:$C$566,2,0)</f>
        <v>PASAJES NACIONALES</v>
      </c>
      <c r="K39" s="98" t="str">
        <f t="shared" si="3"/>
        <v>Investigación Científica</v>
      </c>
      <c r="L39" s="98" t="s">
        <v>396</v>
      </c>
    </row>
    <row r="40" spans="3:12" ht="15.75" thickBot="1" x14ac:dyDescent="0.3">
      <c r="C40" s="99" t="s">
        <v>417</v>
      </c>
      <c r="D40" s="569"/>
      <c r="E40" s="151">
        <v>10</v>
      </c>
      <c r="F40" s="118">
        <v>250</v>
      </c>
      <c r="G40" s="97">
        <f t="shared" si="2"/>
        <v>2500</v>
      </c>
      <c r="H40" s="331" t="s">
        <v>129</v>
      </c>
      <c r="I40" s="98" t="s">
        <v>821</v>
      </c>
      <c r="J40" s="98" t="str">
        <f>VLOOKUP(I40,Presupuesto!$B$11:$C$566,2,0)</f>
        <v>PRODUCTOS PAPEL Y CARTON</v>
      </c>
      <c r="K40" s="98" t="str">
        <f t="shared" si="3"/>
        <v>Investigación Científica</v>
      </c>
      <c r="L40" s="98" t="s">
        <v>396</v>
      </c>
    </row>
    <row r="41" spans="3:12" ht="15.75" thickBot="1" x14ac:dyDescent="0.3">
      <c r="C41" s="99" t="s">
        <v>51</v>
      </c>
      <c r="D41" s="569"/>
      <c r="E41" s="200">
        <v>0</v>
      </c>
      <c r="F41" s="100">
        <v>85</v>
      </c>
      <c r="G41" s="97">
        <f t="shared" si="2"/>
        <v>0</v>
      </c>
      <c r="H41" s="331" t="s">
        <v>129</v>
      </c>
      <c r="I41" s="98" t="s">
        <v>821</v>
      </c>
      <c r="J41" s="98" t="str">
        <f>VLOOKUP(I41,Presupuesto!$B$11:$C$566,2,0)</f>
        <v>PRODUCTOS PAPEL Y CARTON</v>
      </c>
      <c r="K41" s="98" t="str">
        <f t="shared" si="3"/>
        <v>Investigación Científica</v>
      </c>
      <c r="L41" s="98" t="s">
        <v>396</v>
      </c>
    </row>
    <row r="42" spans="3:12" ht="15.75" thickBot="1" x14ac:dyDescent="0.3">
      <c r="C42" s="99" t="s">
        <v>123</v>
      </c>
      <c r="D42" s="569"/>
      <c r="E42" s="200">
        <v>0</v>
      </c>
      <c r="F42" s="100">
        <v>36</v>
      </c>
      <c r="G42" s="97">
        <f t="shared" si="2"/>
        <v>0</v>
      </c>
      <c r="H42" s="331" t="s">
        <v>129</v>
      </c>
      <c r="I42" s="98" t="s">
        <v>942</v>
      </c>
      <c r="J42" s="98" t="str">
        <f>VLOOKUP(I42,Presupuesto!$B$11:$C$566,2,0)</f>
        <v>UTILES DE ESCRITORIO, OFICINA Y ENSE¥ANZA</v>
      </c>
      <c r="K42" s="98" t="str">
        <f t="shared" si="3"/>
        <v>Investigación Científica</v>
      </c>
      <c r="L42" s="98" t="s">
        <v>396</v>
      </c>
    </row>
    <row r="43" spans="3:12" ht="15.75" thickBot="1" x14ac:dyDescent="0.3">
      <c r="C43" s="99" t="s">
        <v>34</v>
      </c>
      <c r="D43" s="569"/>
      <c r="E43" s="200">
        <v>0</v>
      </c>
      <c r="F43" s="100">
        <v>80</v>
      </c>
      <c r="G43" s="97">
        <f t="shared" si="2"/>
        <v>0</v>
      </c>
      <c r="H43" s="331" t="s">
        <v>129</v>
      </c>
      <c r="I43" s="98" t="s">
        <v>942</v>
      </c>
      <c r="J43" s="98" t="str">
        <f>VLOOKUP(I43,Presupuesto!$B$11:$C$566,2,0)</f>
        <v>UTILES DE ESCRITORIO, OFICINA Y ENSE¥ANZA</v>
      </c>
      <c r="K43" s="98" t="str">
        <f t="shared" si="3"/>
        <v>Investigación Científica</v>
      </c>
      <c r="L43" s="98" t="s">
        <v>396</v>
      </c>
    </row>
    <row r="44" spans="3:12" ht="15.75" thickBot="1" x14ac:dyDescent="0.3">
      <c r="C44" s="109" t="s">
        <v>52</v>
      </c>
      <c r="D44" s="569"/>
      <c r="E44" s="213">
        <v>0</v>
      </c>
      <c r="F44" s="119">
        <v>25</v>
      </c>
      <c r="G44" s="97">
        <f t="shared" si="2"/>
        <v>0</v>
      </c>
      <c r="H44" s="331" t="s">
        <v>129</v>
      </c>
      <c r="I44" s="98" t="s">
        <v>942</v>
      </c>
      <c r="J44" s="98" t="str">
        <f>VLOOKUP(I44,Presupuesto!$B$11:$C$566,2,0)</f>
        <v>UTILES DE ESCRITORIO, OFICINA Y ENSE¥ANZA</v>
      </c>
      <c r="K44" s="98" t="str">
        <f t="shared" si="3"/>
        <v>Investigación Científica</v>
      </c>
      <c r="L44" s="98" t="s">
        <v>396</v>
      </c>
    </row>
    <row r="45" spans="3:12" ht="15.75" thickBot="1" x14ac:dyDescent="0.3">
      <c r="C45" s="217" t="s">
        <v>430</v>
      </c>
      <c r="D45" s="218">
        <v>0</v>
      </c>
      <c r="E45" s="333">
        <v>0</v>
      </c>
      <c r="F45" s="104">
        <f>HLOOKUP(C45,$AH$2:$BU$3,2,0)</f>
        <v>1150</v>
      </c>
      <c r="G45" s="105">
        <f>D45*E45*F45</f>
        <v>0</v>
      </c>
      <c r="H45" s="331" t="s">
        <v>129</v>
      </c>
      <c r="I45" s="335" t="s">
        <v>301</v>
      </c>
      <c r="J45" s="106" t="str">
        <f>VLOOKUP(I45,Presupuesto!$B$11:$C$566,2,0)</f>
        <v>VIATICOS (26200-00)</v>
      </c>
      <c r="K45" s="336" t="str">
        <f t="shared" si="3"/>
        <v>Investigación Científica</v>
      </c>
      <c r="L45" s="98" t="s">
        <v>396</v>
      </c>
    </row>
    <row r="47" spans="3:12" ht="15.75" thickBot="1" x14ac:dyDescent="0.3"/>
    <row r="48" spans="3:12" ht="15.75" thickBot="1" x14ac:dyDescent="0.3">
      <c r="C48" s="29" t="s">
        <v>43</v>
      </c>
      <c r="D48" s="30">
        <f>SUM(G55:G64)</f>
        <v>35400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70" t="s">
        <v>1627</v>
      </c>
      <c r="E51" s="93"/>
      <c r="F51" s="93"/>
      <c r="G51" s="93"/>
      <c r="H51" s="76"/>
      <c r="I51" s="76"/>
      <c r="J51" s="76"/>
      <c r="K51" s="112"/>
    </row>
    <row r="52" spans="3:12" ht="18.75" x14ac:dyDescent="0.25">
      <c r="C52" s="211"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1.Se realizan seis capacitaciones en temas de investigación para la preparación de los docentes en el area academica y científica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ht="15.75" thickBot="1" x14ac:dyDescent="0.3">
      <c r="C55" s="328" t="s">
        <v>47</v>
      </c>
      <c r="D55" s="568">
        <v>150</v>
      </c>
      <c r="E55" s="329"/>
      <c r="F55" s="115">
        <v>30000</v>
      </c>
      <c r="G55" s="330">
        <f t="shared" ref="G55:G63" si="4">E55*F55</f>
        <v>0</v>
      </c>
      <c r="H55" s="331" t="s">
        <v>129</v>
      </c>
      <c r="I55" s="116" t="s">
        <v>699</v>
      </c>
      <c r="J55" s="116" t="str">
        <f>VLOOKUP(I55,Presupuesto!$B$11:$C$566,2,0)</f>
        <v>SERVICIOS DE CAPACITACION.</v>
      </c>
      <c r="K55" s="332" t="s">
        <v>1359</v>
      </c>
      <c r="L55" s="116" t="s">
        <v>394</v>
      </c>
    </row>
    <row r="56" spans="3:12" ht="15.75" thickBot="1" x14ac:dyDescent="0.3">
      <c r="C56" s="99" t="s">
        <v>48</v>
      </c>
      <c r="D56" s="569"/>
      <c r="E56" s="200">
        <v>150</v>
      </c>
      <c r="F56" s="100">
        <v>50</v>
      </c>
      <c r="G56" s="97">
        <f t="shared" si="4"/>
        <v>7500</v>
      </c>
      <c r="H56" s="331" t="s">
        <v>129</v>
      </c>
      <c r="I56" s="98" t="s">
        <v>717</v>
      </c>
      <c r="J56" s="98" t="str">
        <f>VLOOKUP(I56,Presupuesto!$B$11:$C$566,2,0)</f>
        <v>SERVICIOS DE IMPRENTA PUBLIC.Y REPRODUCCION</v>
      </c>
      <c r="K56" s="98" t="str">
        <f t="shared" ref="K56:K57" si="5">$K$55</f>
        <v>Investigación Científica</v>
      </c>
      <c r="L56" s="98" t="s">
        <v>396</v>
      </c>
    </row>
    <row r="57" spans="3:12" ht="15.75" thickBot="1" x14ac:dyDescent="0.3">
      <c r="C57" s="99" t="s">
        <v>49</v>
      </c>
      <c r="D57" s="569"/>
      <c r="E57" s="200">
        <v>150</v>
      </c>
      <c r="F57" s="100">
        <v>150</v>
      </c>
      <c r="G57" s="97">
        <f t="shared" si="4"/>
        <v>22500</v>
      </c>
      <c r="H57" s="331" t="s">
        <v>129</v>
      </c>
      <c r="I57" s="98" t="s">
        <v>792</v>
      </c>
      <c r="J57" s="98" t="str">
        <f>VLOOKUP(I57,Presupuesto!$B$11:$C$566,2,0)</f>
        <v>ALIMENTOS B EBIDAS PARA PERSONAS</v>
      </c>
      <c r="K57" s="98" t="str">
        <f t="shared" si="5"/>
        <v>Investigación Científica</v>
      </c>
      <c r="L57" s="98" t="s">
        <v>396</v>
      </c>
    </row>
    <row r="58" spans="3:12" ht="15.75" thickBot="1" x14ac:dyDescent="0.3">
      <c r="C58" s="99" t="s">
        <v>50</v>
      </c>
      <c r="D58" s="569"/>
      <c r="E58" s="151">
        <v>0</v>
      </c>
      <c r="F58" s="118">
        <v>10000</v>
      </c>
      <c r="G58" s="97">
        <f t="shared" si="4"/>
        <v>0</v>
      </c>
      <c r="H58" s="331" t="s">
        <v>129</v>
      </c>
      <c r="I58" s="323" t="s">
        <v>300</v>
      </c>
      <c r="J58" s="98" t="str">
        <f>VLOOKUP(I58,Presupuesto!$B$11:$C$566,2,0)</f>
        <v>PASAJES (26100-00)</v>
      </c>
      <c r="K58" s="98" t="str">
        <f>$K$55</f>
        <v>Investigación Científica</v>
      </c>
      <c r="L58" s="98" t="s">
        <v>412</v>
      </c>
    </row>
    <row r="59" spans="3:12" ht="15.75" thickBot="1" x14ac:dyDescent="0.3">
      <c r="C59" s="99" t="s">
        <v>417</v>
      </c>
      <c r="D59" s="569"/>
      <c r="E59" s="151">
        <v>0</v>
      </c>
      <c r="F59" s="118">
        <v>250</v>
      </c>
      <c r="G59" s="97">
        <f t="shared" si="4"/>
        <v>0</v>
      </c>
      <c r="H59" s="331" t="s">
        <v>129</v>
      </c>
      <c r="I59" s="98" t="s">
        <v>821</v>
      </c>
      <c r="J59" s="98" t="str">
        <f>VLOOKUP(I59,Presupuesto!$B$11:$C$566,2,0)</f>
        <v>PRODUCTOS PAPEL Y CARTON</v>
      </c>
      <c r="K59" s="98" t="str">
        <f t="shared" ref="K59:K64" si="6">$K$55</f>
        <v>Investigación Científica</v>
      </c>
      <c r="L59" s="98" t="s">
        <v>412</v>
      </c>
    </row>
    <row r="60" spans="3:12" ht="15.75" thickBot="1" x14ac:dyDescent="0.3">
      <c r="C60" s="99" t="s">
        <v>51</v>
      </c>
      <c r="D60" s="569"/>
      <c r="E60" s="200">
        <v>0</v>
      </c>
      <c r="F60" s="100">
        <v>85</v>
      </c>
      <c r="G60" s="97">
        <f t="shared" si="4"/>
        <v>0</v>
      </c>
      <c r="H60" s="331" t="s">
        <v>129</v>
      </c>
      <c r="I60" s="98" t="s">
        <v>821</v>
      </c>
      <c r="J60" s="98" t="str">
        <f>VLOOKUP(I60,Presupuesto!$B$11:$C$566,2,0)</f>
        <v>PRODUCTOS PAPEL Y CARTON</v>
      </c>
      <c r="K60" s="98" t="str">
        <f t="shared" si="6"/>
        <v>Investigación Científica</v>
      </c>
      <c r="L60" s="98" t="s">
        <v>412</v>
      </c>
    </row>
    <row r="61" spans="3:12" ht="15.75" thickBot="1" x14ac:dyDescent="0.3">
      <c r="C61" s="99" t="s">
        <v>123</v>
      </c>
      <c r="D61" s="569"/>
      <c r="E61" s="200">
        <v>150</v>
      </c>
      <c r="F61" s="100">
        <v>36</v>
      </c>
      <c r="G61" s="97">
        <f t="shared" si="4"/>
        <v>5400</v>
      </c>
      <c r="H61" s="331" t="s">
        <v>129</v>
      </c>
      <c r="I61" s="98" t="s">
        <v>942</v>
      </c>
      <c r="J61" s="98" t="str">
        <f>VLOOKUP(I61,Presupuesto!$B$11:$C$566,2,0)</f>
        <v>UTILES DE ESCRITORIO, OFICINA Y ENSE¥ANZA</v>
      </c>
      <c r="K61" s="98" t="str">
        <f t="shared" si="6"/>
        <v>Investigación Científica</v>
      </c>
      <c r="L61" s="98" t="s">
        <v>399</v>
      </c>
    </row>
    <row r="62" spans="3:12" ht="15.75" thickBot="1" x14ac:dyDescent="0.3">
      <c r="C62" s="99" t="s">
        <v>34</v>
      </c>
      <c r="D62" s="569"/>
      <c r="E62" s="200">
        <v>0</v>
      </c>
      <c r="F62" s="100">
        <v>80</v>
      </c>
      <c r="G62" s="97">
        <f t="shared" si="4"/>
        <v>0</v>
      </c>
      <c r="H62" s="331" t="s">
        <v>129</v>
      </c>
      <c r="I62" s="98" t="s">
        <v>942</v>
      </c>
      <c r="J62" s="98" t="str">
        <f>VLOOKUP(I62,Presupuesto!$B$11:$C$566,2,0)</f>
        <v>UTILES DE ESCRITORIO, OFICINA Y ENSE¥ANZA</v>
      </c>
      <c r="K62" s="98" t="str">
        <f t="shared" si="6"/>
        <v>Investigación Científica</v>
      </c>
      <c r="L62" s="98" t="s">
        <v>412</v>
      </c>
    </row>
    <row r="63" spans="3:12" ht="15.75" thickBot="1" x14ac:dyDescent="0.3">
      <c r="C63" s="109" t="s">
        <v>52</v>
      </c>
      <c r="D63" s="569"/>
      <c r="E63" s="213">
        <v>0</v>
      </c>
      <c r="F63" s="119">
        <v>25</v>
      </c>
      <c r="G63" s="97">
        <f t="shared" si="4"/>
        <v>0</v>
      </c>
      <c r="H63" s="331" t="s">
        <v>129</v>
      </c>
      <c r="I63" s="98" t="s">
        <v>942</v>
      </c>
      <c r="J63" s="98" t="str">
        <f>VLOOKUP(I63,Presupuesto!$B$11:$C$566,2,0)</f>
        <v>UTILES DE ESCRITORIO, OFICINA Y ENSE¥ANZA</v>
      </c>
      <c r="K63" s="98" t="str">
        <f t="shared" si="6"/>
        <v>Investigación Científica</v>
      </c>
      <c r="L63" s="98" t="s">
        <v>412</v>
      </c>
    </row>
    <row r="64" spans="3:12" ht="15.75" thickBot="1" x14ac:dyDescent="0.3">
      <c r="C64" s="217" t="s">
        <v>430</v>
      </c>
      <c r="D64" s="218">
        <v>0</v>
      </c>
      <c r="E64" s="333">
        <v>0</v>
      </c>
      <c r="F64" s="104">
        <f>HLOOKUP(C64,$AH$2:$BU$3,2,0)</f>
        <v>1150</v>
      </c>
      <c r="G64" s="105">
        <f>D64*E64*F64</f>
        <v>0</v>
      </c>
      <c r="H64" s="331" t="s">
        <v>129</v>
      </c>
      <c r="I64" s="335" t="s">
        <v>301</v>
      </c>
      <c r="J64" s="106" t="str">
        <f>VLOOKUP(I64,Presupuesto!$B$11:$C$566,2,0)</f>
        <v>VIATICOS (26200-00)</v>
      </c>
      <c r="K64" s="336" t="str">
        <f t="shared" si="6"/>
        <v>Investigación Científica</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4815</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70" t="s">
        <v>1675</v>
      </c>
      <c r="E70" s="93"/>
      <c r="F70" s="93"/>
      <c r="G70" s="93"/>
      <c r="H70" s="76"/>
      <c r="I70" s="76"/>
      <c r="J70" s="76"/>
      <c r="K70" s="112"/>
    </row>
    <row r="71" spans="3:12" ht="18.75" x14ac:dyDescent="0.25">
      <c r="C71" s="211" t="str">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2. Seguimiento a las acciones del rediseño ya emprendidas por las carreras de Agroindustria, Empresas, Tecn. En Alimentos y Comercio</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ht="15.75" thickBot="1" x14ac:dyDescent="0.3">
      <c r="C74" s="328" t="s">
        <v>47</v>
      </c>
      <c r="D74" s="568">
        <v>15</v>
      </c>
      <c r="E74" s="329"/>
      <c r="F74" s="115">
        <v>30000</v>
      </c>
      <c r="G74" s="330">
        <f t="shared" ref="G74:G82" si="7">E74*F74</f>
        <v>0</v>
      </c>
      <c r="H74" s="331" t="s">
        <v>129</v>
      </c>
      <c r="I74" s="116" t="s">
        <v>699</v>
      </c>
      <c r="J74" s="116" t="str">
        <f>VLOOKUP(I74,Presupuesto!$B$11:$C$566,2,0)</f>
        <v>SERVICIOS DE CAPACITACION.</v>
      </c>
      <c r="K74" s="332" t="s">
        <v>1357</v>
      </c>
      <c r="L74" s="116" t="s">
        <v>399</v>
      </c>
    </row>
    <row r="75" spans="3:12" ht="15.75" thickBot="1" x14ac:dyDescent="0.3">
      <c r="C75" s="99" t="s">
        <v>48</v>
      </c>
      <c r="D75" s="569"/>
      <c r="E75" s="200">
        <f>D74</f>
        <v>15</v>
      </c>
      <c r="F75" s="100">
        <v>50</v>
      </c>
      <c r="G75" s="97">
        <f t="shared" si="7"/>
        <v>750</v>
      </c>
      <c r="H75" s="331" t="s">
        <v>129</v>
      </c>
      <c r="I75" s="98" t="s">
        <v>717</v>
      </c>
      <c r="J75" s="98" t="str">
        <f>VLOOKUP(I75,Presupuesto!$B$11:$C$566,2,0)</f>
        <v>SERVICIOS DE IMPRENTA PUBLIC.Y REPRODUCCION</v>
      </c>
      <c r="K75" s="98" t="str">
        <f>$K$74</f>
        <v>Desarrollo e Innovación Curricular</v>
      </c>
      <c r="L75" s="98" t="s">
        <v>399</v>
      </c>
    </row>
    <row r="76" spans="3:12" ht="15.75" thickBot="1" x14ac:dyDescent="0.3">
      <c r="C76" s="99" t="s">
        <v>49</v>
      </c>
      <c r="D76" s="569"/>
      <c r="E76" s="200">
        <f>D74</f>
        <v>15</v>
      </c>
      <c r="F76" s="100">
        <v>150</v>
      </c>
      <c r="G76" s="97">
        <f t="shared" si="7"/>
        <v>2250</v>
      </c>
      <c r="H76" s="331" t="s">
        <v>129</v>
      </c>
      <c r="I76" s="98" t="s">
        <v>792</v>
      </c>
      <c r="J76" s="98" t="str">
        <f>VLOOKUP(I76,Presupuesto!$B$11:$C$566,2,0)</f>
        <v>ALIMENTOS B EBIDAS PARA PERSONAS</v>
      </c>
      <c r="K76" s="98" t="str">
        <f t="shared" ref="K76:K83" si="8">$K$74</f>
        <v>Desarrollo e Innovación Curricular</v>
      </c>
      <c r="L76" s="98" t="s">
        <v>400</v>
      </c>
    </row>
    <row r="77" spans="3:12" ht="15.75" thickBot="1" x14ac:dyDescent="0.3">
      <c r="C77" s="99" t="s">
        <v>50</v>
      </c>
      <c r="D77" s="569"/>
      <c r="E77" s="151">
        <v>0</v>
      </c>
      <c r="F77" s="118">
        <v>10000</v>
      </c>
      <c r="G77" s="97">
        <f t="shared" si="7"/>
        <v>0</v>
      </c>
      <c r="H77" s="331" t="s">
        <v>129</v>
      </c>
      <c r="I77" s="323" t="s">
        <v>749</v>
      </c>
      <c r="J77" s="98" t="str">
        <f>VLOOKUP(I77,Presupuesto!$B$11:$C$566,2,0)</f>
        <v>PASAJES NACIONALES</v>
      </c>
      <c r="K77" s="98" t="str">
        <f t="shared" si="8"/>
        <v>Desarrollo e Innovación Curricular</v>
      </c>
      <c r="L77" s="98" t="s">
        <v>412</v>
      </c>
    </row>
    <row r="78" spans="3:12" ht="15.75" thickBot="1" x14ac:dyDescent="0.3">
      <c r="C78" s="99" t="s">
        <v>417</v>
      </c>
      <c r="D78" s="569"/>
      <c r="E78" s="151">
        <v>0</v>
      </c>
      <c r="F78" s="118">
        <v>250</v>
      </c>
      <c r="G78" s="97">
        <f t="shared" si="7"/>
        <v>0</v>
      </c>
      <c r="H78" s="331" t="s">
        <v>129</v>
      </c>
      <c r="I78" s="98" t="s">
        <v>821</v>
      </c>
      <c r="J78" s="98" t="str">
        <f>VLOOKUP(I78,Presupuesto!$B$11:$C$566,2,0)</f>
        <v>PRODUCTOS PAPEL Y CARTON</v>
      </c>
      <c r="K78" s="98" t="str">
        <f t="shared" si="8"/>
        <v>Desarrollo e Innovación Curricular</v>
      </c>
      <c r="L78" s="98" t="s">
        <v>412</v>
      </c>
    </row>
    <row r="79" spans="3:12" ht="15.75" thickBot="1" x14ac:dyDescent="0.3">
      <c r="C79" s="99" t="s">
        <v>51</v>
      </c>
      <c r="D79" s="569"/>
      <c r="E79" s="200">
        <v>15</v>
      </c>
      <c r="F79" s="100">
        <v>85</v>
      </c>
      <c r="G79" s="97">
        <f t="shared" si="7"/>
        <v>1275</v>
      </c>
      <c r="H79" s="331" t="s">
        <v>129</v>
      </c>
      <c r="I79" s="98" t="s">
        <v>821</v>
      </c>
      <c r="J79" s="98" t="str">
        <f>VLOOKUP(I79,Presupuesto!$B$11:$C$566,2,0)</f>
        <v>PRODUCTOS PAPEL Y CARTON</v>
      </c>
      <c r="K79" s="98" t="str">
        <f t="shared" si="8"/>
        <v>Desarrollo e Innovación Curricular</v>
      </c>
      <c r="L79" s="98" t="s">
        <v>402</v>
      </c>
    </row>
    <row r="80" spans="3:12" ht="15.75" thickBot="1" x14ac:dyDescent="0.3">
      <c r="C80" s="99" t="s">
        <v>123</v>
      </c>
      <c r="D80" s="569"/>
      <c r="E80" s="200">
        <v>15</v>
      </c>
      <c r="F80" s="100">
        <v>36</v>
      </c>
      <c r="G80" s="97">
        <f t="shared" si="7"/>
        <v>540</v>
      </c>
      <c r="H80" s="331" t="s">
        <v>129</v>
      </c>
      <c r="I80" s="98" t="s">
        <v>942</v>
      </c>
      <c r="J80" s="98" t="str">
        <f>VLOOKUP(I80,Presupuesto!$B$11:$C$566,2,0)</f>
        <v>UTILES DE ESCRITORIO, OFICINA Y ENSE¥ANZA</v>
      </c>
      <c r="K80" s="98" t="str">
        <f t="shared" si="8"/>
        <v>Desarrollo e Innovación Curricular</v>
      </c>
      <c r="L80" s="98" t="s">
        <v>402</v>
      </c>
    </row>
    <row r="81" spans="3:12" ht="15.75" thickBot="1" x14ac:dyDescent="0.3">
      <c r="C81" s="99" t="s">
        <v>34</v>
      </c>
      <c r="D81" s="569"/>
      <c r="E81" s="200">
        <v>0</v>
      </c>
      <c r="F81" s="100">
        <v>80</v>
      </c>
      <c r="G81" s="97">
        <f t="shared" si="7"/>
        <v>0</v>
      </c>
      <c r="H81" s="331" t="s">
        <v>129</v>
      </c>
      <c r="I81" s="98" t="s">
        <v>942</v>
      </c>
      <c r="J81" s="98" t="str">
        <f>VLOOKUP(I81,Presupuesto!$B$11:$C$566,2,0)</f>
        <v>UTILES DE ESCRITORIO, OFICINA Y ENSE¥ANZA</v>
      </c>
      <c r="K81" s="98" t="str">
        <f t="shared" si="8"/>
        <v>Desarrollo e Innovación Curricular</v>
      </c>
      <c r="L81" s="98" t="s">
        <v>412</v>
      </c>
    </row>
    <row r="82" spans="3:12" ht="15.75" thickBot="1" x14ac:dyDescent="0.3">
      <c r="C82" s="109" t="s">
        <v>52</v>
      </c>
      <c r="D82" s="569"/>
      <c r="E82" s="213">
        <v>0</v>
      </c>
      <c r="F82" s="119">
        <v>25</v>
      </c>
      <c r="G82" s="97">
        <f t="shared" si="7"/>
        <v>0</v>
      </c>
      <c r="H82" s="331" t="s">
        <v>129</v>
      </c>
      <c r="I82" s="98" t="s">
        <v>942</v>
      </c>
      <c r="J82" s="98" t="str">
        <f>VLOOKUP(I82,Presupuesto!$B$11:$C$566,2,0)</f>
        <v>UTILES DE ESCRITORIO, OFICINA Y ENSE¥ANZA</v>
      </c>
      <c r="K82" s="98" t="str">
        <f t="shared" si="8"/>
        <v>Desarrollo e Innovación Curricular</v>
      </c>
      <c r="L82" s="98" t="s">
        <v>412</v>
      </c>
    </row>
    <row r="83" spans="3:12" ht="15.75" thickBot="1" x14ac:dyDescent="0.3">
      <c r="C83" s="217" t="s">
        <v>430</v>
      </c>
      <c r="D83" s="218">
        <v>0</v>
      </c>
      <c r="E83" s="333">
        <v>0</v>
      </c>
      <c r="F83" s="104">
        <f>HLOOKUP(C83,$AH$2:$BU$3,2,0)</f>
        <v>1150</v>
      </c>
      <c r="G83" s="105">
        <f>D83*E83*F83</f>
        <v>0</v>
      </c>
      <c r="H83" s="331" t="s">
        <v>129</v>
      </c>
      <c r="I83" s="335" t="s">
        <v>301</v>
      </c>
      <c r="J83" s="106" t="str">
        <f>VLOOKUP(I83,Presupuesto!$B$11:$C$566,2,0)</f>
        <v>VIATICOS (26200-00)</v>
      </c>
      <c r="K83" s="336" t="str">
        <f t="shared" si="8"/>
        <v>Desarrollo e Innovación Curricular</v>
      </c>
      <c r="L83" s="336" t="s">
        <v>412</v>
      </c>
    </row>
    <row r="85" spans="3:12" ht="15.75" thickBot="1" x14ac:dyDescent="0.3"/>
    <row r="86" spans="3:12" ht="15.75" thickBot="1" x14ac:dyDescent="0.3">
      <c r="C86" s="29" t="s">
        <v>43</v>
      </c>
      <c r="D86" s="30">
        <f>SUM(G93:G102)</f>
        <v>12835</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70" t="s">
        <v>1676</v>
      </c>
      <c r="E89" s="93"/>
      <c r="F89" s="93"/>
      <c r="G89" s="93"/>
      <c r="H89" s="76"/>
      <c r="I89" s="76"/>
      <c r="J89" s="76"/>
      <c r="K89" s="112"/>
    </row>
    <row r="90" spans="3:12" ht="18.75" x14ac:dyDescent="0.25">
      <c r="C90" s="211"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3. Preparación, capacitación para la implementación del nuevo Plan. (Empresas y Agroindustria)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ht="15.75" thickBot="1" x14ac:dyDescent="0.3">
      <c r="C93" s="328" t="s">
        <v>47</v>
      </c>
      <c r="D93" s="568">
        <v>60</v>
      </c>
      <c r="E93" s="329"/>
      <c r="F93" s="115">
        <v>30000</v>
      </c>
      <c r="G93" s="330">
        <f t="shared" ref="G93:G101" si="9">E93*F93</f>
        <v>0</v>
      </c>
      <c r="H93" s="331" t="s">
        <v>129</v>
      </c>
      <c r="I93" s="116" t="s">
        <v>699</v>
      </c>
      <c r="J93" s="116" t="str">
        <f>VLOOKUP(I93,Presupuesto!$B$11:$C$566,2,0)</f>
        <v>SERVICIOS DE CAPACITACION.</v>
      </c>
      <c r="K93" s="332" t="s">
        <v>1357</v>
      </c>
      <c r="L93" s="116" t="s">
        <v>394</v>
      </c>
    </row>
    <row r="94" spans="3:12" ht="15.75" thickBot="1" x14ac:dyDescent="0.3">
      <c r="C94" s="99" t="s">
        <v>48</v>
      </c>
      <c r="D94" s="569"/>
      <c r="E94" s="200">
        <f>D93</f>
        <v>60</v>
      </c>
      <c r="F94" s="100">
        <v>50</v>
      </c>
      <c r="G94" s="97">
        <f t="shared" si="9"/>
        <v>3000</v>
      </c>
      <c r="H94" s="331" t="s">
        <v>129</v>
      </c>
      <c r="I94" s="98" t="s">
        <v>717</v>
      </c>
      <c r="J94" s="98" t="str">
        <f>VLOOKUP(I94,Presupuesto!$B$11:$C$566,2,0)</f>
        <v>SERVICIOS DE IMPRENTA PUBLIC.Y REPRODUCCION</v>
      </c>
      <c r="K94" s="332" t="s">
        <v>1357</v>
      </c>
      <c r="L94" s="98" t="s">
        <v>400</v>
      </c>
    </row>
    <row r="95" spans="3:12" ht="15.75" thickBot="1" x14ac:dyDescent="0.3">
      <c r="C95" s="99" t="s">
        <v>49</v>
      </c>
      <c r="D95" s="569"/>
      <c r="E95" s="200">
        <f>D93</f>
        <v>60</v>
      </c>
      <c r="F95" s="100">
        <v>150</v>
      </c>
      <c r="G95" s="97">
        <f t="shared" si="9"/>
        <v>9000</v>
      </c>
      <c r="H95" s="331" t="s">
        <v>129</v>
      </c>
      <c r="I95" s="98" t="s">
        <v>792</v>
      </c>
      <c r="J95" s="98" t="str">
        <f>VLOOKUP(I95,Presupuesto!$B$11:$C$566,2,0)</f>
        <v>ALIMENTOS B EBIDAS PARA PERSONAS</v>
      </c>
      <c r="K95" s="332" t="s">
        <v>1357</v>
      </c>
      <c r="L95" s="98" t="s">
        <v>400</v>
      </c>
    </row>
    <row r="96" spans="3:12" ht="15.75" thickBot="1" x14ac:dyDescent="0.3">
      <c r="C96" s="99" t="s">
        <v>50</v>
      </c>
      <c r="D96" s="569"/>
      <c r="E96" s="151">
        <v>0</v>
      </c>
      <c r="F96" s="118">
        <v>10000</v>
      </c>
      <c r="G96" s="97">
        <f t="shared" si="9"/>
        <v>0</v>
      </c>
      <c r="H96" s="331" t="s">
        <v>129</v>
      </c>
      <c r="I96" s="323" t="s">
        <v>300</v>
      </c>
      <c r="J96" s="98" t="str">
        <f>VLOOKUP(I96,Presupuesto!$B$11:$C$566,2,0)</f>
        <v>PASAJES (26100-00)</v>
      </c>
      <c r="K96" s="332" t="s">
        <v>1357</v>
      </c>
      <c r="L96" s="98" t="s">
        <v>412</v>
      </c>
    </row>
    <row r="97" spans="3:12" ht="15.75" thickBot="1" x14ac:dyDescent="0.3">
      <c r="C97" s="99" t="s">
        <v>417</v>
      </c>
      <c r="D97" s="569"/>
      <c r="E97" s="151">
        <v>0</v>
      </c>
      <c r="F97" s="118">
        <v>250</v>
      </c>
      <c r="G97" s="97">
        <f t="shared" si="9"/>
        <v>0</v>
      </c>
      <c r="H97" s="331" t="s">
        <v>129</v>
      </c>
      <c r="I97" s="98" t="s">
        <v>821</v>
      </c>
      <c r="J97" s="98" t="str">
        <f>VLOOKUP(I97,Presupuesto!$B$11:$C$566,2,0)</f>
        <v>PRODUCTOS PAPEL Y CARTON</v>
      </c>
      <c r="K97" s="332" t="s">
        <v>1357</v>
      </c>
      <c r="L97" s="98" t="s">
        <v>412</v>
      </c>
    </row>
    <row r="98" spans="3:12" ht="15.75" thickBot="1" x14ac:dyDescent="0.3">
      <c r="C98" s="99" t="s">
        <v>51</v>
      </c>
      <c r="D98" s="569"/>
      <c r="E98" s="200">
        <f>(D93*25)/500</f>
        <v>3</v>
      </c>
      <c r="F98" s="100">
        <v>85</v>
      </c>
      <c r="G98" s="97">
        <f t="shared" si="9"/>
        <v>255</v>
      </c>
      <c r="H98" s="331" t="s">
        <v>129</v>
      </c>
      <c r="I98" s="98" t="s">
        <v>821</v>
      </c>
      <c r="J98" s="98" t="str">
        <f>VLOOKUP(I98,Presupuesto!$B$11:$C$566,2,0)</f>
        <v>PRODUCTOS PAPEL Y CARTON</v>
      </c>
      <c r="K98" s="332" t="s">
        <v>1357</v>
      </c>
      <c r="L98" s="98" t="s">
        <v>402</v>
      </c>
    </row>
    <row r="99" spans="3:12" ht="15.75" thickBot="1" x14ac:dyDescent="0.3">
      <c r="C99" s="99" t="s">
        <v>123</v>
      </c>
      <c r="D99" s="569"/>
      <c r="E99" s="200">
        <f>D93/12</f>
        <v>5</v>
      </c>
      <c r="F99" s="100">
        <v>36</v>
      </c>
      <c r="G99" s="97">
        <f t="shared" si="9"/>
        <v>180</v>
      </c>
      <c r="H99" s="331" t="s">
        <v>129</v>
      </c>
      <c r="I99" s="98" t="s">
        <v>942</v>
      </c>
      <c r="J99" s="98" t="str">
        <f>VLOOKUP(I99,Presupuesto!$B$11:$C$566,2,0)</f>
        <v>UTILES DE ESCRITORIO, OFICINA Y ENSE¥ANZA</v>
      </c>
      <c r="K99" s="332" t="s">
        <v>1357</v>
      </c>
      <c r="L99" s="98" t="s">
        <v>402</v>
      </c>
    </row>
    <row r="100" spans="3:12" ht="15.75" thickBot="1" x14ac:dyDescent="0.3">
      <c r="C100" s="99" t="s">
        <v>34</v>
      </c>
      <c r="D100" s="569"/>
      <c r="E100" s="200">
        <f>D93/12</f>
        <v>5</v>
      </c>
      <c r="F100" s="100">
        <v>80</v>
      </c>
      <c r="G100" s="97">
        <f t="shared" si="9"/>
        <v>400</v>
      </c>
      <c r="H100" s="331" t="s">
        <v>129</v>
      </c>
      <c r="I100" s="98" t="s">
        <v>942</v>
      </c>
      <c r="J100" s="98" t="str">
        <f>VLOOKUP(I100,Presupuesto!$B$11:$C$566,2,0)</f>
        <v>UTILES DE ESCRITORIO, OFICINA Y ENSE¥ANZA</v>
      </c>
      <c r="K100" s="332" t="s">
        <v>1357</v>
      </c>
      <c r="L100" s="98" t="s">
        <v>402</v>
      </c>
    </row>
    <row r="101" spans="3:12" ht="15.75" thickBot="1" x14ac:dyDescent="0.3">
      <c r="C101" s="109" t="s">
        <v>52</v>
      </c>
      <c r="D101" s="569"/>
      <c r="E101" s="213">
        <v>0</v>
      </c>
      <c r="F101" s="119">
        <v>25</v>
      </c>
      <c r="G101" s="97">
        <f t="shared" si="9"/>
        <v>0</v>
      </c>
      <c r="H101" s="331" t="s">
        <v>129</v>
      </c>
      <c r="I101" s="98" t="s">
        <v>942</v>
      </c>
      <c r="J101" s="98" t="str">
        <f>VLOOKUP(I101,Presupuesto!$B$11:$C$566,2,0)</f>
        <v>UTILES DE ESCRITORIO, OFICINA Y ENSE¥ANZA</v>
      </c>
      <c r="K101" s="332" t="s">
        <v>1357</v>
      </c>
      <c r="L101" s="98" t="s">
        <v>412</v>
      </c>
    </row>
    <row r="102" spans="3:12" ht="15.75" thickBot="1" x14ac:dyDescent="0.3">
      <c r="C102" s="217" t="s">
        <v>430</v>
      </c>
      <c r="D102" s="218">
        <v>0</v>
      </c>
      <c r="E102" s="333">
        <v>0</v>
      </c>
      <c r="F102" s="104">
        <f>HLOOKUP(C102,$AH$2:$BU$3,2,0)</f>
        <v>1150</v>
      </c>
      <c r="G102" s="105">
        <f>D102*E102*F102</f>
        <v>0</v>
      </c>
      <c r="H102" s="331" t="s">
        <v>129</v>
      </c>
      <c r="I102" s="335" t="s">
        <v>301</v>
      </c>
      <c r="J102" s="106" t="str">
        <f>VLOOKUP(I102,Presupuesto!$B$11:$C$566,2,0)</f>
        <v>VIATICOS (26200-00)</v>
      </c>
      <c r="K102" s="332" t="s">
        <v>1357</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27000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0" t="s">
        <v>1679</v>
      </c>
      <c r="E108" s="93"/>
      <c r="F108" s="93"/>
      <c r="G108" s="93"/>
      <c r="H108" s="76"/>
      <c r="I108" s="76"/>
      <c r="J108" s="76"/>
      <c r="K108" s="112"/>
    </row>
    <row r="109" spans="3:12" ht="18.75" x14ac:dyDescent="0.25">
      <c r="C109" s="211"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 xml:space="preserve">Tres capacitaciones en Aula Virtual con la Plataforma Moddle </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ht="15.75" thickBot="1" x14ac:dyDescent="0.3">
      <c r="C112" s="328" t="s">
        <v>47</v>
      </c>
      <c r="D112" s="568">
        <v>60</v>
      </c>
      <c r="E112" s="329"/>
      <c r="F112" s="115">
        <v>30000</v>
      </c>
      <c r="G112" s="330">
        <f t="shared" ref="G112:G120" si="10">E112*F112</f>
        <v>0</v>
      </c>
      <c r="H112" s="331" t="s">
        <v>129</v>
      </c>
      <c r="I112" s="116" t="s">
        <v>699</v>
      </c>
      <c r="J112" s="116" t="str">
        <f>VLOOKUP(I112,Presupuesto!$B$11:$C$566,2,0)</f>
        <v>SERVICIOS DE CAPACITACION.</v>
      </c>
      <c r="K112" s="332" t="s">
        <v>1357</v>
      </c>
      <c r="L112" s="116" t="s">
        <v>394</v>
      </c>
    </row>
    <row r="113" spans="3:12" ht="15.75" thickBot="1" x14ac:dyDescent="0.3">
      <c r="C113" s="99" t="s">
        <v>48</v>
      </c>
      <c r="D113" s="569"/>
      <c r="E113" s="200">
        <f>D112</f>
        <v>60</v>
      </c>
      <c r="F113" s="100">
        <v>50</v>
      </c>
      <c r="G113" s="97">
        <f t="shared" si="10"/>
        <v>3000</v>
      </c>
      <c r="H113" s="331" t="s">
        <v>129</v>
      </c>
      <c r="I113" s="98" t="s">
        <v>717</v>
      </c>
      <c r="J113" s="98" t="str">
        <f>VLOOKUP(I113,Presupuesto!$B$11:$C$566,2,0)</f>
        <v>SERVICIOS DE IMPRENTA PUBLIC.Y REPRODUCCION</v>
      </c>
      <c r="K113" s="98" t="str">
        <f>$K$112</f>
        <v>Desarrollo e Innovación Curricular</v>
      </c>
      <c r="L113" s="98" t="s">
        <v>395</v>
      </c>
    </row>
    <row r="114" spans="3:12" ht="15.75" thickBot="1" x14ac:dyDescent="0.3">
      <c r="C114" s="99" t="s">
        <v>49</v>
      </c>
      <c r="D114" s="569"/>
      <c r="E114" s="200">
        <f>D112</f>
        <v>60</v>
      </c>
      <c r="F114" s="100">
        <v>150</v>
      </c>
      <c r="G114" s="97">
        <f t="shared" si="10"/>
        <v>9000</v>
      </c>
      <c r="H114" s="331" t="s">
        <v>129</v>
      </c>
      <c r="I114" s="98" t="s">
        <v>792</v>
      </c>
      <c r="J114" s="98" t="str">
        <f>VLOOKUP(I114,Presupuesto!$B$11:$C$566,2,0)</f>
        <v>ALIMENTOS B EBIDAS PARA PERSONAS</v>
      </c>
      <c r="K114" s="98" t="str">
        <f t="shared" ref="K114:K121" si="11">$K$112</f>
        <v>Desarrollo e Innovación Curricular</v>
      </c>
      <c r="L114" s="98" t="s">
        <v>397</v>
      </c>
    </row>
    <row r="115" spans="3:12" ht="15.75" thickBot="1" x14ac:dyDescent="0.3">
      <c r="C115" s="99" t="s">
        <v>50</v>
      </c>
      <c r="D115" s="569"/>
      <c r="E115" s="151">
        <v>0</v>
      </c>
      <c r="F115" s="118">
        <v>10000</v>
      </c>
      <c r="G115" s="97">
        <f t="shared" si="10"/>
        <v>0</v>
      </c>
      <c r="H115" s="331" t="s">
        <v>129</v>
      </c>
      <c r="I115" s="323" t="s">
        <v>300</v>
      </c>
      <c r="J115" s="98" t="str">
        <f>VLOOKUP(I115,Presupuesto!$B$11:$C$566,2,0)</f>
        <v>PASAJES (26100-00)</v>
      </c>
      <c r="K115" s="98" t="str">
        <f t="shared" si="11"/>
        <v>Desarrollo e Innovación Curricular</v>
      </c>
      <c r="L115" s="98" t="s">
        <v>412</v>
      </c>
    </row>
    <row r="116" spans="3:12" ht="15.75" thickBot="1" x14ac:dyDescent="0.3">
      <c r="C116" s="99" t="s">
        <v>417</v>
      </c>
      <c r="D116" s="569"/>
      <c r="E116" s="151">
        <v>60</v>
      </c>
      <c r="F116" s="118">
        <v>250</v>
      </c>
      <c r="G116" s="97">
        <f t="shared" si="10"/>
        <v>15000</v>
      </c>
      <c r="H116" s="331" t="s">
        <v>129</v>
      </c>
      <c r="I116" s="98" t="s">
        <v>821</v>
      </c>
      <c r="J116" s="98" t="str">
        <f>VLOOKUP(I116,Presupuesto!$B$11:$C$566,2,0)</f>
        <v>PRODUCTOS PAPEL Y CARTON</v>
      </c>
      <c r="K116" s="98" t="str">
        <f t="shared" si="11"/>
        <v>Desarrollo e Innovación Curricular</v>
      </c>
      <c r="L116" s="98" t="s">
        <v>399</v>
      </c>
    </row>
    <row r="117" spans="3:12" ht="15.75" thickBot="1" x14ac:dyDescent="0.3">
      <c r="C117" s="99" t="s">
        <v>51</v>
      </c>
      <c r="D117" s="569"/>
      <c r="E117" s="200">
        <v>0</v>
      </c>
      <c r="F117" s="100">
        <v>85</v>
      </c>
      <c r="G117" s="97">
        <f t="shared" si="10"/>
        <v>0</v>
      </c>
      <c r="H117" s="331" t="s">
        <v>129</v>
      </c>
      <c r="I117" s="98" t="s">
        <v>821</v>
      </c>
      <c r="J117" s="98" t="str">
        <f>VLOOKUP(I117,Presupuesto!$B$11:$C$566,2,0)</f>
        <v>PRODUCTOS PAPEL Y CARTON</v>
      </c>
      <c r="K117" s="98" t="str">
        <f t="shared" si="11"/>
        <v>Desarrollo e Innovación Curricular</v>
      </c>
      <c r="L117" s="98" t="s">
        <v>412</v>
      </c>
    </row>
    <row r="118" spans="3:12" ht="15.75" thickBot="1" x14ac:dyDescent="0.3">
      <c r="C118" s="99" t="s">
        <v>123</v>
      </c>
      <c r="D118" s="569"/>
      <c r="E118" s="200">
        <v>0</v>
      </c>
      <c r="F118" s="100">
        <v>36</v>
      </c>
      <c r="G118" s="97">
        <f t="shared" si="10"/>
        <v>0</v>
      </c>
      <c r="H118" s="331" t="s">
        <v>129</v>
      </c>
      <c r="I118" s="98" t="s">
        <v>942</v>
      </c>
      <c r="J118" s="98" t="str">
        <f>VLOOKUP(I118,Presupuesto!$B$11:$C$566,2,0)</f>
        <v>UTILES DE ESCRITORIO, OFICINA Y ENSE¥ANZA</v>
      </c>
      <c r="K118" s="98" t="str">
        <f t="shared" si="11"/>
        <v>Desarrollo e Innovación Curricular</v>
      </c>
      <c r="L118" s="98" t="s">
        <v>412</v>
      </c>
    </row>
    <row r="119" spans="3:12" ht="15.75" thickBot="1" x14ac:dyDescent="0.3">
      <c r="C119" s="99" t="s">
        <v>34</v>
      </c>
      <c r="D119" s="569"/>
      <c r="E119" s="200">
        <v>0</v>
      </c>
      <c r="F119" s="100">
        <v>80</v>
      </c>
      <c r="G119" s="97">
        <f t="shared" si="10"/>
        <v>0</v>
      </c>
      <c r="H119" s="331" t="s">
        <v>129</v>
      </c>
      <c r="I119" s="98" t="s">
        <v>942</v>
      </c>
      <c r="J119" s="98" t="str">
        <f>VLOOKUP(I119,Presupuesto!$B$11:$C$566,2,0)</f>
        <v>UTILES DE ESCRITORIO, OFICINA Y ENSE¥ANZA</v>
      </c>
      <c r="K119" s="98" t="str">
        <f t="shared" si="11"/>
        <v>Desarrollo e Innovación Curricular</v>
      </c>
      <c r="L119" s="98" t="s">
        <v>412</v>
      </c>
    </row>
    <row r="120" spans="3:12" ht="15.75" thickBot="1" x14ac:dyDescent="0.3">
      <c r="C120" s="109" t="s">
        <v>52</v>
      </c>
      <c r="D120" s="569"/>
      <c r="E120" s="213">
        <v>0</v>
      </c>
      <c r="F120" s="119">
        <v>25</v>
      </c>
      <c r="G120" s="97">
        <f t="shared" si="10"/>
        <v>0</v>
      </c>
      <c r="H120" s="331" t="s">
        <v>129</v>
      </c>
      <c r="I120" s="98" t="s">
        <v>942</v>
      </c>
      <c r="J120" s="98" t="str">
        <f>VLOOKUP(I120,Presupuesto!$B$11:$C$566,2,0)</f>
        <v>UTILES DE ESCRITORIO, OFICINA Y ENSE¥ANZA</v>
      </c>
      <c r="K120" s="98" t="str">
        <f t="shared" si="11"/>
        <v>Desarrollo e Innovación Curricular</v>
      </c>
      <c r="L120" s="98" t="s">
        <v>412</v>
      </c>
    </row>
    <row r="121" spans="3:12" ht="15.75" thickBot="1" x14ac:dyDescent="0.3">
      <c r="C121" s="217" t="s">
        <v>430</v>
      </c>
      <c r="D121" s="218">
        <v>0</v>
      </c>
      <c r="E121" s="333">
        <v>0</v>
      </c>
      <c r="F121" s="104">
        <f>HLOOKUP(C121,$AH$2:$BU$3,2,0)</f>
        <v>1150</v>
      </c>
      <c r="G121" s="105">
        <f>D121*E121*F121</f>
        <v>0</v>
      </c>
      <c r="H121" s="331" t="s">
        <v>129</v>
      </c>
      <c r="I121" s="335" t="s">
        <v>301</v>
      </c>
      <c r="J121" s="106" t="str">
        <f>VLOOKUP(I121,Presupuesto!$B$11:$C$566,2,0)</f>
        <v>VIATICOS (26200-00)</v>
      </c>
      <c r="K121" s="336" t="str">
        <f t="shared" si="11"/>
        <v>Desarrollo e Innovación Curricular</v>
      </c>
      <c r="L121" s="336" t="s">
        <v>412</v>
      </c>
    </row>
    <row r="123" spans="3:12" ht="15.75" thickBot="1" x14ac:dyDescent="0.3"/>
    <row r="124" spans="3:12" ht="15.75" thickBot="1" x14ac:dyDescent="0.3">
      <c r="C124" s="29" t="s">
        <v>43</v>
      </c>
      <c r="D124" s="30">
        <f>SUM(G131:G140)</f>
        <v>9905</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70" t="s">
        <v>1692</v>
      </c>
      <c r="E127" s="93"/>
      <c r="F127" s="93"/>
      <c r="G127" s="93"/>
      <c r="H127" s="76"/>
      <c r="I127" s="76"/>
      <c r="J127" s="76"/>
      <c r="K127" s="112"/>
    </row>
    <row r="128" spans="3:12" ht="18.75" x14ac:dyDescent="0.25">
      <c r="C128" s="211" t="str">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Taller de Planeamiento Didactico basado en Competencias</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ht="15.75" thickBot="1" x14ac:dyDescent="0.3">
      <c r="C131" s="328" t="s">
        <v>47</v>
      </c>
      <c r="D131" s="568">
        <v>50</v>
      </c>
      <c r="E131" s="329"/>
      <c r="F131" s="115">
        <v>30000</v>
      </c>
      <c r="G131" s="330">
        <f t="shared" ref="G131:G139" si="12">E131*F131</f>
        <v>0</v>
      </c>
      <c r="H131" s="331" t="s">
        <v>129</v>
      </c>
      <c r="I131" s="116" t="s">
        <v>699</v>
      </c>
      <c r="J131" s="116" t="str">
        <f>VLOOKUP(I131,Presupuesto!$B$11:$C$566,2,0)</f>
        <v>SERVICIOS DE CAPACITACION.</v>
      </c>
      <c r="K131" s="332" t="s">
        <v>1358</v>
      </c>
      <c r="L131" s="116" t="s">
        <v>394</v>
      </c>
    </row>
    <row r="132" spans="3:12" ht="15.75" thickBot="1" x14ac:dyDescent="0.3">
      <c r="C132" s="99" t="s">
        <v>48</v>
      </c>
      <c r="D132" s="569"/>
      <c r="E132" s="200">
        <v>25</v>
      </c>
      <c r="F132" s="100">
        <v>50</v>
      </c>
      <c r="G132" s="97">
        <f t="shared" si="12"/>
        <v>1250</v>
      </c>
      <c r="H132" s="331" t="s">
        <v>129</v>
      </c>
      <c r="I132" s="98" t="s">
        <v>717</v>
      </c>
      <c r="J132" s="98" t="str">
        <f>VLOOKUP(I132,Presupuesto!$B$11:$C$566,2,0)</f>
        <v>SERVICIOS DE IMPRENTA PUBLIC.Y REPRODUCCION</v>
      </c>
      <c r="K132" s="98" t="str">
        <f>$K$131</f>
        <v>Docencia y Profesorado Universitario</v>
      </c>
      <c r="L132" s="98" t="s">
        <v>397</v>
      </c>
    </row>
    <row r="133" spans="3:12" ht="15.75" thickBot="1" x14ac:dyDescent="0.3">
      <c r="C133" s="99" t="s">
        <v>49</v>
      </c>
      <c r="D133" s="569"/>
      <c r="E133" s="200">
        <f>D131</f>
        <v>50</v>
      </c>
      <c r="F133" s="100">
        <v>150</v>
      </c>
      <c r="G133" s="97">
        <f t="shared" si="12"/>
        <v>7500</v>
      </c>
      <c r="H133" s="331" t="s">
        <v>129</v>
      </c>
      <c r="I133" s="98" t="s">
        <v>792</v>
      </c>
      <c r="J133" s="98" t="str">
        <f>VLOOKUP(I133,Presupuesto!$B$11:$C$566,2,0)</f>
        <v>ALIMENTOS B EBIDAS PARA PERSONAS</v>
      </c>
      <c r="K133" s="98" t="str">
        <f t="shared" ref="K133:K140" si="13">$K$131</f>
        <v>Docencia y Profesorado Universitario</v>
      </c>
      <c r="L133" s="98" t="s">
        <v>399</v>
      </c>
    </row>
    <row r="134" spans="3:12" ht="15.75" thickBot="1" x14ac:dyDescent="0.3">
      <c r="C134" s="99" t="s">
        <v>50</v>
      </c>
      <c r="D134" s="569"/>
      <c r="E134" s="151">
        <v>0</v>
      </c>
      <c r="F134" s="118">
        <v>10000</v>
      </c>
      <c r="G134" s="97">
        <f t="shared" si="12"/>
        <v>0</v>
      </c>
      <c r="H134" s="331" t="s">
        <v>129</v>
      </c>
      <c r="I134" s="323" t="s">
        <v>300</v>
      </c>
      <c r="J134" s="98" t="str">
        <f>VLOOKUP(I134,Presupuesto!$B$11:$C$566,2,0)</f>
        <v>PASAJES (26100-00)</v>
      </c>
      <c r="K134" s="98" t="str">
        <f t="shared" si="13"/>
        <v>Docencia y Profesorado Universitario</v>
      </c>
      <c r="L134" s="98" t="s">
        <v>412</v>
      </c>
    </row>
    <row r="135" spans="3:12" ht="15.75" thickBot="1" x14ac:dyDescent="0.3">
      <c r="C135" s="99" t="s">
        <v>417</v>
      </c>
      <c r="D135" s="569"/>
      <c r="E135" s="151">
        <v>0</v>
      </c>
      <c r="F135" s="118">
        <v>250</v>
      </c>
      <c r="G135" s="97">
        <f t="shared" si="12"/>
        <v>0</v>
      </c>
      <c r="H135" s="331" t="s">
        <v>129</v>
      </c>
      <c r="I135" s="98" t="s">
        <v>821</v>
      </c>
      <c r="J135" s="98" t="str">
        <f>VLOOKUP(I135,Presupuesto!$B$11:$C$566,2,0)</f>
        <v>PRODUCTOS PAPEL Y CARTON</v>
      </c>
      <c r="K135" s="98" t="str">
        <f t="shared" si="13"/>
        <v>Docencia y Profesorado Universitario</v>
      </c>
      <c r="L135" s="98" t="s">
        <v>412</v>
      </c>
    </row>
    <row r="136" spans="3:12" ht="15.75" thickBot="1" x14ac:dyDescent="0.3">
      <c r="C136" s="99" t="s">
        <v>51</v>
      </c>
      <c r="D136" s="569"/>
      <c r="E136" s="200">
        <v>3</v>
      </c>
      <c r="F136" s="100">
        <v>85</v>
      </c>
      <c r="G136" s="97">
        <f t="shared" si="12"/>
        <v>255</v>
      </c>
      <c r="H136" s="331" t="s">
        <v>129</v>
      </c>
      <c r="I136" s="98" t="s">
        <v>821</v>
      </c>
      <c r="J136" s="98" t="str">
        <f>VLOOKUP(I136,Presupuesto!$B$11:$C$566,2,0)</f>
        <v>PRODUCTOS PAPEL Y CARTON</v>
      </c>
      <c r="K136" s="98" t="str">
        <f t="shared" si="13"/>
        <v>Docencia y Profesorado Universitario</v>
      </c>
      <c r="L136" s="98" t="s">
        <v>399</v>
      </c>
    </row>
    <row r="137" spans="3:12" ht="15.75" thickBot="1" x14ac:dyDescent="0.3">
      <c r="C137" s="99" t="s">
        <v>123</v>
      </c>
      <c r="D137" s="569"/>
      <c r="E137" s="200">
        <v>25</v>
      </c>
      <c r="F137" s="100">
        <v>36</v>
      </c>
      <c r="G137" s="97">
        <f t="shared" si="12"/>
        <v>900</v>
      </c>
      <c r="H137" s="331" t="s">
        <v>129</v>
      </c>
      <c r="I137" s="98" t="s">
        <v>942</v>
      </c>
      <c r="J137" s="98" t="str">
        <f>VLOOKUP(I137,Presupuesto!$B$11:$C$566,2,0)</f>
        <v>UTILES DE ESCRITORIO, OFICINA Y ENSE¥ANZA</v>
      </c>
      <c r="K137" s="98" t="str">
        <f t="shared" si="13"/>
        <v>Docencia y Profesorado Universitario</v>
      </c>
      <c r="L137" s="98" t="s">
        <v>399</v>
      </c>
    </row>
    <row r="138" spans="3:12" ht="15.75" thickBot="1" x14ac:dyDescent="0.3">
      <c r="C138" s="99" t="s">
        <v>34</v>
      </c>
      <c r="D138" s="569"/>
      <c r="E138" s="200">
        <v>0</v>
      </c>
      <c r="F138" s="100">
        <v>80</v>
      </c>
      <c r="G138" s="97">
        <f t="shared" si="12"/>
        <v>0</v>
      </c>
      <c r="H138" s="331" t="s">
        <v>129</v>
      </c>
      <c r="I138" s="98" t="s">
        <v>942</v>
      </c>
      <c r="J138" s="98" t="str">
        <f>VLOOKUP(I138,Presupuesto!$B$11:$C$566,2,0)</f>
        <v>UTILES DE ESCRITORIO, OFICINA Y ENSE¥ANZA</v>
      </c>
      <c r="K138" s="98" t="str">
        <f t="shared" si="13"/>
        <v>Docencia y Profesorado Universitario</v>
      </c>
      <c r="L138" s="98" t="s">
        <v>412</v>
      </c>
    </row>
    <row r="139" spans="3:12" ht="15.75" thickBot="1" x14ac:dyDescent="0.3">
      <c r="C139" s="109" t="s">
        <v>52</v>
      </c>
      <c r="D139" s="569"/>
      <c r="E139" s="213">
        <v>0</v>
      </c>
      <c r="F139" s="119">
        <v>25</v>
      </c>
      <c r="G139" s="97">
        <f t="shared" si="12"/>
        <v>0</v>
      </c>
      <c r="H139" s="331" t="s">
        <v>129</v>
      </c>
      <c r="I139" s="98" t="s">
        <v>942</v>
      </c>
      <c r="J139" s="98" t="str">
        <f>VLOOKUP(I139,Presupuesto!$B$11:$C$566,2,0)</f>
        <v>UTILES DE ESCRITORIO, OFICINA Y ENSE¥ANZA</v>
      </c>
      <c r="K139" s="98" t="str">
        <f t="shared" si="13"/>
        <v>Docencia y Profesorado Universitario</v>
      </c>
      <c r="L139" s="98" t="s">
        <v>412</v>
      </c>
    </row>
    <row r="140" spans="3:12" ht="15.75" thickBot="1" x14ac:dyDescent="0.3">
      <c r="C140" s="217" t="s">
        <v>430</v>
      </c>
      <c r="D140" s="218">
        <v>0</v>
      </c>
      <c r="E140" s="333">
        <v>0</v>
      </c>
      <c r="F140" s="104">
        <f>HLOOKUP(C140,$AH$2:$BU$3,2,0)</f>
        <v>1150</v>
      </c>
      <c r="G140" s="105">
        <f>D140*E140*F140</f>
        <v>0</v>
      </c>
      <c r="H140" s="331" t="s">
        <v>129</v>
      </c>
      <c r="I140" s="335" t="s">
        <v>301</v>
      </c>
      <c r="J140" s="106" t="str">
        <f>VLOOKUP(I140,Presupuesto!$B$11:$C$566,2,0)</f>
        <v>VIATICOS (26200-00)</v>
      </c>
      <c r="K140" s="336" t="str">
        <f t="shared" si="13"/>
        <v>Docencia y Profesorado Universitario</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10875</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70" t="s">
        <v>1694</v>
      </c>
      <c r="E146" s="93"/>
      <c r="F146" s="93"/>
      <c r="G146" s="93"/>
      <c r="H146" s="76"/>
      <c r="I146" s="76"/>
      <c r="J146" s="76"/>
      <c r="K146" s="112"/>
    </row>
    <row r="147" spans="3:12" ht="18.75" x14ac:dyDescent="0.25">
      <c r="C147" s="211" t="str">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Taller de Aprendizaje basado en Problemas</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ht="15.75" thickBot="1" x14ac:dyDescent="0.3">
      <c r="C150" s="328" t="s">
        <v>47</v>
      </c>
      <c r="D150" s="568">
        <v>50</v>
      </c>
      <c r="E150" s="329"/>
      <c r="F150" s="115">
        <v>30000</v>
      </c>
      <c r="G150" s="330">
        <f t="shared" ref="G150:G158" si="14">E150*F150</f>
        <v>0</v>
      </c>
      <c r="H150" s="331" t="s">
        <v>129</v>
      </c>
      <c r="I150" s="116" t="s">
        <v>699</v>
      </c>
      <c r="J150" s="116" t="str">
        <f>VLOOKUP(I150,Presupuesto!$B$11:$C$566,2,0)</f>
        <v>SERVICIOS DE CAPACITACION.</v>
      </c>
      <c r="K150" s="332" t="s">
        <v>1358</v>
      </c>
      <c r="L150" s="116" t="s">
        <v>394</v>
      </c>
    </row>
    <row r="151" spans="3:12" ht="15.75" thickBot="1" x14ac:dyDescent="0.3">
      <c r="C151" s="99" t="s">
        <v>48</v>
      </c>
      <c r="D151" s="569"/>
      <c r="E151" s="200">
        <v>25</v>
      </c>
      <c r="F151" s="100">
        <v>50</v>
      </c>
      <c r="G151" s="97">
        <f t="shared" si="14"/>
        <v>1250</v>
      </c>
      <c r="H151" s="331" t="s">
        <v>129</v>
      </c>
      <c r="I151" s="98" t="s">
        <v>717</v>
      </c>
      <c r="J151" s="98" t="str">
        <f>VLOOKUP(I151,Presupuesto!$B$11:$C$566,2,0)</f>
        <v>SERVICIOS DE IMPRENTA PUBLIC.Y REPRODUCCION</v>
      </c>
      <c r="K151" s="98" t="str">
        <f>$K$150</f>
        <v>Docencia y Profesorado Universitario</v>
      </c>
      <c r="L151" s="98" t="s">
        <v>400</v>
      </c>
    </row>
    <row r="152" spans="3:12" ht="15.75" thickBot="1" x14ac:dyDescent="0.3">
      <c r="C152" s="99" t="s">
        <v>49</v>
      </c>
      <c r="D152" s="569"/>
      <c r="E152" s="200">
        <f>D150</f>
        <v>50</v>
      </c>
      <c r="F152" s="100">
        <v>150</v>
      </c>
      <c r="G152" s="97">
        <f t="shared" si="14"/>
        <v>7500</v>
      </c>
      <c r="H152" s="331" t="s">
        <v>129</v>
      </c>
      <c r="I152" s="98" t="s">
        <v>792</v>
      </c>
      <c r="J152" s="98" t="str">
        <f>VLOOKUP(I152,Presupuesto!$B$11:$C$566,2,0)</f>
        <v>ALIMENTOS B EBIDAS PARA PERSONAS</v>
      </c>
      <c r="K152" s="98" t="str">
        <f t="shared" ref="K152:K159" si="15">$K$150</f>
        <v>Docencia y Profesorado Universitario</v>
      </c>
      <c r="L152" s="98" t="s">
        <v>400</v>
      </c>
    </row>
    <row r="153" spans="3:12" ht="15.75" thickBot="1" x14ac:dyDescent="0.3">
      <c r="C153" s="99" t="s">
        <v>50</v>
      </c>
      <c r="D153" s="569"/>
      <c r="E153" s="151">
        <v>0</v>
      </c>
      <c r="F153" s="118">
        <v>10000</v>
      </c>
      <c r="G153" s="97">
        <f t="shared" si="14"/>
        <v>0</v>
      </c>
      <c r="H153" s="331" t="s">
        <v>129</v>
      </c>
      <c r="I153" s="323" t="s">
        <v>300</v>
      </c>
      <c r="J153" s="98" t="str">
        <f>VLOOKUP(I153,Presupuesto!$B$11:$C$566,2,0)</f>
        <v>PASAJES (26100-00)</v>
      </c>
      <c r="K153" s="98" t="str">
        <f t="shared" si="15"/>
        <v>Docencia y Profesorado Universitario</v>
      </c>
      <c r="L153" s="98" t="s">
        <v>412</v>
      </c>
    </row>
    <row r="154" spans="3:12" ht="15.75" thickBot="1" x14ac:dyDescent="0.3">
      <c r="C154" s="99" t="s">
        <v>417</v>
      </c>
      <c r="D154" s="569"/>
      <c r="E154" s="151">
        <v>0</v>
      </c>
      <c r="F154" s="118">
        <v>250</v>
      </c>
      <c r="G154" s="97">
        <f t="shared" si="14"/>
        <v>0</v>
      </c>
      <c r="H154" s="331" t="s">
        <v>129</v>
      </c>
      <c r="I154" s="98" t="s">
        <v>821</v>
      </c>
      <c r="J154" s="98" t="str">
        <f>VLOOKUP(I154,Presupuesto!$B$11:$C$566,2,0)</f>
        <v>PRODUCTOS PAPEL Y CARTON</v>
      </c>
      <c r="K154" s="98" t="str">
        <f t="shared" si="15"/>
        <v>Docencia y Profesorado Universitario</v>
      </c>
      <c r="L154" s="98" t="s">
        <v>412</v>
      </c>
    </row>
    <row r="155" spans="3:12" ht="15.75" thickBot="1" x14ac:dyDescent="0.3">
      <c r="C155" s="99" t="s">
        <v>51</v>
      </c>
      <c r="D155" s="569"/>
      <c r="E155" s="200">
        <v>25</v>
      </c>
      <c r="F155" s="100">
        <v>85</v>
      </c>
      <c r="G155" s="97">
        <f t="shared" si="14"/>
        <v>2125</v>
      </c>
      <c r="H155" s="331" t="s">
        <v>129</v>
      </c>
      <c r="I155" s="98" t="s">
        <v>821</v>
      </c>
      <c r="J155" s="98" t="str">
        <f>VLOOKUP(I155,Presupuesto!$B$11:$C$566,2,0)</f>
        <v>PRODUCTOS PAPEL Y CARTON</v>
      </c>
      <c r="K155" s="98" t="str">
        <f t="shared" si="15"/>
        <v>Docencia y Profesorado Universitario</v>
      </c>
      <c r="L155" s="98" t="s">
        <v>402</v>
      </c>
    </row>
    <row r="156" spans="3:12" ht="15.75" thickBot="1" x14ac:dyDescent="0.3">
      <c r="C156" s="99" t="s">
        <v>123</v>
      </c>
      <c r="D156" s="569"/>
      <c r="E156" s="200">
        <v>0</v>
      </c>
      <c r="F156" s="100">
        <v>36</v>
      </c>
      <c r="G156" s="97">
        <f t="shared" si="14"/>
        <v>0</v>
      </c>
      <c r="H156" s="331" t="s">
        <v>129</v>
      </c>
      <c r="I156" s="98" t="s">
        <v>942</v>
      </c>
      <c r="J156" s="98" t="str">
        <f>VLOOKUP(I156,Presupuesto!$B$11:$C$566,2,0)</f>
        <v>UTILES DE ESCRITORIO, OFICINA Y ENSE¥ANZA</v>
      </c>
      <c r="K156" s="98" t="str">
        <f t="shared" si="15"/>
        <v>Docencia y Profesorado Universitario</v>
      </c>
      <c r="L156" s="98" t="s">
        <v>412</v>
      </c>
    </row>
    <row r="157" spans="3:12" ht="15.75" thickBot="1" x14ac:dyDescent="0.3">
      <c r="C157" s="99" t="s">
        <v>34</v>
      </c>
      <c r="D157" s="569"/>
      <c r="E157" s="200">
        <v>0</v>
      </c>
      <c r="F157" s="100">
        <v>80</v>
      </c>
      <c r="G157" s="97">
        <f t="shared" si="14"/>
        <v>0</v>
      </c>
      <c r="H157" s="331" t="s">
        <v>129</v>
      </c>
      <c r="I157" s="98" t="s">
        <v>942</v>
      </c>
      <c r="J157" s="98" t="str">
        <f>VLOOKUP(I157,Presupuesto!$B$11:$C$566,2,0)</f>
        <v>UTILES DE ESCRITORIO, OFICINA Y ENSE¥ANZA</v>
      </c>
      <c r="K157" s="98" t="str">
        <f t="shared" si="15"/>
        <v>Docencia y Profesorado Universitario</v>
      </c>
      <c r="L157" s="98" t="s">
        <v>412</v>
      </c>
    </row>
    <row r="158" spans="3:12" ht="15.75" thickBot="1" x14ac:dyDescent="0.3">
      <c r="C158" s="109" t="s">
        <v>52</v>
      </c>
      <c r="D158" s="569"/>
      <c r="E158" s="213">
        <v>0</v>
      </c>
      <c r="F158" s="119">
        <v>25</v>
      </c>
      <c r="G158" s="97">
        <f t="shared" si="14"/>
        <v>0</v>
      </c>
      <c r="H158" s="331" t="s">
        <v>129</v>
      </c>
      <c r="I158" s="98" t="s">
        <v>942</v>
      </c>
      <c r="J158" s="98" t="str">
        <f>VLOOKUP(I158,Presupuesto!$B$11:$C$566,2,0)</f>
        <v>UTILES DE ESCRITORIO, OFICINA Y ENSE¥ANZA</v>
      </c>
      <c r="K158" s="98" t="str">
        <f t="shared" si="15"/>
        <v>Docencia y Profesorado Universitario</v>
      </c>
      <c r="L158" s="98" t="s">
        <v>412</v>
      </c>
    </row>
    <row r="159" spans="3:12" ht="15.75" thickBot="1" x14ac:dyDescent="0.3">
      <c r="C159" s="217" t="s">
        <v>430</v>
      </c>
      <c r="D159" s="218">
        <v>0</v>
      </c>
      <c r="E159" s="333">
        <v>0</v>
      </c>
      <c r="F159" s="104">
        <f>HLOOKUP(C159,$AH$2:$BU$3,2,0)</f>
        <v>1150</v>
      </c>
      <c r="G159" s="105">
        <f>D159*E159*F159</f>
        <v>0</v>
      </c>
      <c r="H159" s="331" t="s">
        <v>129</v>
      </c>
      <c r="I159" s="335" t="s">
        <v>301</v>
      </c>
      <c r="J159" s="106" t="str">
        <f>VLOOKUP(I159,Presupuesto!$B$11:$C$566,2,0)</f>
        <v>VIATICOS (26200-00)</v>
      </c>
      <c r="K159" s="336" t="str">
        <f t="shared" si="15"/>
        <v>Docencia y Profesorado Universitario</v>
      </c>
      <c r="L159" s="336" t="s">
        <v>412</v>
      </c>
    </row>
    <row r="161" spans="3:12" ht="15.75" thickBot="1" x14ac:dyDescent="0.3"/>
    <row r="162" spans="3:12" ht="15.75" thickBot="1" x14ac:dyDescent="0.3">
      <c r="C162" s="29" t="s">
        <v>43</v>
      </c>
      <c r="D162" s="30">
        <f>SUM(G169:G178)</f>
        <v>10255</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70" t="s">
        <v>1696</v>
      </c>
      <c r="E165" s="93"/>
      <c r="F165" s="93"/>
      <c r="G165" s="93"/>
      <c r="H165" s="76"/>
      <c r="I165" s="76"/>
      <c r="J165" s="76"/>
      <c r="K165" s="112"/>
    </row>
    <row r="166" spans="3:12" ht="18.75" x14ac:dyDescent="0.25">
      <c r="C166" s="211" t="str">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Taller de Evaluación de los Aprendizajes</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ht="15.75" thickBot="1" x14ac:dyDescent="0.3">
      <c r="C169" s="328" t="s">
        <v>47</v>
      </c>
      <c r="D169" s="568">
        <v>50</v>
      </c>
      <c r="E169" s="329"/>
      <c r="F169" s="115">
        <v>30000</v>
      </c>
      <c r="G169" s="330">
        <f t="shared" ref="G169:G177" si="16">E169*F169</f>
        <v>0</v>
      </c>
      <c r="H169" s="331" t="s">
        <v>129</v>
      </c>
      <c r="I169" s="116" t="s">
        <v>699</v>
      </c>
      <c r="J169" s="116" t="str">
        <f>VLOOKUP(I169,Presupuesto!$B$11:$C$566,2,0)</f>
        <v>SERVICIOS DE CAPACITACION.</v>
      </c>
      <c r="K169" s="332" t="s">
        <v>1358</v>
      </c>
      <c r="L169" s="116" t="s">
        <v>394</v>
      </c>
    </row>
    <row r="170" spans="3:12" ht="15.75" thickBot="1" x14ac:dyDescent="0.3">
      <c r="C170" s="99" t="s">
        <v>48</v>
      </c>
      <c r="D170" s="569"/>
      <c r="E170" s="200">
        <f>D169</f>
        <v>50</v>
      </c>
      <c r="F170" s="100">
        <v>50</v>
      </c>
      <c r="G170" s="97">
        <f t="shared" si="16"/>
        <v>2500</v>
      </c>
      <c r="H170" s="331" t="s">
        <v>129</v>
      </c>
      <c r="I170" s="98" t="s">
        <v>717</v>
      </c>
      <c r="J170" s="98" t="str">
        <f>VLOOKUP(I170,Presupuesto!$B$11:$C$566,2,0)</f>
        <v>SERVICIOS DE IMPRENTA PUBLIC.Y REPRODUCCION</v>
      </c>
      <c r="K170" s="98" t="str">
        <f>$K$169</f>
        <v>Docencia y Profesorado Universitario</v>
      </c>
      <c r="L170" s="98" t="s">
        <v>397</v>
      </c>
    </row>
    <row r="171" spans="3:12" ht="15.75" thickBot="1" x14ac:dyDescent="0.3">
      <c r="C171" s="99" t="s">
        <v>49</v>
      </c>
      <c r="D171" s="569"/>
      <c r="E171" s="200">
        <f>D169</f>
        <v>50</v>
      </c>
      <c r="F171" s="100">
        <v>150</v>
      </c>
      <c r="G171" s="97">
        <f t="shared" si="16"/>
        <v>7500</v>
      </c>
      <c r="H171" s="331" t="s">
        <v>129</v>
      </c>
      <c r="I171" s="98" t="s">
        <v>792</v>
      </c>
      <c r="J171" s="98" t="str">
        <f>VLOOKUP(I171,Presupuesto!$B$11:$C$566,2,0)</f>
        <v>ALIMENTOS B EBIDAS PARA PERSONAS</v>
      </c>
      <c r="K171" s="98" t="str">
        <f t="shared" ref="K171:K178" si="17">$K$169</f>
        <v>Docencia y Profesorado Universitario</v>
      </c>
      <c r="L171" s="98" t="s">
        <v>399</v>
      </c>
    </row>
    <row r="172" spans="3:12" ht="15.75" thickBot="1" x14ac:dyDescent="0.3">
      <c r="C172" s="99" t="s">
        <v>50</v>
      </c>
      <c r="D172" s="569"/>
      <c r="E172" s="151">
        <v>0</v>
      </c>
      <c r="F172" s="118">
        <v>10000</v>
      </c>
      <c r="G172" s="97">
        <f t="shared" si="16"/>
        <v>0</v>
      </c>
      <c r="H172" s="331" t="s">
        <v>129</v>
      </c>
      <c r="I172" s="323" t="s">
        <v>300</v>
      </c>
      <c r="J172" s="98" t="str">
        <f>VLOOKUP(I172,Presupuesto!$B$11:$C$566,2,0)</f>
        <v>PASAJES (26100-00)</v>
      </c>
      <c r="K172" s="98" t="str">
        <f t="shared" si="17"/>
        <v>Docencia y Profesorado Universitario</v>
      </c>
      <c r="L172" s="98" t="s">
        <v>412</v>
      </c>
    </row>
    <row r="173" spans="3:12" ht="15.75" thickBot="1" x14ac:dyDescent="0.3">
      <c r="C173" s="99" t="s">
        <v>417</v>
      </c>
      <c r="D173" s="569"/>
      <c r="E173" s="151">
        <v>0</v>
      </c>
      <c r="F173" s="118">
        <v>250</v>
      </c>
      <c r="G173" s="97">
        <f t="shared" si="16"/>
        <v>0</v>
      </c>
      <c r="H173" s="331" t="s">
        <v>129</v>
      </c>
      <c r="I173" s="98" t="s">
        <v>821</v>
      </c>
      <c r="J173" s="98" t="str">
        <f>VLOOKUP(I173,Presupuesto!$B$11:$C$566,2,0)</f>
        <v>PRODUCTOS PAPEL Y CARTON</v>
      </c>
      <c r="K173" s="98" t="str">
        <f t="shared" si="17"/>
        <v>Docencia y Profesorado Universitario</v>
      </c>
      <c r="L173" s="98" t="s">
        <v>412</v>
      </c>
    </row>
    <row r="174" spans="3:12" ht="15.75" thickBot="1" x14ac:dyDescent="0.3">
      <c r="C174" s="99" t="s">
        <v>51</v>
      </c>
      <c r="D174" s="569"/>
      <c r="E174" s="200">
        <v>3</v>
      </c>
      <c r="F174" s="100">
        <v>85</v>
      </c>
      <c r="G174" s="97">
        <f t="shared" si="16"/>
        <v>255</v>
      </c>
      <c r="H174" s="331" t="s">
        <v>129</v>
      </c>
      <c r="I174" s="98" t="s">
        <v>821</v>
      </c>
      <c r="J174" s="98" t="str">
        <f>VLOOKUP(I174,Presupuesto!$B$11:$C$566,2,0)</f>
        <v>PRODUCTOS PAPEL Y CARTON</v>
      </c>
      <c r="K174" s="98" t="str">
        <f t="shared" si="17"/>
        <v>Docencia y Profesorado Universitario</v>
      </c>
      <c r="L174" s="98" t="s">
        <v>399</v>
      </c>
    </row>
    <row r="175" spans="3:12" ht="15.75" thickBot="1" x14ac:dyDescent="0.3">
      <c r="C175" s="99" t="s">
        <v>123</v>
      </c>
      <c r="D175" s="569"/>
      <c r="E175" s="200">
        <v>0</v>
      </c>
      <c r="F175" s="100">
        <v>36</v>
      </c>
      <c r="G175" s="97">
        <f t="shared" si="16"/>
        <v>0</v>
      </c>
      <c r="H175" s="331" t="s">
        <v>129</v>
      </c>
      <c r="I175" s="98" t="s">
        <v>942</v>
      </c>
      <c r="J175" s="98" t="str">
        <f>VLOOKUP(I175,Presupuesto!$B$11:$C$566,2,0)</f>
        <v>UTILES DE ESCRITORIO, OFICINA Y ENSE¥ANZA</v>
      </c>
      <c r="K175" s="98" t="str">
        <f t="shared" si="17"/>
        <v>Docencia y Profesorado Universitario</v>
      </c>
      <c r="L175" s="98" t="s">
        <v>412</v>
      </c>
    </row>
    <row r="176" spans="3:12" ht="15.75" thickBot="1" x14ac:dyDescent="0.3">
      <c r="C176" s="99" t="s">
        <v>34</v>
      </c>
      <c r="D176" s="569"/>
      <c r="E176" s="200">
        <v>0</v>
      </c>
      <c r="F176" s="100">
        <v>80</v>
      </c>
      <c r="G176" s="97">
        <f t="shared" si="16"/>
        <v>0</v>
      </c>
      <c r="H176" s="331" t="s">
        <v>129</v>
      </c>
      <c r="I176" s="98" t="s">
        <v>942</v>
      </c>
      <c r="J176" s="98" t="str">
        <f>VLOOKUP(I176,Presupuesto!$B$11:$C$566,2,0)</f>
        <v>UTILES DE ESCRITORIO, OFICINA Y ENSE¥ANZA</v>
      </c>
      <c r="K176" s="98" t="str">
        <f t="shared" si="17"/>
        <v>Docencia y Profesorado Universitario</v>
      </c>
      <c r="L176" s="98" t="s">
        <v>412</v>
      </c>
    </row>
    <row r="177" spans="3:12" ht="15.75" thickBot="1" x14ac:dyDescent="0.3">
      <c r="C177" s="109" t="s">
        <v>52</v>
      </c>
      <c r="D177" s="569"/>
      <c r="E177" s="213">
        <v>0</v>
      </c>
      <c r="F177" s="119">
        <v>25</v>
      </c>
      <c r="G177" s="97">
        <f t="shared" si="16"/>
        <v>0</v>
      </c>
      <c r="H177" s="331" t="s">
        <v>129</v>
      </c>
      <c r="I177" s="98" t="s">
        <v>942</v>
      </c>
      <c r="J177" s="98" t="str">
        <f>VLOOKUP(I177,Presupuesto!$B$11:$C$566,2,0)</f>
        <v>UTILES DE ESCRITORIO, OFICINA Y ENSE¥ANZA</v>
      </c>
      <c r="K177" s="98" t="str">
        <f t="shared" si="17"/>
        <v>Docencia y Profesorado Universitario</v>
      </c>
      <c r="L177" s="98" t="s">
        <v>412</v>
      </c>
    </row>
    <row r="178" spans="3:12" ht="15.75" thickBot="1" x14ac:dyDescent="0.3">
      <c r="C178" s="217" t="s">
        <v>430</v>
      </c>
      <c r="D178" s="218">
        <v>0</v>
      </c>
      <c r="E178" s="333">
        <v>0</v>
      </c>
      <c r="F178" s="104">
        <f>HLOOKUP(C178,$AH$2:$BU$3,2,0)</f>
        <v>1150</v>
      </c>
      <c r="G178" s="105">
        <f>D178*E178*F178</f>
        <v>0</v>
      </c>
      <c r="H178" s="331" t="s">
        <v>129</v>
      </c>
      <c r="I178" s="335" t="s">
        <v>301</v>
      </c>
      <c r="J178" s="106" t="str">
        <f>VLOOKUP(I178,Presupuesto!$B$11:$C$566,2,0)</f>
        <v>VIATICOS (26200-00)</v>
      </c>
      <c r="K178" s="336" t="str">
        <f t="shared" si="17"/>
        <v>Docencia y Profesorado Universitario</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14000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70" t="s">
        <v>1706</v>
      </c>
      <c r="E184" s="93"/>
      <c r="F184" s="93"/>
      <c r="G184" s="93"/>
      <c r="H184" s="76"/>
      <c r="I184" s="76"/>
      <c r="J184" s="76"/>
      <c r="K184" s="112"/>
    </row>
    <row r="185" spans="3:12" ht="18.75" x14ac:dyDescent="0.25">
      <c r="C185" s="211" t="str">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1.Reuniones con los diferentes representantes de las entidades públicas y privadas para el establecimiento de las cartas de intenciones</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ht="15.75" thickBot="1" x14ac:dyDescent="0.3">
      <c r="C188" s="328" t="s">
        <v>47</v>
      </c>
      <c r="D188" s="568">
        <v>20</v>
      </c>
      <c r="E188" s="329"/>
      <c r="F188" s="115">
        <v>30000</v>
      </c>
      <c r="G188" s="330">
        <f t="shared" ref="G188:G196" si="18">E188*F188</f>
        <v>0</v>
      </c>
      <c r="H188" s="331" t="s">
        <v>129</v>
      </c>
      <c r="I188" s="116" t="s">
        <v>699</v>
      </c>
      <c r="J188" s="116" t="str">
        <f>VLOOKUP(I188,Presupuesto!$B$11:$C$566,2,0)</f>
        <v>SERVICIOS DE CAPACITACION.</v>
      </c>
      <c r="K188" s="332" t="s">
        <v>471</v>
      </c>
      <c r="L188" s="116" t="s">
        <v>394</v>
      </c>
    </row>
    <row r="189" spans="3:12" ht="15.75" thickBot="1" x14ac:dyDescent="0.3">
      <c r="C189" s="99" t="s">
        <v>48</v>
      </c>
      <c r="D189" s="569"/>
      <c r="E189" s="200">
        <f>D188</f>
        <v>20</v>
      </c>
      <c r="F189" s="100">
        <v>50</v>
      </c>
      <c r="G189" s="97">
        <f t="shared" si="18"/>
        <v>1000</v>
      </c>
      <c r="H189" s="331" t="s">
        <v>129</v>
      </c>
      <c r="I189" s="98" t="s">
        <v>717</v>
      </c>
      <c r="J189" s="98" t="str">
        <f>VLOOKUP(I189,Presupuesto!$B$11:$C$566,2,0)</f>
        <v>SERVICIOS DE IMPRENTA PUBLIC.Y REPRODUCCION</v>
      </c>
      <c r="K189" s="98" t="str">
        <f>$K$188</f>
        <v>Vinculación Universidad-Sociedad</v>
      </c>
      <c r="L189" s="98" t="s">
        <v>395</v>
      </c>
    </row>
    <row r="190" spans="3:12" ht="15.75" thickBot="1" x14ac:dyDescent="0.3">
      <c r="C190" s="99" t="s">
        <v>49</v>
      </c>
      <c r="D190" s="569"/>
      <c r="E190" s="200">
        <f>D188</f>
        <v>20</v>
      </c>
      <c r="F190" s="100">
        <v>150</v>
      </c>
      <c r="G190" s="97">
        <f t="shared" si="18"/>
        <v>3000</v>
      </c>
      <c r="H190" s="331" t="s">
        <v>129</v>
      </c>
      <c r="I190" s="98" t="s">
        <v>792</v>
      </c>
      <c r="J190" s="98" t="str">
        <f>VLOOKUP(I190,Presupuesto!$B$11:$C$566,2,0)</f>
        <v>ALIMENTOS B EBIDAS PARA PERSONAS</v>
      </c>
      <c r="K190" s="98" t="str">
        <f t="shared" ref="K190:K197" si="19">$K$188</f>
        <v>Vinculación Universidad-Sociedad</v>
      </c>
      <c r="L190" s="98" t="s">
        <v>396</v>
      </c>
    </row>
    <row r="191" spans="3:12" ht="15.75" thickBot="1" x14ac:dyDescent="0.3">
      <c r="C191" s="99" t="s">
        <v>50</v>
      </c>
      <c r="D191" s="569"/>
      <c r="E191" s="151">
        <v>1</v>
      </c>
      <c r="F191" s="118">
        <v>10000</v>
      </c>
      <c r="G191" s="97">
        <f t="shared" si="18"/>
        <v>10000</v>
      </c>
      <c r="H191" s="331" t="s">
        <v>129</v>
      </c>
      <c r="I191" s="323" t="s">
        <v>749</v>
      </c>
      <c r="J191" s="98" t="str">
        <f>VLOOKUP(I191,Presupuesto!$B$11:$C$566,2,0)</f>
        <v>PASAJES NACIONALES</v>
      </c>
      <c r="K191" s="98" t="str">
        <f t="shared" si="19"/>
        <v>Vinculación Universidad-Sociedad</v>
      </c>
      <c r="L191" s="98" t="s">
        <v>399</v>
      </c>
    </row>
    <row r="192" spans="3:12" ht="15.75" thickBot="1" x14ac:dyDescent="0.3">
      <c r="C192" s="99" t="s">
        <v>417</v>
      </c>
      <c r="D192" s="569"/>
      <c r="E192" s="151">
        <v>0</v>
      </c>
      <c r="F192" s="118">
        <v>250</v>
      </c>
      <c r="G192" s="97">
        <f t="shared" si="18"/>
        <v>0</v>
      </c>
      <c r="H192" s="331" t="s">
        <v>129</v>
      </c>
      <c r="I192" s="98" t="s">
        <v>821</v>
      </c>
      <c r="J192" s="98" t="str">
        <f>VLOOKUP(I192,Presupuesto!$B$11:$C$566,2,0)</f>
        <v>PRODUCTOS PAPEL Y CARTON</v>
      </c>
      <c r="K192" s="98" t="str">
        <f t="shared" si="19"/>
        <v>Vinculación Universidad-Sociedad</v>
      </c>
      <c r="L192" s="98" t="s">
        <v>412</v>
      </c>
    </row>
    <row r="193" spans="3:12" ht="15.75" thickBot="1" x14ac:dyDescent="0.3">
      <c r="C193" s="99" t="s">
        <v>51</v>
      </c>
      <c r="D193" s="569"/>
      <c r="E193" s="200">
        <v>0</v>
      </c>
      <c r="F193" s="100">
        <v>85</v>
      </c>
      <c r="G193" s="97">
        <f t="shared" si="18"/>
        <v>0</v>
      </c>
      <c r="H193" s="331" t="s">
        <v>129</v>
      </c>
      <c r="I193" s="98" t="s">
        <v>821</v>
      </c>
      <c r="J193" s="98" t="str">
        <f>VLOOKUP(I193,Presupuesto!$B$11:$C$566,2,0)</f>
        <v>PRODUCTOS PAPEL Y CARTON</v>
      </c>
      <c r="K193" s="98" t="str">
        <f t="shared" si="19"/>
        <v>Vinculación Universidad-Sociedad</v>
      </c>
      <c r="L193" s="98" t="s">
        <v>412</v>
      </c>
    </row>
    <row r="194" spans="3:12" ht="15.75" thickBot="1" x14ac:dyDescent="0.3">
      <c r="C194" s="99" t="s">
        <v>123</v>
      </c>
      <c r="D194" s="569"/>
      <c r="E194" s="200">
        <v>0</v>
      </c>
      <c r="F194" s="100">
        <v>36</v>
      </c>
      <c r="G194" s="97">
        <f t="shared" si="18"/>
        <v>0</v>
      </c>
      <c r="H194" s="331" t="s">
        <v>129</v>
      </c>
      <c r="I194" s="98" t="s">
        <v>942</v>
      </c>
      <c r="J194" s="98" t="str">
        <f>VLOOKUP(I194,Presupuesto!$B$11:$C$566,2,0)</f>
        <v>UTILES DE ESCRITORIO, OFICINA Y ENSE¥ANZA</v>
      </c>
      <c r="K194" s="98" t="str">
        <f t="shared" si="19"/>
        <v>Vinculación Universidad-Sociedad</v>
      </c>
      <c r="L194" s="98" t="s">
        <v>412</v>
      </c>
    </row>
    <row r="195" spans="3:12" ht="15.75" thickBot="1" x14ac:dyDescent="0.3">
      <c r="C195" s="99" t="s">
        <v>34</v>
      </c>
      <c r="D195" s="569"/>
      <c r="E195" s="200">
        <v>0</v>
      </c>
      <c r="F195" s="100">
        <v>80</v>
      </c>
      <c r="G195" s="97">
        <f t="shared" si="18"/>
        <v>0</v>
      </c>
      <c r="H195" s="331" t="s">
        <v>129</v>
      </c>
      <c r="I195" s="98" t="s">
        <v>942</v>
      </c>
      <c r="J195" s="98" t="str">
        <f>VLOOKUP(I195,Presupuesto!$B$11:$C$566,2,0)</f>
        <v>UTILES DE ESCRITORIO, OFICINA Y ENSE¥ANZA</v>
      </c>
      <c r="K195" s="98" t="str">
        <f t="shared" si="19"/>
        <v>Vinculación Universidad-Sociedad</v>
      </c>
      <c r="L195" s="98" t="s">
        <v>412</v>
      </c>
    </row>
    <row r="196" spans="3:12" ht="15.75" thickBot="1" x14ac:dyDescent="0.3">
      <c r="C196" s="109" t="s">
        <v>52</v>
      </c>
      <c r="D196" s="569"/>
      <c r="E196" s="213">
        <v>0</v>
      </c>
      <c r="F196" s="119">
        <v>25</v>
      </c>
      <c r="G196" s="97">
        <f t="shared" si="18"/>
        <v>0</v>
      </c>
      <c r="H196" s="331" t="s">
        <v>129</v>
      </c>
      <c r="I196" s="98" t="s">
        <v>942</v>
      </c>
      <c r="J196" s="98" t="str">
        <f>VLOOKUP(I196,Presupuesto!$B$11:$C$566,2,0)</f>
        <v>UTILES DE ESCRITORIO, OFICINA Y ENSE¥ANZA</v>
      </c>
      <c r="K196" s="98" t="str">
        <f t="shared" si="19"/>
        <v>Vinculación Universidad-Sociedad</v>
      </c>
      <c r="L196" s="98" t="s">
        <v>412</v>
      </c>
    </row>
    <row r="197" spans="3:12" ht="15.75" thickBot="1" x14ac:dyDescent="0.3">
      <c r="C197" s="217" t="s">
        <v>430</v>
      </c>
      <c r="D197" s="218">
        <v>0</v>
      </c>
      <c r="E197" s="333">
        <v>0</v>
      </c>
      <c r="F197" s="104">
        <f>HLOOKUP(C197,$AH$2:$BU$3,2,0)</f>
        <v>1150</v>
      </c>
      <c r="G197" s="105">
        <f>D197*E197*F197</f>
        <v>0</v>
      </c>
      <c r="H197" s="331" t="s">
        <v>129</v>
      </c>
      <c r="I197" s="335" t="s">
        <v>301</v>
      </c>
      <c r="J197" s="106" t="str">
        <f>VLOOKUP(I197,Presupuesto!$B$11:$C$566,2,0)</f>
        <v>VIATICOS (26200-00)</v>
      </c>
      <c r="K197" s="336" t="str">
        <f t="shared" si="19"/>
        <v>Vinculación Universidad-Sociedad</v>
      </c>
      <c r="L197" s="336" t="s">
        <v>412</v>
      </c>
    </row>
    <row r="199" spans="3:12" ht="15.75" thickBot="1" x14ac:dyDescent="0.3"/>
    <row r="200" spans="3:12" ht="15.75" thickBot="1" x14ac:dyDescent="0.3">
      <c r="C200" s="29" t="s">
        <v>43</v>
      </c>
      <c r="D200" s="30">
        <f>SUM(G207:G216)</f>
        <v>25670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70" t="s">
        <v>1722</v>
      </c>
      <c r="E203" s="93"/>
      <c r="F203" s="93"/>
      <c r="G203" s="93"/>
      <c r="H203" s="76"/>
      <c r="I203" s="76"/>
      <c r="J203" s="76"/>
      <c r="K203" s="112"/>
    </row>
    <row r="204" spans="3:12" ht="18.75" x14ac:dyDescent="0.25">
      <c r="C204" s="211" t="str">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Capacitación en educación no formal por las diferentes carreras de acuerdo a su disciplina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ht="15.75" thickBot="1" x14ac:dyDescent="0.3">
      <c r="C207" s="328" t="s">
        <v>47</v>
      </c>
      <c r="D207" s="568">
        <v>120</v>
      </c>
      <c r="E207" s="329"/>
      <c r="F207" s="115">
        <v>30000</v>
      </c>
      <c r="G207" s="330">
        <f t="shared" ref="G207:G215" si="20">E207*F207</f>
        <v>0</v>
      </c>
      <c r="H207" s="331" t="s">
        <v>129</v>
      </c>
      <c r="I207" s="116" t="s">
        <v>699</v>
      </c>
      <c r="J207" s="116" t="str">
        <f>VLOOKUP(I207,Presupuesto!$B$11:$C$566,2,0)</f>
        <v>SERVICIOS DE CAPACITACION.</v>
      </c>
      <c r="K207" s="332" t="s">
        <v>471</v>
      </c>
      <c r="L207" s="116" t="s">
        <v>394</v>
      </c>
    </row>
    <row r="208" spans="3:12" ht="15.75" thickBot="1" x14ac:dyDescent="0.3">
      <c r="C208" s="99" t="s">
        <v>48</v>
      </c>
      <c r="D208" s="569"/>
      <c r="E208" s="200">
        <f>D207</f>
        <v>120</v>
      </c>
      <c r="F208" s="100">
        <v>50</v>
      </c>
      <c r="G208" s="97">
        <f t="shared" si="20"/>
        <v>6000</v>
      </c>
      <c r="H208" s="331" t="s">
        <v>129</v>
      </c>
      <c r="I208" s="98" t="s">
        <v>717</v>
      </c>
      <c r="J208" s="98" t="str">
        <f>VLOOKUP(I208,Presupuesto!$B$11:$C$566,2,0)</f>
        <v>SERVICIOS DE IMPRENTA PUBLIC.Y REPRODUCCION</v>
      </c>
      <c r="K208" s="98" t="str">
        <f>$K$207</f>
        <v>Vinculación Universidad-Sociedad</v>
      </c>
      <c r="L208" s="98" t="s">
        <v>395</v>
      </c>
    </row>
    <row r="209" spans="3:12" ht="15.75" thickBot="1" x14ac:dyDescent="0.3">
      <c r="C209" s="99" t="s">
        <v>49</v>
      </c>
      <c r="D209" s="569"/>
      <c r="E209" s="200">
        <f>D207</f>
        <v>120</v>
      </c>
      <c r="F209" s="100">
        <v>150</v>
      </c>
      <c r="G209" s="97">
        <f t="shared" si="20"/>
        <v>18000</v>
      </c>
      <c r="H209" s="331" t="s">
        <v>129</v>
      </c>
      <c r="I209" s="98" t="s">
        <v>792</v>
      </c>
      <c r="J209" s="98" t="str">
        <f>VLOOKUP(I209,Presupuesto!$B$11:$C$566,2,0)</f>
        <v>ALIMENTOS B EBIDAS PARA PERSONAS</v>
      </c>
      <c r="K209" s="98" t="str">
        <f t="shared" ref="K209:K216" si="21">$K$207</f>
        <v>Vinculación Universidad-Sociedad</v>
      </c>
      <c r="L209" s="98" t="s">
        <v>396</v>
      </c>
    </row>
    <row r="210" spans="3:12" ht="15.75" thickBot="1" x14ac:dyDescent="0.3">
      <c r="C210" s="99" t="s">
        <v>50</v>
      </c>
      <c r="D210" s="569"/>
      <c r="E210" s="151">
        <v>0</v>
      </c>
      <c r="F210" s="118">
        <v>10000</v>
      </c>
      <c r="G210" s="97">
        <f t="shared" si="20"/>
        <v>0</v>
      </c>
      <c r="H210" s="331" t="s">
        <v>129</v>
      </c>
      <c r="I210" s="323" t="s">
        <v>300</v>
      </c>
      <c r="J210" s="98" t="str">
        <f>VLOOKUP(I210,Presupuesto!$B$11:$C$566,2,0)</f>
        <v>PASAJES (26100-00)</v>
      </c>
      <c r="K210" s="98" t="str">
        <f t="shared" si="21"/>
        <v>Vinculación Universidad-Sociedad</v>
      </c>
      <c r="L210" s="98" t="s">
        <v>412</v>
      </c>
    </row>
    <row r="211" spans="3:12" ht="15.75" thickBot="1" x14ac:dyDescent="0.3">
      <c r="C211" s="99" t="s">
        <v>417</v>
      </c>
      <c r="D211" s="569"/>
      <c r="E211" s="151">
        <v>0</v>
      </c>
      <c r="F211" s="118">
        <v>250</v>
      </c>
      <c r="G211" s="97">
        <f t="shared" si="20"/>
        <v>0</v>
      </c>
      <c r="H211" s="331" t="s">
        <v>129</v>
      </c>
      <c r="I211" s="98" t="s">
        <v>821</v>
      </c>
      <c r="J211" s="98" t="str">
        <f>VLOOKUP(I211,Presupuesto!$B$11:$C$566,2,0)</f>
        <v>PRODUCTOS PAPEL Y CARTON</v>
      </c>
      <c r="K211" s="98" t="str">
        <f t="shared" si="21"/>
        <v>Vinculación Universidad-Sociedad</v>
      </c>
      <c r="L211" s="98" t="s">
        <v>412</v>
      </c>
    </row>
    <row r="212" spans="3:12" ht="15.75" thickBot="1" x14ac:dyDescent="0.3">
      <c r="C212" s="99" t="s">
        <v>51</v>
      </c>
      <c r="D212" s="569"/>
      <c r="E212" s="200">
        <f>(D207*25)/500</f>
        <v>6</v>
      </c>
      <c r="F212" s="100">
        <v>85</v>
      </c>
      <c r="G212" s="97">
        <f t="shared" si="20"/>
        <v>510</v>
      </c>
      <c r="H212" s="331" t="s">
        <v>129</v>
      </c>
      <c r="I212" s="98" t="s">
        <v>821</v>
      </c>
      <c r="J212" s="98" t="str">
        <f>VLOOKUP(I212,Presupuesto!$B$11:$C$566,2,0)</f>
        <v>PRODUCTOS PAPEL Y CARTON</v>
      </c>
      <c r="K212" s="98" t="str">
        <f t="shared" si="21"/>
        <v>Vinculación Universidad-Sociedad</v>
      </c>
      <c r="L212" s="98" t="s">
        <v>399</v>
      </c>
    </row>
    <row r="213" spans="3:12" ht="15.75" thickBot="1" x14ac:dyDescent="0.3">
      <c r="C213" s="99" t="s">
        <v>123</v>
      </c>
      <c r="D213" s="569"/>
      <c r="E213" s="200">
        <f>D207/12</f>
        <v>10</v>
      </c>
      <c r="F213" s="100">
        <v>36</v>
      </c>
      <c r="G213" s="97">
        <f t="shared" si="20"/>
        <v>360</v>
      </c>
      <c r="H213" s="331" t="s">
        <v>129</v>
      </c>
      <c r="I213" s="98" t="s">
        <v>942</v>
      </c>
      <c r="J213" s="98" t="str">
        <f>VLOOKUP(I213,Presupuesto!$B$11:$C$566,2,0)</f>
        <v>UTILES DE ESCRITORIO, OFICINA Y ENSE¥ANZA</v>
      </c>
      <c r="K213" s="98" t="str">
        <f t="shared" si="21"/>
        <v>Vinculación Universidad-Sociedad</v>
      </c>
      <c r="L213" s="98" t="s">
        <v>399</v>
      </c>
    </row>
    <row r="214" spans="3:12" ht="15.75" thickBot="1" x14ac:dyDescent="0.3">
      <c r="C214" s="99" t="s">
        <v>34</v>
      </c>
      <c r="D214" s="569"/>
      <c r="E214" s="200">
        <f>D207/12</f>
        <v>10</v>
      </c>
      <c r="F214" s="100">
        <v>80</v>
      </c>
      <c r="G214" s="97">
        <f t="shared" si="20"/>
        <v>800</v>
      </c>
      <c r="H214" s="331" t="s">
        <v>129</v>
      </c>
      <c r="I214" s="98" t="s">
        <v>942</v>
      </c>
      <c r="J214" s="98" t="str">
        <f>VLOOKUP(I214,Presupuesto!$B$11:$C$566,2,0)</f>
        <v>UTILES DE ESCRITORIO, OFICINA Y ENSE¥ANZA</v>
      </c>
      <c r="K214" s="98" t="str">
        <f t="shared" si="21"/>
        <v>Vinculación Universidad-Sociedad</v>
      </c>
      <c r="L214" s="98" t="s">
        <v>399</v>
      </c>
    </row>
    <row r="215" spans="3:12" ht="15.75" thickBot="1" x14ac:dyDescent="0.3">
      <c r="C215" s="109" t="s">
        <v>52</v>
      </c>
      <c r="D215" s="569"/>
      <c r="E215" s="213">
        <v>0</v>
      </c>
      <c r="F215" s="119">
        <v>25</v>
      </c>
      <c r="G215" s="97">
        <f t="shared" si="20"/>
        <v>0</v>
      </c>
      <c r="H215" s="331" t="s">
        <v>129</v>
      </c>
      <c r="I215" s="98" t="s">
        <v>942</v>
      </c>
      <c r="J215" s="98" t="str">
        <f>VLOOKUP(I215,Presupuesto!$B$11:$C$566,2,0)</f>
        <v>UTILES DE ESCRITORIO, OFICINA Y ENSE¥ANZA</v>
      </c>
      <c r="K215" s="98" t="str">
        <f t="shared" si="21"/>
        <v>Vinculación Universidad-Sociedad</v>
      </c>
      <c r="L215" s="98" t="s">
        <v>412</v>
      </c>
    </row>
    <row r="216" spans="3:12" ht="15.75" thickBot="1" x14ac:dyDescent="0.3">
      <c r="C216" s="217" t="s">
        <v>430</v>
      </c>
      <c r="D216" s="218">
        <v>0</v>
      </c>
      <c r="E216" s="333">
        <v>0</v>
      </c>
      <c r="F216" s="104">
        <f>HLOOKUP(C216,$AH$2:$BU$3,2,0)</f>
        <v>1150</v>
      </c>
      <c r="G216" s="105">
        <f>D216*E216*F216</f>
        <v>0</v>
      </c>
      <c r="H216" s="331" t="s">
        <v>129</v>
      </c>
      <c r="I216" s="335" t="s">
        <v>301</v>
      </c>
      <c r="J216" s="106" t="str">
        <f>VLOOKUP(I216,Presupuesto!$B$11:$C$566,2,0)</f>
        <v>VIATICOS (26200-00)</v>
      </c>
      <c r="K216" s="336" t="str">
        <f t="shared" si="21"/>
        <v>Vinculación Universidad-Sociedad</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25670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70" t="s">
        <v>1743</v>
      </c>
      <c r="E222" s="93"/>
      <c r="F222" s="93"/>
      <c r="G222" s="93"/>
      <c r="H222" s="76"/>
      <c r="I222" s="76"/>
      <c r="J222" s="76"/>
      <c r="K222" s="112"/>
    </row>
    <row r="223" spans="3:12" ht="18.75" x14ac:dyDescent="0.25">
      <c r="C223" s="211" t="str">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Realización de tres talleres para l a socialización de los proyectos vinculación</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ht="15.75" thickBot="1" x14ac:dyDescent="0.3">
      <c r="C226" s="328" t="s">
        <v>47</v>
      </c>
      <c r="D226" s="568">
        <v>120</v>
      </c>
      <c r="E226" s="329"/>
      <c r="F226" s="115">
        <v>30000</v>
      </c>
      <c r="G226" s="330">
        <f t="shared" ref="G226:G234" si="22">E226*F226</f>
        <v>0</v>
      </c>
      <c r="H226" s="331" t="s">
        <v>129</v>
      </c>
      <c r="I226" s="116" t="s">
        <v>699</v>
      </c>
      <c r="J226" s="116" t="str">
        <f>VLOOKUP(I226,Presupuesto!$B$11:$C$566,2,0)</f>
        <v>SERVICIOS DE CAPACITACION.</v>
      </c>
      <c r="K226" s="332" t="s">
        <v>471</v>
      </c>
      <c r="L226" s="116" t="s">
        <v>394</v>
      </c>
    </row>
    <row r="227" spans="3:12" ht="15.75" thickBot="1" x14ac:dyDescent="0.3">
      <c r="C227" s="99" t="s">
        <v>48</v>
      </c>
      <c r="D227" s="569"/>
      <c r="E227" s="200">
        <f>D226</f>
        <v>120</v>
      </c>
      <c r="F227" s="100">
        <v>50</v>
      </c>
      <c r="G227" s="97">
        <f t="shared" si="22"/>
        <v>6000</v>
      </c>
      <c r="H227" s="331" t="s">
        <v>129</v>
      </c>
      <c r="I227" s="98" t="s">
        <v>717</v>
      </c>
      <c r="J227" s="98" t="str">
        <f>VLOOKUP(I227,Presupuesto!$B$11:$C$566,2,0)</f>
        <v>SERVICIOS DE IMPRENTA PUBLIC.Y REPRODUCCION</v>
      </c>
      <c r="K227" s="98" t="str">
        <f>$K$226</f>
        <v>Vinculación Universidad-Sociedad</v>
      </c>
      <c r="L227" s="98" t="s">
        <v>398</v>
      </c>
    </row>
    <row r="228" spans="3:12" ht="15.75" thickBot="1" x14ac:dyDescent="0.3">
      <c r="C228" s="99" t="s">
        <v>49</v>
      </c>
      <c r="D228" s="569"/>
      <c r="E228" s="200">
        <f>D226</f>
        <v>120</v>
      </c>
      <c r="F228" s="100">
        <v>150</v>
      </c>
      <c r="G228" s="97">
        <f t="shared" si="22"/>
        <v>18000</v>
      </c>
      <c r="H228" s="331" t="s">
        <v>129</v>
      </c>
      <c r="I228" s="98" t="s">
        <v>792</v>
      </c>
      <c r="J228" s="98" t="str">
        <f>VLOOKUP(I228,Presupuesto!$B$11:$C$566,2,0)</f>
        <v>ALIMENTOS B EBIDAS PARA PERSONAS</v>
      </c>
      <c r="K228" s="98" t="str">
        <f t="shared" ref="K228:K235" si="23">$K$226</f>
        <v>Vinculación Universidad-Sociedad</v>
      </c>
      <c r="L228" s="98" t="s">
        <v>400</v>
      </c>
    </row>
    <row r="229" spans="3:12" ht="15.75" thickBot="1" x14ac:dyDescent="0.3">
      <c r="C229" s="99" t="s">
        <v>50</v>
      </c>
      <c r="D229" s="569"/>
      <c r="E229" s="151">
        <v>0</v>
      </c>
      <c r="F229" s="118">
        <v>10000</v>
      </c>
      <c r="G229" s="97">
        <f t="shared" si="22"/>
        <v>0</v>
      </c>
      <c r="H229" s="331" t="s">
        <v>129</v>
      </c>
      <c r="I229" s="323" t="s">
        <v>300</v>
      </c>
      <c r="J229" s="98" t="str">
        <f>VLOOKUP(I229,Presupuesto!$B$11:$C$566,2,0)</f>
        <v>PASAJES (26100-00)</v>
      </c>
      <c r="K229" s="98" t="str">
        <f t="shared" si="23"/>
        <v>Vinculación Universidad-Sociedad</v>
      </c>
      <c r="L229" s="98" t="s">
        <v>412</v>
      </c>
    </row>
    <row r="230" spans="3:12" ht="15.75" thickBot="1" x14ac:dyDescent="0.3">
      <c r="C230" s="99" t="s">
        <v>417</v>
      </c>
      <c r="D230" s="569"/>
      <c r="E230" s="151">
        <v>0</v>
      </c>
      <c r="F230" s="118">
        <v>250</v>
      </c>
      <c r="G230" s="97">
        <f t="shared" si="22"/>
        <v>0</v>
      </c>
      <c r="H230" s="331" t="s">
        <v>129</v>
      </c>
      <c r="I230" s="98" t="s">
        <v>821</v>
      </c>
      <c r="J230" s="98" t="str">
        <f>VLOOKUP(I230,Presupuesto!$B$11:$C$566,2,0)</f>
        <v>PRODUCTOS PAPEL Y CARTON</v>
      </c>
      <c r="K230" s="98" t="str">
        <f t="shared" si="23"/>
        <v>Vinculación Universidad-Sociedad</v>
      </c>
      <c r="L230" s="98" t="s">
        <v>412</v>
      </c>
    </row>
    <row r="231" spans="3:12" ht="15.75" thickBot="1" x14ac:dyDescent="0.3">
      <c r="C231" s="99" t="s">
        <v>51</v>
      </c>
      <c r="D231" s="569"/>
      <c r="E231" s="200">
        <f>(D226*25)/500</f>
        <v>6</v>
      </c>
      <c r="F231" s="100">
        <v>85</v>
      </c>
      <c r="G231" s="97">
        <f t="shared" si="22"/>
        <v>510</v>
      </c>
      <c r="H231" s="331" t="s">
        <v>129</v>
      </c>
      <c r="I231" s="98" t="s">
        <v>821</v>
      </c>
      <c r="J231" s="98" t="str">
        <f>VLOOKUP(I231,Presupuesto!$B$11:$C$566,2,0)</f>
        <v>PRODUCTOS PAPEL Y CARTON</v>
      </c>
      <c r="K231" s="98" t="str">
        <f t="shared" si="23"/>
        <v>Vinculación Universidad-Sociedad</v>
      </c>
      <c r="L231" s="98" t="s">
        <v>402</v>
      </c>
    </row>
    <row r="232" spans="3:12" ht="15.75" thickBot="1" x14ac:dyDescent="0.3">
      <c r="C232" s="99" t="s">
        <v>123</v>
      </c>
      <c r="D232" s="569"/>
      <c r="E232" s="200">
        <f>D226/12</f>
        <v>10</v>
      </c>
      <c r="F232" s="100">
        <v>36</v>
      </c>
      <c r="G232" s="97">
        <f t="shared" si="22"/>
        <v>360</v>
      </c>
      <c r="H232" s="331" t="s">
        <v>129</v>
      </c>
      <c r="I232" s="98" t="s">
        <v>942</v>
      </c>
      <c r="J232" s="98" t="str">
        <f>VLOOKUP(I232,Presupuesto!$B$11:$C$566,2,0)</f>
        <v>UTILES DE ESCRITORIO, OFICINA Y ENSE¥ANZA</v>
      </c>
      <c r="K232" s="98" t="str">
        <f t="shared" si="23"/>
        <v>Vinculación Universidad-Sociedad</v>
      </c>
      <c r="L232" s="98" t="s">
        <v>402</v>
      </c>
    </row>
    <row r="233" spans="3:12" ht="15.75" thickBot="1" x14ac:dyDescent="0.3">
      <c r="C233" s="99" t="s">
        <v>34</v>
      </c>
      <c r="D233" s="569"/>
      <c r="E233" s="200">
        <f>D226/12</f>
        <v>10</v>
      </c>
      <c r="F233" s="100">
        <v>80</v>
      </c>
      <c r="G233" s="97">
        <f t="shared" si="22"/>
        <v>800</v>
      </c>
      <c r="H233" s="331" t="s">
        <v>129</v>
      </c>
      <c r="I233" s="98" t="s">
        <v>942</v>
      </c>
      <c r="J233" s="98" t="str">
        <f>VLOOKUP(I233,Presupuesto!$B$11:$C$566,2,0)</f>
        <v>UTILES DE ESCRITORIO, OFICINA Y ENSE¥ANZA</v>
      </c>
      <c r="K233" s="98" t="str">
        <f t="shared" si="23"/>
        <v>Vinculación Universidad-Sociedad</v>
      </c>
      <c r="L233" s="98" t="s">
        <v>402</v>
      </c>
    </row>
    <row r="234" spans="3:12" ht="15.75" thickBot="1" x14ac:dyDescent="0.3">
      <c r="C234" s="109" t="s">
        <v>52</v>
      </c>
      <c r="D234" s="569"/>
      <c r="E234" s="213">
        <v>0</v>
      </c>
      <c r="F234" s="119">
        <v>25</v>
      </c>
      <c r="G234" s="97">
        <f t="shared" si="22"/>
        <v>0</v>
      </c>
      <c r="H234" s="331" t="s">
        <v>129</v>
      </c>
      <c r="I234" s="98" t="s">
        <v>942</v>
      </c>
      <c r="J234" s="98" t="str">
        <f>VLOOKUP(I234,Presupuesto!$B$11:$C$566,2,0)</f>
        <v>UTILES DE ESCRITORIO, OFICINA Y ENSE¥ANZA</v>
      </c>
      <c r="K234" s="98" t="str">
        <f t="shared" si="23"/>
        <v>Vinculación Universidad-Sociedad</v>
      </c>
      <c r="L234" s="98" t="s">
        <v>412</v>
      </c>
    </row>
    <row r="235" spans="3:12" ht="15.75" thickBot="1" x14ac:dyDescent="0.3">
      <c r="C235" s="217" t="s">
        <v>430</v>
      </c>
      <c r="D235" s="218">
        <v>0</v>
      </c>
      <c r="E235" s="333">
        <v>0</v>
      </c>
      <c r="F235" s="104">
        <f>HLOOKUP(C235,$AH$2:$BU$3,2,0)</f>
        <v>1150</v>
      </c>
      <c r="G235" s="105">
        <f>D235*E235*F235</f>
        <v>0</v>
      </c>
      <c r="H235" s="331" t="s">
        <v>129</v>
      </c>
      <c r="I235" s="335" t="s">
        <v>301</v>
      </c>
      <c r="J235" s="106" t="str">
        <f>VLOOKUP(I235,Presupuesto!$B$11:$C$566,2,0)</f>
        <v>VIATICOS (26200-00)</v>
      </c>
      <c r="K235" s="336" t="str">
        <f t="shared" si="23"/>
        <v>Vinculación Universidad-Sociedad</v>
      </c>
      <c r="L235" s="336" t="s">
        <v>412</v>
      </c>
    </row>
    <row r="238" spans="3:12" ht="15.75" thickBot="1" x14ac:dyDescent="0.3"/>
    <row r="239" spans="3:12" ht="15.75" thickBot="1" x14ac:dyDescent="0.3">
      <c r="C239" s="29" t="s">
        <v>43</v>
      </c>
      <c r="D239" s="30">
        <f>SUM(G246:G255)</f>
        <v>32087.5</v>
      </c>
      <c r="E239" s="93"/>
      <c r="F239" s="93"/>
      <c r="G239" s="93"/>
      <c r="H239" s="76"/>
      <c r="I239" s="76"/>
      <c r="J239" s="76"/>
      <c r="K239" s="112"/>
      <c r="L239" s="456"/>
    </row>
    <row r="240" spans="3:12" x14ac:dyDescent="0.25">
      <c r="C240" s="70"/>
      <c r="D240" s="31"/>
      <c r="E240" s="93"/>
      <c r="F240" s="93"/>
      <c r="G240" s="93"/>
      <c r="H240" s="76"/>
      <c r="I240" s="76"/>
      <c r="J240" s="76"/>
      <c r="K240" s="112"/>
      <c r="L240" s="456"/>
    </row>
    <row r="241" spans="3:12" x14ac:dyDescent="0.25">
      <c r="C241" s="70"/>
      <c r="D241" s="31"/>
      <c r="E241" s="93"/>
      <c r="F241" s="93"/>
      <c r="G241" s="93"/>
      <c r="H241" s="76"/>
      <c r="I241" s="76"/>
      <c r="J241" s="76"/>
      <c r="K241" s="112"/>
      <c r="L241" s="456"/>
    </row>
    <row r="242" spans="3:12" ht="15.75" x14ac:dyDescent="0.25">
      <c r="C242" s="202" t="s">
        <v>392</v>
      </c>
      <c r="D242" s="370" t="s">
        <v>1768</v>
      </c>
      <c r="E242" s="93"/>
      <c r="F242" s="93"/>
      <c r="G242" s="93"/>
      <c r="H242" s="76"/>
      <c r="I242" s="76"/>
      <c r="J242" s="76"/>
      <c r="K242" s="112"/>
      <c r="L242" s="456"/>
    </row>
    <row r="243" spans="3:12" ht="18.75" x14ac:dyDescent="0.25">
      <c r="C243" s="211" t="str">
        <f>IFERROR(VLOOKUP(D242,'1. Desarrollo e Innov. Curricu.'!$E:$F,2,FALSE),IFERROR(VLOOKUP(D242,'2. Investigación Científica'!$E:$F,2,FALSE),IFERROR(VLOOKUP(D242,'3. Vinculación Univ. Sociedad'!$E:$F,2,FALSE),IFERROR(VLOOKUP(D242,'4. Docencia y Profesorado Univ.'!$E:$F,2,FALSE),IFERROR(VLOOKUP(D242,'5. Estudiantes y Graduados'!$E:$F,2,FALSE),IFERROR(VLOOKUP(D242,'11. Gestion Administrativa'!$E:$F,2,FALSE),IFERROR(VLOOKUP(D242,'13. Gestión Académica'!$E:$F,2,FALSE),IFERROR(VLOOKUP(D242,'8. Asegura. de la Calid. y M'!$E:$F,2,FALSE),IFERROR(VLOOKUP(D242,'6. Gestión del Conocimiento'!$E:$F,2,FALSE),IFERROR(VLOOKUP(D242,'15. Gobernabilidad y Proceso...'!$E:$F,2,FALSE),IFERROR(VLOOKUP(D242,'12. Gestión del Talento Humano'!$E:$F,2,FALSE),IFERROR(VLOOKUP(D242,'14. Internacional... de la E.S.'!$E:$F,2,FALSE),IFERROR(VLOOKUP(D242,'10. Posgrado'!$E:$F,2,FALSE),IFERROR(VLOOKUP(D242,'17. Gestión TIC'!$E:$F,2,FALSE),IFERROR(VLOOKUP(D242,'16. Desa. del Sistema Educ.Sup.'!$E:$F,2,FALSE),IFERROR(VLOOKUP(D242,'9. Cultura de Inno. Insti...'!$E:$F,2,FALSE),VLOOKUP(D242,'7. Lo Esencial de la Reforma U.'!$E:$F,2,0)))))))))))))))))</f>
        <v>Tres capacitaciones, una por periodo sobre vinculación</v>
      </c>
      <c r="D243" s="31"/>
      <c r="E243" s="93"/>
      <c r="F243" s="93"/>
      <c r="G243" s="93"/>
      <c r="H243" s="76"/>
      <c r="I243" s="76"/>
      <c r="J243" s="76"/>
      <c r="K243" s="112"/>
      <c r="L243" s="456"/>
    </row>
    <row r="244" spans="3:12" ht="15.75" thickBot="1" x14ac:dyDescent="0.3">
      <c r="C244" s="70"/>
      <c r="D244" s="31"/>
      <c r="E244" s="93"/>
      <c r="F244" s="93"/>
      <c r="G244" s="93"/>
      <c r="H244" s="76"/>
      <c r="I244" s="76"/>
      <c r="J244" s="76"/>
      <c r="K244" s="112"/>
      <c r="L244" s="456"/>
    </row>
    <row r="245" spans="3:12" ht="30.75" thickBot="1" x14ac:dyDescent="0.3">
      <c r="C245" s="126" t="s">
        <v>44</v>
      </c>
      <c r="D245" s="129" t="s">
        <v>45</v>
      </c>
      <c r="E245" s="128" t="s">
        <v>55</v>
      </c>
      <c r="F245" s="128" t="s">
        <v>57</v>
      </c>
      <c r="G245" s="127" t="s">
        <v>27</v>
      </c>
      <c r="H245" s="133" t="s">
        <v>131</v>
      </c>
      <c r="I245" s="128" t="s">
        <v>46</v>
      </c>
      <c r="J245" s="128" t="s">
        <v>132</v>
      </c>
      <c r="K245" s="128" t="s">
        <v>410</v>
      </c>
      <c r="L245" s="128" t="s">
        <v>411</v>
      </c>
    </row>
    <row r="246" spans="3:12" ht="15.75" thickBot="1" x14ac:dyDescent="0.3">
      <c r="C246" s="328" t="s">
        <v>47</v>
      </c>
      <c r="D246" s="568">
        <v>150</v>
      </c>
      <c r="E246" s="329"/>
      <c r="F246" s="115">
        <v>30000</v>
      </c>
      <c r="G246" s="330">
        <f t="shared" ref="G246:G254" si="24">E246*F246</f>
        <v>0</v>
      </c>
      <c r="H246" s="331" t="s">
        <v>129</v>
      </c>
      <c r="I246" s="116" t="s">
        <v>699</v>
      </c>
      <c r="J246" s="116" t="str">
        <f>VLOOKUP(I246,Presupuesto!$B$11:$C$566,2,0)</f>
        <v>SERVICIOS DE CAPACITACION.</v>
      </c>
      <c r="K246" s="332" t="s">
        <v>1504</v>
      </c>
      <c r="L246" s="116" t="s">
        <v>394</v>
      </c>
    </row>
    <row r="247" spans="3:12" ht="15.75" thickBot="1" x14ac:dyDescent="0.3">
      <c r="C247" s="99" t="s">
        <v>48</v>
      </c>
      <c r="D247" s="569"/>
      <c r="E247" s="200">
        <f>D246</f>
        <v>150</v>
      </c>
      <c r="F247" s="100">
        <v>50</v>
      </c>
      <c r="G247" s="97">
        <f t="shared" si="24"/>
        <v>7500</v>
      </c>
      <c r="H247" s="331" t="s">
        <v>129</v>
      </c>
      <c r="I247" s="98" t="s">
        <v>717</v>
      </c>
      <c r="J247" s="98" t="str">
        <f>VLOOKUP(I247,Presupuesto!$B$11:$C$566,2,0)</f>
        <v>SERVICIOS DE IMPRENTA PUBLIC.Y REPRODUCCION</v>
      </c>
      <c r="K247" s="98" t="str">
        <f>$K$226</f>
        <v>Vinculación Universidad-Sociedad</v>
      </c>
      <c r="L247" s="98" t="s">
        <v>395</v>
      </c>
    </row>
    <row r="248" spans="3:12" ht="15.75" thickBot="1" x14ac:dyDescent="0.3">
      <c r="C248" s="99" t="s">
        <v>49</v>
      </c>
      <c r="D248" s="569"/>
      <c r="E248" s="200">
        <f>D246</f>
        <v>150</v>
      </c>
      <c r="F248" s="100">
        <v>150</v>
      </c>
      <c r="G248" s="97">
        <f t="shared" si="24"/>
        <v>22500</v>
      </c>
      <c r="H248" s="331" t="s">
        <v>129</v>
      </c>
      <c r="I248" s="98" t="s">
        <v>792</v>
      </c>
      <c r="J248" s="98" t="str">
        <f>VLOOKUP(I248,Presupuesto!$B$11:$C$566,2,0)</f>
        <v>ALIMENTOS B EBIDAS PARA PERSONAS</v>
      </c>
      <c r="K248" s="98" t="str">
        <f t="shared" ref="K248:K255" si="25">$K$226</f>
        <v>Vinculación Universidad-Sociedad</v>
      </c>
      <c r="L248" s="98" t="s">
        <v>397</v>
      </c>
    </row>
    <row r="249" spans="3:12" ht="15.75" thickBot="1" x14ac:dyDescent="0.3">
      <c r="C249" s="99" t="s">
        <v>50</v>
      </c>
      <c r="D249" s="569"/>
      <c r="E249" s="151">
        <v>0</v>
      </c>
      <c r="F249" s="118">
        <v>10000</v>
      </c>
      <c r="G249" s="97">
        <f t="shared" si="24"/>
        <v>0</v>
      </c>
      <c r="H249" s="331" t="s">
        <v>129</v>
      </c>
      <c r="I249" s="323" t="s">
        <v>300</v>
      </c>
      <c r="J249" s="98" t="str">
        <f>VLOOKUP(I249,Presupuesto!$B$11:$C$566,2,0)</f>
        <v>PASAJES (26100-00)</v>
      </c>
      <c r="K249" s="98" t="str">
        <f t="shared" si="25"/>
        <v>Vinculación Universidad-Sociedad</v>
      </c>
      <c r="L249" s="98" t="s">
        <v>412</v>
      </c>
    </row>
    <row r="250" spans="3:12" ht="15.75" thickBot="1" x14ac:dyDescent="0.3">
      <c r="C250" s="99" t="s">
        <v>417</v>
      </c>
      <c r="D250" s="569"/>
      <c r="E250" s="151">
        <v>0</v>
      </c>
      <c r="F250" s="118">
        <v>250</v>
      </c>
      <c r="G250" s="97">
        <f t="shared" si="24"/>
        <v>0</v>
      </c>
      <c r="H250" s="331" t="s">
        <v>129</v>
      </c>
      <c r="I250" s="98" t="s">
        <v>821</v>
      </c>
      <c r="J250" s="98" t="str">
        <f>VLOOKUP(I250,Presupuesto!$B$11:$C$566,2,0)</f>
        <v>PRODUCTOS PAPEL Y CARTON</v>
      </c>
      <c r="K250" s="98" t="str">
        <f t="shared" si="25"/>
        <v>Vinculación Universidad-Sociedad</v>
      </c>
      <c r="L250" s="98" t="s">
        <v>412</v>
      </c>
    </row>
    <row r="251" spans="3:12" ht="15.75" thickBot="1" x14ac:dyDescent="0.3">
      <c r="C251" s="99" t="s">
        <v>51</v>
      </c>
      <c r="D251" s="569"/>
      <c r="E251" s="200">
        <f>(D246*25)/500</f>
        <v>7.5</v>
      </c>
      <c r="F251" s="100">
        <v>85</v>
      </c>
      <c r="G251" s="97">
        <f t="shared" si="24"/>
        <v>637.5</v>
      </c>
      <c r="H251" s="331" t="s">
        <v>129</v>
      </c>
      <c r="I251" s="98" t="s">
        <v>821</v>
      </c>
      <c r="J251" s="98" t="str">
        <f>VLOOKUP(I251,Presupuesto!$B$11:$C$566,2,0)</f>
        <v>PRODUCTOS PAPEL Y CARTON</v>
      </c>
      <c r="K251" s="98" t="str">
        <f t="shared" si="25"/>
        <v>Vinculación Universidad-Sociedad</v>
      </c>
      <c r="L251" s="98" t="s">
        <v>400</v>
      </c>
    </row>
    <row r="252" spans="3:12" ht="15.75" thickBot="1" x14ac:dyDescent="0.3">
      <c r="C252" s="99" t="s">
        <v>123</v>
      </c>
      <c r="D252" s="569"/>
      <c r="E252" s="200">
        <f>D246/12</f>
        <v>12.5</v>
      </c>
      <c r="F252" s="100">
        <v>36</v>
      </c>
      <c r="G252" s="97">
        <f t="shared" si="24"/>
        <v>450</v>
      </c>
      <c r="H252" s="331" t="s">
        <v>129</v>
      </c>
      <c r="I252" s="98" t="s">
        <v>942</v>
      </c>
      <c r="J252" s="98" t="str">
        <f>VLOOKUP(I252,Presupuesto!$B$11:$C$566,2,0)</f>
        <v>UTILES DE ESCRITORIO, OFICINA Y ENSE¥ANZA</v>
      </c>
      <c r="K252" s="98" t="str">
        <f t="shared" si="25"/>
        <v>Vinculación Universidad-Sociedad</v>
      </c>
      <c r="L252" s="98" t="s">
        <v>400</v>
      </c>
    </row>
    <row r="253" spans="3:12" ht="15.75" thickBot="1" x14ac:dyDescent="0.3">
      <c r="C253" s="99" t="s">
        <v>34</v>
      </c>
      <c r="D253" s="569"/>
      <c r="E253" s="200">
        <f>D246/12</f>
        <v>12.5</v>
      </c>
      <c r="F253" s="100">
        <v>80</v>
      </c>
      <c r="G253" s="97">
        <f t="shared" si="24"/>
        <v>1000</v>
      </c>
      <c r="H253" s="331" t="s">
        <v>129</v>
      </c>
      <c r="I253" s="98" t="s">
        <v>942</v>
      </c>
      <c r="J253" s="98" t="str">
        <f>VLOOKUP(I253,Presupuesto!$B$11:$C$566,2,0)</f>
        <v>UTILES DE ESCRITORIO, OFICINA Y ENSE¥ANZA</v>
      </c>
      <c r="K253" s="98" t="str">
        <f t="shared" si="25"/>
        <v>Vinculación Universidad-Sociedad</v>
      </c>
      <c r="L253" s="98" t="s">
        <v>400</v>
      </c>
    </row>
    <row r="254" spans="3:12" ht="15.75" thickBot="1" x14ac:dyDescent="0.3">
      <c r="C254" s="109" t="s">
        <v>52</v>
      </c>
      <c r="D254" s="569"/>
      <c r="E254" s="213">
        <v>0</v>
      </c>
      <c r="F254" s="119">
        <v>25</v>
      </c>
      <c r="G254" s="97">
        <f t="shared" si="24"/>
        <v>0</v>
      </c>
      <c r="H254" s="331" t="s">
        <v>129</v>
      </c>
      <c r="I254" s="98" t="s">
        <v>942</v>
      </c>
      <c r="J254" s="98" t="str">
        <f>VLOOKUP(I254,Presupuesto!$B$11:$C$566,2,0)</f>
        <v>UTILES DE ESCRITORIO, OFICINA Y ENSE¥ANZA</v>
      </c>
      <c r="K254" s="98" t="str">
        <f t="shared" si="25"/>
        <v>Vinculación Universidad-Sociedad</v>
      </c>
      <c r="L254" s="98" t="s">
        <v>412</v>
      </c>
    </row>
    <row r="255" spans="3:12" ht="15.75" thickBot="1" x14ac:dyDescent="0.3">
      <c r="C255" s="217" t="s">
        <v>430</v>
      </c>
      <c r="D255" s="218">
        <v>0</v>
      </c>
      <c r="E255" s="333">
        <v>0</v>
      </c>
      <c r="F255" s="104">
        <f>HLOOKUP(C255,$AH$2:$BU$3,2,0)</f>
        <v>1150</v>
      </c>
      <c r="G255" s="105">
        <f>D255*E255*F255</f>
        <v>0</v>
      </c>
      <c r="H255" s="331" t="s">
        <v>129</v>
      </c>
      <c r="I255" s="335" t="s">
        <v>301</v>
      </c>
      <c r="J255" s="106" t="str">
        <f>VLOOKUP(I255,Presupuesto!$B$11:$C$566,2,0)</f>
        <v>VIATICOS (26200-00)</v>
      </c>
      <c r="K255" s="336" t="str">
        <f t="shared" si="25"/>
        <v>Vinculación Universidad-Sociedad</v>
      </c>
      <c r="L255" s="336" t="s">
        <v>412</v>
      </c>
    </row>
    <row r="258" spans="3:12" ht="15.75" thickBot="1" x14ac:dyDescent="0.3"/>
    <row r="259" spans="3:12" ht="15.75" thickBot="1" x14ac:dyDescent="0.3">
      <c r="C259" s="29" t="s">
        <v>43</v>
      </c>
      <c r="D259" s="30">
        <f>SUM(G266:G275)</f>
        <v>140350</v>
      </c>
      <c r="E259" s="93"/>
      <c r="F259" s="93"/>
      <c r="G259" s="93"/>
      <c r="H259" s="76"/>
      <c r="I259" s="76"/>
      <c r="J259" s="76"/>
      <c r="K259" s="112"/>
      <c r="L259" s="456"/>
    </row>
    <row r="260" spans="3:12" x14ac:dyDescent="0.25">
      <c r="C260" s="70"/>
      <c r="D260" s="31"/>
      <c r="E260" s="93"/>
      <c r="F260" s="93"/>
      <c r="G260" s="93"/>
      <c r="H260" s="76"/>
      <c r="I260" s="76"/>
      <c r="J260" s="76"/>
      <c r="K260" s="112"/>
      <c r="L260" s="456"/>
    </row>
    <row r="261" spans="3:12" x14ac:dyDescent="0.25">
      <c r="C261" s="70"/>
      <c r="D261" s="31"/>
      <c r="E261" s="93"/>
      <c r="F261" s="93"/>
      <c r="G261" s="93"/>
      <c r="H261" s="76"/>
      <c r="I261" s="76"/>
      <c r="J261" s="76"/>
      <c r="K261" s="112"/>
      <c r="L261" s="456"/>
    </row>
    <row r="262" spans="3:12" ht="15.75" x14ac:dyDescent="0.25">
      <c r="C262" s="202" t="s">
        <v>392</v>
      </c>
      <c r="D262" s="370" t="s">
        <v>1782</v>
      </c>
      <c r="E262" s="93"/>
      <c r="F262" s="93"/>
      <c r="G262" s="93"/>
      <c r="H262" s="76"/>
      <c r="I262" s="76"/>
      <c r="J262" s="76"/>
      <c r="K262" s="112"/>
      <c r="L262" s="456"/>
    </row>
    <row r="263" spans="3:12" ht="18.75" x14ac:dyDescent="0.25">
      <c r="C263" s="211" t="str">
        <f>IFERROR(VLOOKUP(D262,'1. Desarrollo e Innov. Curricu.'!$E:$F,2,FALSE),IFERROR(VLOOKUP(D262,'2. Investigación Científica'!$E:$F,2,FALSE),IFERROR(VLOOKUP(D262,'3. Vinculación Univ. Sociedad'!$E:$F,2,FALSE),IFERROR(VLOOKUP(D262,'4. Docencia y Profesorado Univ.'!$E:$F,2,FALSE),IFERROR(VLOOKUP(D262,'5. Estudiantes y Graduados'!$E:$F,2,FALSE),IFERROR(VLOOKUP(D262,'11. Gestion Administrativa'!$E:$F,2,FALSE),IFERROR(VLOOKUP(D262,'13. Gestión Académica'!$E:$F,2,FALSE),IFERROR(VLOOKUP(D262,'8. Asegura. de la Calid. y M'!$E:$F,2,FALSE),IFERROR(VLOOKUP(D262,'6. Gestión del Conocimiento'!$E:$F,2,FALSE),IFERROR(VLOOKUP(D262,'15. Gobernabilidad y Proceso...'!$E:$F,2,FALSE),IFERROR(VLOOKUP(D262,'12. Gestión del Talento Humano'!$E:$F,2,FALSE),IFERROR(VLOOKUP(D262,'14. Internacional... de la E.S.'!$E:$F,2,FALSE),IFERROR(VLOOKUP(D262,'10. Posgrado'!$E:$F,2,FALSE),IFERROR(VLOOKUP(D262,'17. Gestión TIC'!$E:$F,2,FALSE),IFERROR(VLOOKUP(D262,'16. Desa. del Sistema Educ.Sup.'!$E:$F,2,FALSE),IFERROR(VLOOKUP(D262,'9. Cultura de Inno. Insti...'!$E:$F,2,FALSE),VLOOKUP(D262,'7. Lo Esencial de la Reforma U.'!$E:$F,2,0)))))))))))))))))</f>
        <v>Realización de 7 encuentros de graduados, uno por carrera</v>
      </c>
      <c r="D263" s="31"/>
      <c r="E263" s="93"/>
      <c r="F263" s="93"/>
      <c r="G263" s="93"/>
      <c r="H263" s="76"/>
      <c r="I263" s="76"/>
      <c r="J263" s="76"/>
      <c r="K263" s="112"/>
      <c r="L263" s="456"/>
    </row>
    <row r="264" spans="3:12" ht="15.75" thickBot="1" x14ac:dyDescent="0.3">
      <c r="C264" s="70"/>
      <c r="D264" s="31"/>
      <c r="E264" s="93"/>
      <c r="F264" s="93"/>
      <c r="G264" s="93"/>
      <c r="H264" s="76"/>
      <c r="I264" s="76"/>
      <c r="J264" s="76"/>
      <c r="K264" s="112"/>
      <c r="L264" s="456"/>
    </row>
    <row r="265" spans="3:12" ht="30.75" thickBot="1" x14ac:dyDescent="0.3">
      <c r="C265" s="126" t="s">
        <v>44</v>
      </c>
      <c r="D265" s="129" t="s">
        <v>45</v>
      </c>
      <c r="E265" s="128" t="s">
        <v>55</v>
      </c>
      <c r="F265" s="128" t="s">
        <v>57</v>
      </c>
      <c r="G265" s="127" t="s">
        <v>27</v>
      </c>
      <c r="H265" s="133" t="s">
        <v>131</v>
      </c>
      <c r="I265" s="128" t="s">
        <v>46</v>
      </c>
      <c r="J265" s="128" t="s">
        <v>132</v>
      </c>
      <c r="K265" s="128" t="s">
        <v>410</v>
      </c>
      <c r="L265" s="128" t="s">
        <v>411</v>
      </c>
    </row>
    <row r="266" spans="3:12" ht="15.75" thickBot="1" x14ac:dyDescent="0.3">
      <c r="C266" s="328" t="s">
        <v>47</v>
      </c>
      <c r="D266" s="568">
        <v>350</v>
      </c>
      <c r="E266" s="329"/>
      <c r="F266" s="115">
        <v>30000</v>
      </c>
      <c r="G266" s="330">
        <f t="shared" ref="G266:G274" si="26">E266*F266</f>
        <v>0</v>
      </c>
      <c r="H266" s="331" t="s">
        <v>129</v>
      </c>
      <c r="I266" s="116" t="s">
        <v>699</v>
      </c>
      <c r="J266" s="116" t="str">
        <f>VLOOKUP(I266,Presupuesto!$B$11:$C$566,2,0)</f>
        <v>SERVICIOS DE CAPACITACION.</v>
      </c>
      <c r="K266" s="332" t="s">
        <v>471</v>
      </c>
      <c r="L266" s="116" t="s">
        <v>394</v>
      </c>
    </row>
    <row r="267" spans="3:12" ht="15.75" thickBot="1" x14ac:dyDescent="0.3">
      <c r="C267" s="99" t="s">
        <v>48</v>
      </c>
      <c r="D267" s="569"/>
      <c r="E267" s="200">
        <f>D266</f>
        <v>350</v>
      </c>
      <c r="F267" s="100">
        <v>50</v>
      </c>
      <c r="G267" s="97">
        <f t="shared" si="26"/>
        <v>17500</v>
      </c>
      <c r="H267" s="331" t="s">
        <v>129</v>
      </c>
      <c r="I267" s="98" t="s">
        <v>717</v>
      </c>
      <c r="J267" s="98" t="str">
        <f>VLOOKUP(I267,Presupuesto!$B$11:$C$566,2,0)</f>
        <v>SERVICIOS DE IMPRENTA PUBLIC.Y REPRODUCCION</v>
      </c>
      <c r="K267" s="98" t="str">
        <f>$K$226</f>
        <v>Vinculación Universidad-Sociedad</v>
      </c>
      <c r="L267" s="98" t="s">
        <v>400</v>
      </c>
    </row>
    <row r="268" spans="3:12" ht="15.75" thickBot="1" x14ac:dyDescent="0.3">
      <c r="C268" s="99" t="s">
        <v>49</v>
      </c>
      <c r="D268" s="569"/>
      <c r="E268" s="200">
        <f>D266</f>
        <v>350</v>
      </c>
      <c r="F268" s="100">
        <v>150</v>
      </c>
      <c r="G268" s="97">
        <f t="shared" si="26"/>
        <v>52500</v>
      </c>
      <c r="H268" s="331" t="s">
        <v>129</v>
      </c>
      <c r="I268" s="98" t="s">
        <v>792</v>
      </c>
      <c r="J268" s="98" t="str">
        <f>VLOOKUP(I268,Presupuesto!$B$11:$C$566,2,0)</f>
        <v>ALIMENTOS B EBIDAS PARA PERSONAS</v>
      </c>
      <c r="K268" s="98" t="str">
        <f t="shared" ref="K268:K275" si="27">$K$226</f>
        <v>Vinculación Universidad-Sociedad</v>
      </c>
      <c r="L268" s="98" t="s">
        <v>400</v>
      </c>
    </row>
    <row r="269" spans="3:12" ht="15.75" thickBot="1" x14ac:dyDescent="0.3">
      <c r="C269" s="99" t="s">
        <v>50</v>
      </c>
      <c r="D269" s="569"/>
      <c r="E269" s="151">
        <v>0</v>
      </c>
      <c r="F269" s="118">
        <v>10000</v>
      </c>
      <c r="G269" s="97">
        <f t="shared" si="26"/>
        <v>0</v>
      </c>
      <c r="H269" s="331" t="s">
        <v>129</v>
      </c>
      <c r="I269" s="323" t="s">
        <v>300</v>
      </c>
      <c r="J269" s="98" t="str">
        <f>VLOOKUP(I269,Presupuesto!$B$11:$C$566,2,0)</f>
        <v>PASAJES (26100-00)</v>
      </c>
      <c r="K269" s="98" t="str">
        <f t="shared" si="27"/>
        <v>Vinculación Universidad-Sociedad</v>
      </c>
      <c r="L269" s="98" t="s">
        <v>412</v>
      </c>
    </row>
    <row r="270" spans="3:12" ht="15.75" thickBot="1" x14ac:dyDescent="0.3">
      <c r="C270" s="99" t="s">
        <v>417</v>
      </c>
      <c r="D270" s="569"/>
      <c r="E270" s="151">
        <v>0</v>
      </c>
      <c r="F270" s="118">
        <v>250</v>
      </c>
      <c r="G270" s="97">
        <f t="shared" si="26"/>
        <v>0</v>
      </c>
      <c r="H270" s="331" t="s">
        <v>129</v>
      </c>
      <c r="I270" s="98" t="s">
        <v>821</v>
      </c>
      <c r="J270" s="98" t="str">
        <f>VLOOKUP(I270,Presupuesto!$B$11:$C$566,2,0)</f>
        <v>PRODUCTOS PAPEL Y CARTON</v>
      </c>
      <c r="K270" s="98" t="str">
        <f t="shared" si="27"/>
        <v>Vinculación Universidad-Sociedad</v>
      </c>
      <c r="L270" s="98" t="s">
        <v>412</v>
      </c>
    </row>
    <row r="271" spans="3:12" ht="15.75" thickBot="1" x14ac:dyDescent="0.3">
      <c r="C271" s="99" t="s">
        <v>51</v>
      </c>
      <c r="D271" s="569"/>
      <c r="E271" s="200">
        <v>350</v>
      </c>
      <c r="F271" s="100">
        <v>85</v>
      </c>
      <c r="G271" s="97">
        <f t="shared" si="26"/>
        <v>29750</v>
      </c>
      <c r="H271" s="331" t="s">
        <v>129</v>
      </c>
      <c r="I271" s="98" t="s">
        <v>821</v>
      </c>
      <c r="J271" s="98" t="str">
        <f>VLOOKUP(I271,Presupuesto!$B$11:$C$566,2,0)</f>
        <v>PRODUCTOS PAPEL Y CARTON</v>
      </c>
      <c r="K271" s="98" t="str">
        <f t="shared" si="27"/>
        <v>Vinculación Universidad-Sociedad</v>
      </c>
      <c r="L271" s="98" t="s">
        <v>402</v>
      </c>
    </row>
    <row r="272" spans="3:12" ht="15.75" thickBot="1" x14ac:dyDescent="0.3">
      <c r="C272" s="99" t="s">
        <v>123</v>
      </c>
      <c r="D272" s="569"/>
      <c r="E272" s="200">
        <v>350</v>
      </c>
      <c r="F272" s="100">
        <v>36</v>
      </c>
      <c r="G272" s="97">
        <f t="shared" si="26"/>
        <v>12600</v>
      </c>
      <c r="H272" s="331" t="s">
        <v>129</v>
      </c>
      <c r="I272" s="98" t="s">
        <v>942</v>
      </c>
      <c r="J272" s="98" t="str">
        <f>VLOOKUP(I272,Presupuesto!$B$11:$C$566,2,0)</f>
        <v>UTILES DE ESCRITORIO, OFICINA Y ENSE¥ANZA</v>
      </c>
      <c r="K272" s="98" t="str">
        <f t="shared" si="27"/>
        <v>Vinculación Universidad-Sociedad</v>
      </c>
      <c r="L272" s="98" t="s">
        <v>402</v>
      </c>
    </row>
    <row r="273" spans="3:12" ht="15.75" thickBot="1" x14ac:dyDescent="0.3">
      <c r="C273" s="99" t="s">
        <v>34</v>
      </c>
      <c r="D273" s="569"/>
      <c r="E273" s="200">
        <v>350</v>
      </c>
      <c r="F273" s="100">
        <v>80</v>
      </c>
      <c r="G273" s="97">
        <f t="shared" si="26"/>
        <v>28000</v>
      </c>
      <c r="H273" s="331" t="s">
        <v>129</v>
      </c>
      <c r="I273" s="98" t="s">
        <v>942</v>
      </c>
      <c r="J273" s="98" t="str">
        <f>VLOOKUP(I273,Presupuesto!$B$11:$C$566,2,0)</f>
        <v>UTILES DE ESCRITORIO, OFICINA Y ENSE¥ANZA</v>
      </c>
      <c r="K273" s="98" t="str">
        <f t="shared" si="27"/>
        <v>Vinculación Universidad-Sociedad</v>
      </c>
      <c r="L273" s="98" t="s">
        <v>402</v>
      </c>
    </row>
    <row r="274" spans="3:12" ht="15.75" thickBot="1" x14ac:dyDescent="0.3">
      <c r="C274" s="109" t="s">
        <v>52</v>
      </c>
      <c r="D274" s="569"/>
      <c r="E274" s="213">
        <v>0</v>
      </c>
      <c r="F274" s="119">
        <v>25</v>
      </c>
      <c r="G274" s="97">
        <f t="shared" si="26"/>
        <v>0</v>
      </c>
      <c r="H274" s="331" t="s">
        <v>129</v>
      </c>
      <c r="I274" s="98" t="s">
        <v>942</v>
      </c>
      <c r="J274" s="98" t="str">
        <f>VLOOKUP(I274,Presupuesto!$B$11:$C$566,2,0)</f>
        <v>UTILES DE ESCRITORIO, OFICINA Y ENSE¥ANZA</v>
      </c>
      <c r="K274" s="98" t="str">
        <f t="shared" si="27"/>
        <v>Vinculación Universidad-Sociedad</v>
      </c>
      <c r="L274" s="98" t="s">
        <v>412</v>
      </c>
    </row>
    <row r="275" spans="3:12" ht="15.75" thickBot="1" x14ac:dyDescent="0.3">
      <c r="C275" s="217" t="s">
        <v>430</v>
      </c>
      <c r="D275" s="218">
        <v>0</v>
      </c>
      <c r="E275" s="333">
        <v>0</v>
      </c>
      <c r="F275" s="104">
        <f>HLOOKUP(C275,$AH$2:$BU$3,2,0)</f>
        <v>1150</v>
      </c>
      <c r="G275" s="105">
        <f>D275*E275*F275</f>
        <v>0</v>
      </c>
      <c r="H275" s="331" t="s">
        <v>129</v>
      </c>
      <c r="I275" s="335" t="s">
        <v>301</v>
      </c>
      <c r="J275" s="106" t="str">
        <f>VLOOKUP(I275,Presupuesto!$B$11:$C$566,2,0)</f>
        <v>VIATICOS (26200-00)</v>
      </c>
      <c r="K275" s="336" t="str">
        <f t="shared" si="27"/>
        <v>Vinculación Universidad-Sociedad</v>
      </c>
      <c r="L275" s="336" t="s">
        <v>412</v>
      </c>
    </row>
    <row r="278" spans="3:12" ht="15.75" thickBot="1" x14ac:dyDescent="0.3"/>
    <row r="279" spans="3:12" ht="15.75" thickBot="1" x14ac:dyDescent="0.3">
      <c r="C279" s="29" t="s">
        <v>43</v>
      </c>
      <c r="D279" s="30">
        <f>SUM(G286:G295)</f>
        <v>80000</v>
      </c>
      <c r="E279" s="93"/>
      <c r="F279" s="93"/>
      <c r="G279" s="93"/>
      <c r="H279" s="76"/>
      <c r="I279" s="76"/>
      <c r="J279" s="76"/>
      <c r="K279" s="112"/>
      <c r="L279" s="456"/>
    </row>
    <row r="280" spans="3:12" x14ac:dyDescent="0.25">
      <c r="C280" s="70"/>
      <c r="D280" s="31"/>
      <c r="E280" s="93"/>
      <c r="F280" s="93"/>
      <c r="G280" s="93"/>
      <c r="H280" s="76"/>
      <c r="I280" s="76"/>
      <c r="J280" s="76"/>
      <c r="K280" s="112"/>
      <c r="L280" s="456"/>
    </row>
    <row r="281" spans="3:12" x14ac:dyDescent="0.25">
      <c r="C281" s="70"/>
      <c r="D281" s="31"/>
      <c r="E281" s="93"/>
      <c r="F281" s="93"/>
      <c r="G281" s="93"/>
      <c r="H281" s="76"/>
      <c r="I281" s="76"/>
      <c r="J281" s="76"/>
      <c r="K281" s="112"/>
      <c r="L281" s="456"/>
    </row>
    <row r="282" spans="3:12" ht="15.75" x14ac:dyDescent="0.25">
      <c r="C282" s="202" t="s">
        <v>392</v>
      </c>
      <c r="D282" s="370" t="s">
        <v>1788</v>
      </c>
      <c r="E282" s="93"/>
      <c r="F282" s="93"/>
      <c r="G282" s="93"/>
      <c r="H282" s="76"/>
      <c r="I282" s="76"/>
      <c r="J282" s="76"/>
      <c r="K282" s="112"/>
      <c r="L282" s="456"/>
    </row>
    <row r="283" spans="3:12" ht="18.75" x14ac:dyDescent="0.25">
      <c r="C283" s="211" t="str">
        <f>IFERROR(VLOOKUP(D282,'1. Desarrollo e Innov. Curricu.'!$E:$F,2,FALSE),IFERROR(VLOOKUP(D282,'2. Investigación Científica'!$E:$F,2,FALSE),IFERROR(VLOOKUP(D282,'3. Vinculación Univ. Sociedad'!$E:$F,2,FALSE),IFERROR(VLOOKUP(D282,'4. Docencia y Profesorado Univ.'!$E:$F,2,FALSE),IFERROR(VLOOKUP(D282,'5. Estudiantes y Graduados'!$E:$F,2,FALSE),IFERROR(VLOOKUP(D282,'11. Gestion Administrativa'!$E:$F,2,FALSE),IFERROR(VLOOKUP(D282,'13. Gestión Académica'!$E:$F,2,FALSE),IFERROR(VLOOKUP(D282,'8. Asegura. de la Calid. y M'!$E:$F,2,FALSE),IFERROR(VLOOKUP(D282,'6. Gestión del Conocimiento'!$E:$F,2,FALSE),IFERROR(VLOOKUP(D282,'15. Gobernabilidad y Proceso...'!$E:$F,2,FALSE),IFERROR(VLOOKUP(D282,'12. Gestión del Talento Humano'!$E:$F,2,FALSE),IFERROR(VLOOKUP(D282,'14. Internacional... de la E.S.'!$E:$F,2,FALSE),IFERROR(VLOOKUP(D282,'10. Posgrado'!$E:$F,2,FALSE),IFERROR(VLOOKUP(D282,'17. Gestión TIC'!$E:$F,2,FALSE),IFERROR(VLOOKUP(D282,'16. Desa. del Sistema Educ.Sup.'!$E:$F,2,FALSE),IFERROR(VLOOKUP(D282,'9. Cultura de Inno. Insti...'!$E:$F,2,FALSE),VLOOKUP(D282,'7. Lo Esencial de la Reforma U.'!$E:$F,2,0)))))))))))))))))</f>
        <v>Desarrollo de Jornadas de Capacitación en valores y etica para la transverzalización en las carreras y Deptos.</v>
      </c>
      <c r="D283" s="31"/>
      <c r="E283" s="93"/>
      <c r="F283" s="93"/>
      <c r="G283" s="93"/>
      <c r="H283" s="76"/>
      <c r="I283" s="76"/>
      <c r="J283" s="76"/>
      <c r="K283" s="112"/>
      <c r="L283" s="456"/>
    </row>
    <row r="284" spans="3:12" ht="15.75" thickBot="1" x14ac:dyDescent="0.3">
      <c r="C284" s="70"/>
      <c r="D284" s="31"/>
      <c r="E284" s="93"/>
      <c r="F284" s="93"/>
      <c r="G284" s="93"/>
      <c r="H284" s="76"/>
      <c r="I284" s="76"/>
      <c r="J284" s="76"/>
      <c r="K284" s="112"/>
      <c r="L284" s="456"/>
    </row>
    <row r="285" spans="3:12" ht="30.75" thickBot="1" x14ac:dyDescent="0.3">
      <c r="C285" s="126" t="s">
        <v>44</v>
      </c>
      <c r="D285" s="129" t="s">
        <v>45</v>
      </c>
      <c r="E285" s="128" t="s">
        <v>55</v>
      </c>
      <c r="F285" s="128" t="s">
        <v>57</v>
      </c>
      <c r="G285" s="127" t="s">
        <v>27</v>
      </c>
      <c r="H285" s="133" t="s">
        <v>131</v>
      </c>
      <c r="I285" s="128" t="s">
        <v>46</v>
      </c>
      <c r="J285" s="128" t="s">
        <v>132</v>
      </c>
      <c r="K285" s="128" t="s">
        <v>410</v>
      </c>
      <c r="L285" s="128" t="s">
        <v>411</v>
      </c>
    </row>
    <row r="286" spans="3:12" ht="15.75" thickBot="1" x14ac:dyDescent="0.3">
      <c r="C286" s="328" t="s">
        <v>47</v>
      </c>
      <c r="D286" s="568">
        <v>400</v>
      </c>
      <c r="E286" s="329"/>
      <c r="F286" s="115">
        <v>30000</v>
      </c>
      <c r="G286" s="330">
        <f t="shared" ref="G286:G294" si="28">E286*F286</f>
        <v>0</v>
      </c>
      <c r="H286" s="331" t="s">
        <v>129</v>
      </c>
      <c r="I286" s="116" t="s">
        <v>699</v>
      </c>
      <c r="J286" s="116" t="str">
        <f>VLOOKUP(I286,Presupuesto!$B$11:$C$566,2,0)</f>
        <v>SERVICIOS DE CAPACITACION.</v>
      </c>
      <c r="K286" s="332" t="s">
        <v>1361</v>
      </c>
      <c r="L286" s="116" t="s">
        <v>394</v>
      </c>
    </row>
    <row r="287" spans="3:12" ht="15.75" thickBot="1" x14ac:dyDescent="0.3">
      <c r="C287" s="99" t="s">
        <v>48</v>
      </c>
      <c r="D287" s="569"/>
      <c r="E287" s="200">
        <f>D286</f>
        <v>400</v>
      </c>
      <c r="F287" s="100">
        <v>50</v>
      </c>
      <c r="G287" s="97">
        <f t="shared" si="28"/>
        <v>20000</v>
      </c>
      <c r="H287" s="331" t="s">
        <v>129</v>
      </c>
      <c r="I287" s="98" t="s">
        <v>717</v>
      </c>
      <c r="J287" s="98" t="str">
        <f>VLOOKUP(I287,Presupuesto!$B$11:$C$566,2,0)</f>
        <v>SERVICIOS DE IMPRENTA PUBLIC.Y REPRODUCCION</v>
      </c>
      <c r="K287" s="332" t="s">
        <v>1361</v>
      </c>
      <c r="L287" s="98" t="s">
        <v>395</v>
      </c>
    </row>
    <row r="288" spans="3:12" ht="15.75" thickBot="1" x14ac:dyDescent="0.3">
      <c r="C288" s="99" t="s">
        <v>49</v>
      </c>
      <c r="D288" s="569"/>
      <c r="E288" s="200">
        <f>D286</f>
        <v>400</v>
      </c>
      <c r="F288" s="100">
        <v>150</v>
      </c>
      <c r="G288" s="97">
        <f t="shared" si="28"/>
        <v>60000</v>
      </c>
      <c r="H288" s="331" t="s">
        <v>129</v>
      </c>
      <c r="I288" s="98" t="s">
        <v>792</v>
      </c>
      <c r="J288" s="98" t="str">
        <f>VLOOKUP(I288,Presupuesto!$B$11:$C$566,2,0)</f>
        <v>ALIMENTOS B EBIDAS PARA PERSONAS</v>
      </c>
      <c r="K288" s="332" t="s">
        <v>1361</v>
      </c>
      <c r="L288" s="98" t="s">
        <v>396</v>
      </c>
    </row>
    <row r="289" spans="3:12" ht="15.75" thickBot="1" x14ac:dyDescent="0.3">
      <c r="C289" s="99" t="s">
        <v>50</v>
      </c>
      <c r="D289" s="569"/>
      <c r="E289" s="151">
        <v>0</v>
      </c>
      <c r="F289" s="118">
        <v>10000</v>
      </c>
      <c r="G289" s="97">
        <f t="shared" si="28"/>
        <v>0</v>
      </c>
      <c r="H289" s="331" t="s">
        <v>129</v>
      </c>
      <c r="I289" s="323" t="s">
        <v>300</v>
      </c>
      <c r="J289" s="98" t="str">
        <f>VLOOKUP(I289,Presupuesto!$B$11:$C$566,2,0)</f>
        <v>PASAJES (26100-00)</v>
      </c>
      <c r="K289" s="332" t="s">
        <v>1361</v>
      </c>
      <c r="L289" s="98" t="s">
        <v>412</v>
      </c>
    </row>
    <row r="290" spans="3:12" ht="15.75" thickBot="1" x14ac:dyDescent="0.3">
      <c r="C290" s="99" t="s">
        <v>417</v>
      </c>
      <c r="D290" s="569"/>
      <c r="E290" s="151">
        <v>0</v>
      </c>
      <c r="F290" s="118">
        <v>250</v>
      </c>
      <c r="G290" s="97">
        <f t="shared" si="28"/>
        <v>0</v>
      </c>
      <c r="H290" s="331" t="s">
        <v>129</v>
      </c>
      <c r="I290" s="98" t="s">
        <v>821</v>
      </c>
      <c r="J290" s="98" t="str">
        <f>VLOOKUP(I290,Presupuesto!$B$11:$C$566,2,0)</f>
        <v>PRODUCTOS PAPEL Y CARTON</v>
      </c>
      <c r="K290" s="332" t="s">
        <v>1361</v>
      </c>
      <c r="L290" s="98" t="s">
        <v>412</v>
      </c>
    </row>
    <row r="291" spans="3:12" ht="15.75" thickBot="1" x14ac:dyDescent="0.3">
      <c r="C291" s="99" t="s">
        <v>51</v>
      </c>
      <c r="D291" s="569"/>
      <c r="E291" s="200">
        <v>0</v>
      </c>
      <c r="F291" s="100">
        <v>85</v>
      </c>
      <c r="G291" s="97">
        <f t="shared" si="28"/>
        <v>0</v>
      </c>
      <c r="H291" s="331" t="s">
        <v>129</v>
      </c>
      <c r="I291" s="98" t="s">
        <v>821</v>
      </c>
      <c r="J291" s="98" t="str">
        <f>VLOOKUP(I291,Presupuesto!$B$11:$C$566,2,0)</f>
        <v>PRODUCTOS PAPEL Y CARTON</v>
      </c>
      <c r="K291" s="332" t="s">
        <v>1361</v>
      </c>
      <c r="L291" s="98" t="s">
        <v>412</v>
      </c>
    </row>
    <row r="292" spans="3:12" ht="15.75" thickBot="1" x14ac:dyDescent="0.3">
      <c r="C292" s="99" t="s">
        <v>123</v>
      </c>
      <c r="D292" s="569"/>
      <c r="E292" s="200">
        <v>0</v>
      </c>
      <c r="F292" s="100">
        <v>36</v>
      </c>
      <c r="G292" s="97">
        <f t="shared" si="28"/>
        <v>0</v>
      </c>
      <c r="H292" s="331" t="s">
        <v>129</v>
      </c>
      <c r="I292" s="98" t="s">
        <v>942</v>
      </c>
      <c r="J292" s="98" t="str">
        <f>VLOOKUP(I292,Presupuesto!$B$11:$C$566,2,0)</f>
        <v>UTILES DE ESCRITORIO, OFICINA Y ENSE¥ANZA</v>
      </c>
      <c r="K292" s="332" t="s">
        <v>1361</v>
      </c>
      <c r="L292" s="98" t="s">
        <v>412</v>
      </c>
    </row>
    <row r="293" spans="3:12" ht="15.75" thickBot="1" x14ac:dyDescent="0.3">
      <c r="C293" s="99" t="s">
        <v>34</v>
      </c>
      <c r="D293" s="569"/>
      <c r="E293" s="200">
        <v>0</v>
      </c>
      <c r="F293" s="100">
        <v>80</v>
      </c>
      <c r="G293" s="97">
        <f t="shared" si="28"/>
        <v>0</v>
      </c>
      <c r="H293" s="331" t="s">
        <v>129</v>
      </c>
      <c r="I293" s="98" t="s">
        <v>942</v>
      </c>
      <c r="J293" s="98" t="str">
        <f>VLOOKUP(I293,Presupuesto!$B$11:$C$566,2,0)</f>
        <v>UTILES DE ESCRITORIO, OFICINA Y ENSE¥ANZA</v>
      </c>
      <c r="K293" s="332" t="s">
        <v>1361</v>
      </c>
      <c r="L293" s="98" t="s">
        <v>412</v>
      </c>
    </row>
    <row r="294" spans="3:12" ht="15.75" thickBot="1" x14ac:dyDescent="0.3">
      <c r="C294" s="109" t="s">
        <v>52</v>
      </c>
      <c r="D294" s="569"/>
      <c r="E294" s="213">
        <v>0</v>
      </c>
      <c r="F294" s="119">
        <v>25</v>
      </c>
      <c r="G294" s="97">
        <f t="shared" si="28"/>
        <v>0</v>
      </c>
      <c r="H294" s="331" t="s">
        <v>129</v>
      </c>
      <c r="I294" s="98" t="s">
        <v>942</v>
      </c>
      <c r="J294" s="98" t="str">
        <f>VLOOKUP(I294,Presupuesto!$B$11:$C$566,2,0)</f>
        <v>UTILES DE ESCRITORIO, OFICINA Y ENSE¥ANZA</v>
      </c>
      <c r="K294" s="332" t="s">
        <v>1361</v>
      </c>
      <c r="L294" s="98" t="s">
        <v>412</v>
      </c>
    </row>
    <row r="295" spans="3:12" ht="15.75" thickBot="1" x14ac:dyDescent="0.3">
      <c r="C295" s="217" t="s">
        <v>430</v>
      </c>
      <c r="D295" s="218">
        <v>0</v>
      </c>
      <c r="E295" s="333">
        <v>0</v>
      </c>
      <c r="F295" s="104">
        <f>HLOOKUP(C295,$AH$2:$BU$3,2,0)</f>
        <v>1150</v>
      </c>
      <c r="G295" s="105">
        <f>D295*E295*F295</f>
        <v>0</v>
      </c>
      <c r="H295" s="331" t="s">
        <v>129</v>
      </c>
      <c r="I295" s="335" t="s">
        <v>301</v>
      </c>
      <c r="J295" s="106" t="str">
        <f>VLOOKUP(I295,Presupuesto!$B$11:$C$566,2,0)</f>
        <v>VIATICOS (26200-00)</v>
      </c>
      <c r="K295" s="332" t="s">
        <v>1361</v>
      </c>
      <c r="L295" s="336" t="s">
        <v>412</v>
      </c>
    </row>
    <row r="297" spans="3:12" ht="15.75" thickBot="1" x14ac:dyDescent="0.3"/>
    <row r="298" spans="3:12" ht="15.75" thickBot="1" x14ac:dyDescent="0.3">
      <c r="C298" s="29" t="s">
        <v>43</v>
      </c>
      <c r="D298" s="30">
        <f>SUM(G305:G314)</f>
        <v>92300</v>
      </c>
      <c r="E298" s="93"/>
      <c r="F298" s="93"/>
      <c r="G298" s="93"/>
      <c r="H298" s="76"/>
      <c r="I298" s="76"/>
      <c r="J298" s="76"/>
      <c r="K298" s="112"/>
      <c r="L298" s="456"/>
    </row>
    <row r="299" spans="3:12" x14ac:dyDescent="0.25">
      <c r="C299" s="70"/>
      <c r="D299" s="31"/>
      <c r="E299" s="93"/>
      <c r="F299" s="93"/>
      <c r="G299" s="93"/>
      <c r="H299" s="76"/>
      <c r="I299" s="76"/>
      <c r="J299" s="76"/>
      <c r="K299" s="112"/>
      <c r="L299" s="456"/>
    </row>
    <row r="300" spans="3:12" x14ac:dyDescent="0.25">
      <c r="C300" s="70"/>
      <c r="D300" s="31"/>
      <c r="E300" s="93"/>
      <c r="F300" s="93"/>
      <c r="G300" s="93"/>
      <c r="H300" s="76"/>
      <c r="I300" s="76"/>
      <c r="J300" s="76"/>
      <c r="K300" s="112"/>
      <c r="L300" s="456"/>
    </row>
    <row r="301" spans="3:12" ht="15.75" x14ac:dyDescent="0.25">
      <c r="C301" s="202" t="s">
        <v>392</v>
      </c>
      <c r="D301" s="370" t="s">
        <v>1797</v>
      </c>
      <c r="E301" s="93"/>
      <c r="F301" s="93"/>
      <c r="G301" s="93"/>
      <c r="H301" s="76"/>
      <c r="I301" s="76"/>
      <c r="J301" s="76"/>
      <c r="K301" s="112"/>
      <c r="L301" s="456"/>
    </row>
    <row r="302" spans="3:12" ht="18.75" x14ac:dyDescent="0.25">
      <c r="C302" s="211" t="str">
        <f>IFERROR(VLOOKUP(D301,'1. Desarrollo e Innov. Curricu.'!$E:$F,2,FALSE),IFERROR(VLOOKUP(D301,'2. Investigación Científica'!$E:$F,2,FALSE),IFERROR(VLOOKUP(D301,'3. Vinculación Univ. Sociedad'!$E:$F,2,FALSE),IFERROR(VLOOKUP(D301,'4. Docencia y Profesorado Univ.'!$E:$F,2,FALSE),IFERROR(VLOOKUP(D301,'5. Estudiantes y Graduados'!$E:$F,2,FALSE),IFERROR(VLOOKUP(D301,'11. Gestion Administrativa'!$E:$F,2,FALSE),IFERROR(VLOOKUP(D301,'13. Gestión Académica'!$E:$F,2,FALSE),IFERROR(VLOOKUP(D301,'8. Asegura. de la Calid. y M'!$E:$F,2,FALSE),IFERROR(VLOOKUP(D301,'6. Gestión del Conocimiento'!$E:$F,2,FALSE),IFERROR(VLOOKUP(D301,'15. Gobernabilidad y Proceso...'!$E:$F,2,FALSE),IFERROR(VLOOKUP(D301,'12. Gestión del Talento Humano'!$E:$F,2,FALSE),IFERROR(VLOOKUP(D301,'14. Internacional... de la E.S.'!$E:$F,2,FALSE),IFERROR(VLOOKUP(D301,'10. Posgrado'!$E:$F,2,FALSE),IFERROR(VLOOKUP(D301,'17. Gestión TIC'!$E:$F,2,FALSE),IFERROR(VLOOKUP(D301,'16. Desa. del Sistema Educ.Sup.'!$E:$F,2,FALSE),IFERROR(VLOOKUP(D301,'9. Cultura de Inno. Insti...'!$E:$F,2,FALSE),VLOOKUP(D301,'7. Lo Esencial de la Reforma U.'!$E:$F,2,0)))))))))))))))))</f>
        <v>Conversatorios, conferencias , debates, proyectos comunitarios, mesas de estudio, por los estudiantes y docentes</v>
      </c>
      <c r="D302" s="31"/>
      <c r="E302" s="93"/>
      <c r="F302" s="93"/>
      <c r="G302" s="93"/>
      <c r="H302" s="76"/>
      <c r="I302" s="76"/>
      <c r="J302" s="76"/>
      <c r="K302" s="112"/>
      <c r="L302" s="456"/>
    </row>
    <row r="303" spans="3:12" ht="15.75" thickBot="1" x14ac:dyDescent="0.3">
      <c r="C303" s="70"/>
      <c r="D303" s="31"/>
      <c r="E303" s="93"/>
      <c r="F303" s="93"/>
      <c r="G303" s="93"/>
      <c r="H303" s="76"/>
      <c r="I303" s="76"/>
      <c r="J303" s="76"/>
      <c r="K303" s="112"/>
      <c r="L303" s="456"/>
    </row>
    <row r="304" spans="3:12" ht="30.75" thickBot="1" x14ac:dyDescent="0.3">
      <c r="C304" s="126" t="s">
        <v>44</v>
      </c>
      <c r="D304" s="129" t="s">
        <v>45</v>
      </c>
      <c r="E304" s="128" t="s">
        <v>55</v>
      </c>
      <c r="F304" s="128" t="s">
        <v>57</v>
      </c>
      <c r="G304" s="127" t="s">
        <v>27</v>
      </c>
      <c r="H304" s="133" t="s">
        <v>131</v>
      </c>
      <c r="I304" s="128" t="s">
        <v>46</v>
      </c>
      <c r="J304" s="128" t="s">
        <v>132</v>
      </c>
      <c r="K304" s="128" t="s">
        <v>410</v>
      </c>
      <c r="L304" s="128" t="s">
        <v>411</v>
      </c>
    </row>
    <row r="305" spans="3:12" ht="15.75" thickBot="1" x14ac:dyDescent="0.3">
      <c r="C305" s="328" t="s">
        <v>47</v>
      </c>
      <c r="D305" s="568">
        <v>200</v>
      </c>
      <c r="E305" s="329"/>
      <c r="F305" s="115">
        <v>30000</v>
      </c>
      <c r="G305" s="330">
        <f t="shared" ref="G305:G314" si="29">E305*F305</f>
        <v>0</v>
      </c>
      <c r="H305" s="331" t="s">
        <v>129</v>
      </c>
      <c r="I305" s="116" t="s">
        <v>699</v>
      </c>
      <c r="J305" s="116" t="str">
        <f>VLOOKUP(I305,Presupuesto!$B$11:$C$566,2,0)</f>
        <v>SERVICIOS DE CAPACITACION.</v>
      </c>
      <c r="K305" s="332" t="s">
        <v>1361</v>
      </c>
      <c r="L305" s="116" t="s">
        <v>394</v>
      </c>
    </row>
    <row r="306" spans="3:12" ht="15.75" thickBot="1" x14ac:dyDescent="0.3">
      <c r="C306" s="99" t="s">
        <v>48</v>
      </c>
      <c r="D306" s="569"/>
      <c r="E306" s="200">
        <f>D305</f>
        <v>200</v>
      </c>
      <c r="F306" s="100">
        <v>50</v>
      </c>
      <c r="G306" s="97">
        <f t="shared" si="29"/>
        <v>10000</v>
      </c>
      <c r="H306" s="331" t="s">
        <v>129</v>
      </c>
      <c r="I306" s="98" t="s">
        <v>717</v>
      </c>
      <c r="J306" s="98" t="str">
        <f>VLOOKUP(I306,Presupuesto!$B$11:$C$566,2,0)</f>
        <v>SERVICIOS DE IMPRENTA PUBLIC.Y REPRODUCCION</v>
      </c>
      <c r="K306" s="332" t="s">
        <v>1361</v>
      </c>
      <c r="L306" s="98" t="s">
        <v>396</v>
      </c>
    </row>
    <row r="307" spans="3:12" ht="15.75" thickBot="1" x14ac:dyDescent="0.3">
      <c r="C307" s="99" t="s">
        <v>49</v>
      </c>
      <c r="D307" s="569"/>
      <c r="E307" s="200">
        <f>D305</f>
        <v>200</v>
      </c>
      <c r="F307" s="100">
        <v>150</v>
      </c>
      <c r="G307" s="97">
        <f t="shared" si="29"/>
        <v>30000</v>
      </c>
      <c r="H307" s="331" t="s">
        <v>129</v>
      </c>
      <c r="I307" s="98" t="s">
        <v>792</v>
      </c>
      <c r="J307" s="98" t="str">
        <f>VLOOKUP(I307,Presupuesto!$B$11:$C$566,2,0)</f>
        <v>ALIMENTOS B EBIDAS PARA PERSONAS</v>
      </c>
      <c r="K307" s="332" t="s">
        <v>1361</v>
      </c>
      <c r="L307" s="98" t="s">
        <v>399</v>
      </c>
    </row>
    <row r="308" spans="3:12" ht="15.75" thickBot="1" x14ac:dyDescent="0.3">
      <c r="C308" s="99" t="s">
        <v>50</v>
      </c>
      <c r="D308" s="569"/>
      <c r="E308" s="151">
        <v>0</v>
      </c>
      <c r="F308" s="118">
        <v>10000</v>
      </c>
      <c r="G308" s="97">
        <f t="shared" si="29"/>
        <v>0</v>
      </c>
      <c r="H308" s="331" t="s">
        <v>129</v>
      </c>
      <c r="I308" s="323" t="s">
        <v>300</v>
      </c>
      <c r="J308" s="98" t="str">
        <f>VLOOKUP(I308,Presupuesto!$B$11:$C$566,2,0)</f>
        <v>PASAJES (26100-00)</v>
      </c>
      <c r="K308" s="332" t="s">
        <v>1361</v>
      </c>
      <c r="L308" s="98" t="s">
        <v>412</v>
      </c>
    </row>
    <row r="309" spans="3:12" ht="15.75" thickBot="1" x14ac:dyDescent="0.3">
      <c r="C309" s="99" t="s">
        <v>417</v>
      </c>
      <c r="D309" s="569"/>
      <c r="E309" s="151">
        <v>200</v>
      </c>
      <c r="F309" s="118">
        <v>250</v>
      </c>
      <c r="G309" s="97">
        <f t="shared" si="29"/>
        <v>50000</v>
      </c>
      <c r="H309" s="331" t="s">
        <v>129</v>
      </c>
      <c r="I309" s="98" t="s">
        <v>821</v>
      </c>
      <c r="J309" s="98" t="str">
        <f>VLOOKUP(I309,Presupuesto!$B$11:$C$566,2,0)</f>
        <v>PRODUCTOS PAPEL Y CARTON</v>
      </c>
      <c r="K309" s="332" t="s">
        <v>1361</v>
      </c>
      <c r="L309" s="98" t="s">
        <v>402</v>
      </c>
    </row>
    <row r="310" spans="3:12" ht="15.75" thickBot="1" x14ac:dyDescent="0.3">
      <c r="C310" s="99" t="s">
        <v>51</v>
      </c>
      <c r="D310" s="569"/>
      <c r="E310" s="200">
        <v>0</v>
      </c>
      <c r="F310" s="100">
        <v>85</v>
      </c>
      <c r="G310" s="97">
        <f t="shared" si="29"/>
        <v>0</v>
      </c>
      <c r="H310" s="331" t="s">
        <v>129</v>
      </c>
      <c r="I310" s="98" t="s">
        <v>821</v>
      </c>
      <c r="J310" s="98" t="str">
        <f>VLOOKUP(I310,Presupuesto!$B$11:$C$566,2,0)</f>
        <v>PRODUCTOS PAPEL Y CARTON</v>
      </c>
      <c r="K310" s="332" t="s">
        <v>1361</v>
      </c>
      <c r="L310" s="98" t="s">
        <v>412</v>
      </c>
    </row>
    <row r="311" spans="3:12" ht="15.75" thickBot="1" x14ac:dyDescent="0.3">
      <c r="C311" s="99" t="s">
        <v>123</v>
      </c>
      <c r="D311" s="569"/>
      <c r="E311" s="200">
        <v>0</v>
      </c>
      <c r="F311" s="100">
        <v>36</v>
      </c>
      <c r="G311" s="97">
        <f t="shared" si="29"/>
        <v>0</v>
      </c>
      <c r="H311" s="331" t="s">
        <v>129</v>
      </c>
      <c r="I311" s="98" t="s">
        <v>942</v>
      </c>
      <c r="J311" s="98" t="str">
        <f>VLOOKUP(I311,Presupuesto!$B$11:$C$566,2,0)</f>
        <v>UTILES DE ESCRITORIO, OFICINA Y ENSE¥ANZA</v>
      </c>
      <c r="K311" s="332" t="s">
        <v>1361</v>
      </c>
      <c r="L311" s="98" t="s">
        <v>412</v>
      </c>
    </row>
    <row r="312" spans="3:12" ht="15.75" thickBot="1" x14ac:dyDescent="0.3">
      <c r="C312" s="99" t="s">
        <v>34</v>
      </c>
      <c r="D312" s="569"/>
      <c r="E312" s="200">
        <v>0</v>
      </c>
      <c r="F312" s="100">
        <v>80</v>
      </c>
      <c r="G312" s="97">
        <f t="shared" si="29"/>
        <v>0</v>
      </c>
      <c r="H312" s="331" t="s">
        <v>129</v>
      </c>
      <c r="I312" s="98" t="s">
        <v>942</v>
      </c>
      <c r="J312" s="98" t="str">
        <f>VLOOKUP(I312,Presupuesto!$B$11:$C$566,2,0)</f>
        <v>UTILES DE ESCRITORIO, OFICINA Y ENSE¥ANZA</v>
      </c>
      <c r="K312" s="332" t="s">
        <v>1361</v>
      </c>
      <c r="L312" s="98" t="s">
        <v>412</v>
      </c>
    </row>
    <row r="313" spans="3:12" ht="15.75" thickBot="1" x14ac:dyDescent="0.3">
      <c r="C313" s="109" t="s">
        <v>52</v>
      </c>
      <c r="D313" s="569"/>
      <c r="E313" s="213">
        <v>0</v>
      </c>
      <c r="F313" s="119">
        <v>25</v>
      </c>
      <c r="G313" s="97">
        <f t="shared" si="29"/>
        <v>0</v>
      </c>
      <c r="H313" s="331" t="s">
        <v>129</v>
      </c>
      <c r="I313" s="98" t="s">
        <v>942</v>
      </c>
      <c r="J313" s="98" t="str">
        <f>VLOOKUP(I313,Presupuesto!$B$11:$C$566,2,0)</f>
        <v>UTILES DE ESCRITORIO, OFICINA Y ENSE¥ANZA</v>
      </c>
      <c r="K313" s="332" t="s">
        <v>1361</v>
      </c>
      <c r="L313" s="98" t="s">
        <v>412</v>
      </c>
    </row>
    <row r="314" spans="3:12" ht="15.75" thickBot="1" x14ac:dyDescent="0.3">
      <c r="C314" s="217" t="s">
        <v>430</v>
      </c>
      <c r="D314" s="218">
        <v>0</v>
      </c>
      <c r="E314" s="333">
        <v>2</v>
      </c>
      <c r="F314" s="104">
        <f>HLOOKUP(C314,$AH$2:$BU$3,2,0)</f>
        <v>1150</v>
      </c>
      <c r="G314" s="97">
        <f t="shared" si="29"/>
        <v>2300</v>
      </c>
      <c r="H314" s="331" t="s">
        <v>129</v>
      </c>
      <c r="I314" s="335" t="s">
        <v>761</v>
      </c>
      <c r="J314" s="106" t="str">
        <f>VLOOKUP(I314,Presupuesto!$B$11:$C$566,2,0)</f>
        <v>VIATICOS NACIONALES</v>
      </c>
      <c r="K314" s="332" t="s">
        <v>1361</v>
      </c>
      <c r="L314" s="336" t="s">
        <v>402</v>
      </c>
    </row>
    <row r="317" spans="3:12" ht="15.75" thickBot="1" x14ac:dyDescent="0.3"/>
    <row r="318" spans="3:12" ht="15.75" thickBot="1" x14ac:dyDescent="0.3">
      <c r="C318" s="29" t="s">
        <v>43</v>
      </c>
      <c r="D318" s="30">
        <f>SUM(G325:G334)</f>
        <v>16000</v>
      </c>
      <c r="E318" s="93"/>
      <c r="F318" s="93"/>
      <c r="G318" s="93"/>
      <c r="H318" s="76"/>
      <c r="I318" s="76"/>
      <c r="J318" s="76"/>
      <c r="K318" s="112"/>
      <c r="L318" s="456"/>
    </row>
    <row r="319" spans="3:12" x14ac:dyDescent="0.25">
      <c r="C319" s="70"/>
      <c r="D319" s="31"/>
      <c r="E319" s="93"/>
      <c r="F319" s="93"/>
      <c r="G319" s="93"/>
      <c r="H319" s="76"/>
      <c r="I319" s="76"/>
      <c r="J319" s="76"/>
      <c r="K319" s="112"/>
      <c r="L319" s="456"/>
    </row>
    <row r="320" spans="3:12" x14ac:dyDescent="0.25">
      <c r="C320" s="70"/>
      <c r="D320" s="31"/>
      <c r="E320" s="93"/>
      <c r="F320" s="93"/>
      <c r="G320" s="93"/>
      <c r="H320" s="76"/>
      <c r="I320" s="76"/>
      <c r="J320" s="76"/>
      <c r="K320" s="112"/>
      <c r="L320" s="456"/>
    </row>
    <row r="321" spans="3:12" ht="15.75" x14ac:dyDescent="0.25">
      <c r="C321" s="202" t="s">
        <v>392</v>
      </c>
      <c r="D321" s="370" t="s">
        <v>1820</v>
      </c>
      <c r="E321" s="93"/>
      <c r="F321" s="93"/>
      <c r="G321" s="93"/>
      <c r="H321" s="76"/>
      <c r="I321" s="76"/>
      <c r="J321" s="76"/>
      <c r="K321" s="112"/>
      <c r="L321" s="456"/>
    </row>
    <row r="322" spans="3:12" ht="18.75" x14ac:dyDescent="0.25">
      <c r="C322" s="211" t="str">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Reuniones una en cada trimestre con las unidades de Investigacion, vinculacion, gestion academica y docencia del CURC en coordinacion con las unidades de las carreras.</v>
      </c>
      <c r="D322" s="31"/>
      <c r="E322" s="93"/>
      <c r="F322" s="93"/>
      <c r="G322" s="93"/>
      <c r="H322" s="76"/>
      <c r="I322" s="76"/>
      <c r="J322" s="76"/>
      <c r="K322" s="112"/>
      <c r="L322" s="456"/>
    </row>
    <row r="323" spans="3:12" ht="15.75" thickBot="1" x14ac:dyDescent="0.3">
      <c r="C323" s="70"/>
      <c r="D323" s="31"/>
      <c r="E323" s="93"/>
      <c r="F323" s="93"/>
      <c r="G323" s="93"/>
      <c r="H323" s="76"/>
      <c r="I323" s="76"/>
      <c r="J323" s="76"/>
      <c r="K323" s="112"/>
      <c r="L323" s="456"/>
    </row>
    <row r="324" spans="3:12" ht="30.75" thickBot="1" x14ac:dyDescent="0.3">
      <c r="C324" s="126" t="s">
        <v>44</v>
      </c>
      <c r="D324" s="129" t="s">
        <v>45</v>
      </c>
      <c r="E324" s="128" t="s">
        <v>55</v>
      </c>
      <c r="F324" s="128" t="s">
        <v>57</v>
      </c>
      <c r="G324" s="127" t="s">
        <v>27</v>
      </c>
      <c r="H324" s="133" t="s">
        <v>131</v>
      </c>
      <c r="I324" s="128" t="s">
        <v>46</v>
      </c>
      <c r="J324" s="128" t="s">
        <v>132</v>
      </c>
      <c r="K324" s="128" t="s">
        <v>410</v>
      </c>
      <c r="L324" s="128" t="s">
        <v>411</v>
      </c>
    </row>
    <row r="325" spans="3:12" ht="15.75" thickBot="1" x14ac:dyDescent="0.3">
      <c r="C325" s="328" t="s">
        <v>47</v>
      </c>
      <c r="D325" s="568">
        <v>80</v>
      </c>
      <c r="E325" s="329"/>
      <c r="F325" s="115">
        <v>30000</v>
      </c>
      <c r="G325" s="330">
        <f t="shared" ref="G325:G334" si="30">E325*F325</f>
        <v>0</v>
      </c>
      <c r="H325" s="331" t="s">
        <v>129</v>
      </c>
      <c r="I325" s="116" t="s">
        <v>699</v>
      </c>
      <c r="J325" s="116" t="str">
        <f>VLOOKUP(I325,Presupuesto!$B$11:$C$566,2,0)</f>
        <v>SERVICIOS DE CAPACITACION.</v>
      </c>
      <c r="K325" s="332" t="s">
        <v>1362</v>
      </c>
      <c r="L325" s="116" t="s">
        <v>394</v>
      </c>
    </row>
    <row r="326" spans="3:12" ht="15.75" thickBot="1" x14ac:dyDescent="0.3">
      <c r="C326" s="99" t="s">
        <v>48</v>
      </c>
      <c r="D326" s="569"/>
      <c r="E326" s="200">
        <f>D325</f>
        <v>80</v>
      </c>
      <c r="F326" s="100">
        <v>50</v>
      </c>
      <c r="G326" s="97">
        <f t="shared" si="30"/>
        <v>4000</v>
      </c>
      <c r="H326" s="331" t="s">
        <v>129</v>
      </c>
      <c r="I326" s="98" t="s">
        <v>717</v>
      </c>
      <c r="J326" s="98" t="str">
        <f>VLOOKUP(I326,Presupuesto!$B$11:$C$566,2,0)</f>
        <v>SERVICIOS DE IMPRENTA PUBLIC.Y REPRODUCCION</v>
      </c>
      <c r="K326" s="332" t="s">
        <v>1362</v>
      </c>
      <c r="L326" s="98" t="s">
        <v>395</v>
      </c>
    </row>
    <row r="327" spans="3:12" ht="15.75" thickBot="1" x14ac:dyDescent="0.3">
      <c r="C327" s="99" t="s">
        <v>49</v>
      </c>
      <c r="D327" s="569"/>
      <c r="E327" s="200">
        <f>D325</f>
        <v>80</v>
      </c>
      <c r="F327" s="100">
        <v>150</v>
      </c>
      <c r="G327" s="97">
        <f t="shared" si="30"/>
        <v>12000</v>
      </c>
      <c r="H327" s="331" t="s">
        <v>129</v>
      </c>
      <c r="I327" s="98" t="s">
        <v>792</v>
      </c>
      <c r="J327" s="98" t="str">
        <f>VLOOKUP(I327,Presupuesto!$B$11:$C$566,2,0)</f>
        <v>ALIMENTOS B EBIDAS PARA PERSONAS</v>
      </c>
      <c r="K327" s="332" t="s">
        <v>1362</v>
      </c>
      <c r="L327" s="98" t="s">
        <v>396</v>
      </c>
    </row>
    <row r="328" spans="3:12" ht="15.75" thickBot="1" x14ac:dyDescent="0.3">
      <c r="C328" s="99" t="s">
        <v>50</v>
      </c>
      <c r="D328" s="569"/>
      <c r="E328" s="151">
        <v>0</v>
      </c>
      <c r="F328" s="118">
        <v>10000</v>
      </c>
      <c r="G328" s="97">
        <f t="shared" si="30"/>
        <v>0</v>
      </c>
      <c r="H328" s="331" t="s">
        <v>129</v>
      </c>
      <c r="I328" s="323" t="s">
        <v>300</v>
      </c>
      <c r="J328" s="98" t="str">
        <f>VLOOKUP(I328,Presupuesto!$B$11:$C$566,2,0)</f>
        <v>PASAJES (26100-00)</v>
      </c>
      <c r="K328" s="332" t="s">
        <v>1362</v>
      </c>
      <c r="L328" s="98" t="s">
        <v>412</v>
      </c>
    </row>
    <row r="329" spans="3:12" ht="15.75" thickBot="1" x14ac:dyDescent="0.3">
      <c r="C329" s="99" t="s">
        <v>417</v>
      </c>
      <c r="D329" s="569"/>
      <c r="E329" s="151">
        <v>0</v>
      </c>
      <c r="F329" s="118">
        <v>250</v>
      </c>
      <c r="G329" s="97">
        <f t="shared" si="30"/>
        <v>0</v>
      </c>
      <c r="H329" s="331" t="s">
        <v>129</v>
      </c>
      <c r="I329" s="98" t="s">
        <v>821</v>
      </c>
      <c r="J329" s="98" t="str">
        <f>VLOOKUP(I329,Presupuesto!$B$11:$C$566,2,0)</f>
        <v>PRODUCTOS PAPEL Y CARTON</v>
      </c>
      <c r="K329" s="332" t="s">
        <v>1362</v>
      </c>
      <c r="L329" s="98" t="s">
        <v>412</v>
      </c>
    </row>
    <row r="330" spans="3:12" ht="15.75" thickBot="1" x14ac:dyDescent="0.3">
      <c r="C330" s="99" t="s">
        <v>51</v>
      </c>
      <c r="D330" s="569"/>
      <c r="E330" s="200">
        <v>0</v>
      </c>
      <c r="F330" s="100">
        <v>85</v>
      </c>
      <c r="G330" s="97">
        <f t="shared" si="30"/>
        <v>0</v>
      </c>
      <c r="H330" s="331" t="s">
        <v>129</v>
      </c>
      <c r="I330" s="98" t="s">
        <v>821</v>
      </c>
      <c r="J330" s="98" t="str">
        <f>VLOOKUP(I330,Presupuesto!$B$11:$C$566,2,0)</f>
        <v>PRODUCTOS PAPEL Y CARTON</v>
      </c>
      <c r="K330" s="332" t="s">
        <v>1362</v>
      </c>
      <c r="L330" s="98" t="s">
        <v>412</v>
      </c>
    </row>
    <row r="331" spans="3:12" ht="15.75" thickBot="1" x14ac:dyDescent="0.3">
      <c r="C331" s="99" t="s">
        <v>123</v>
      </c>
      <c r="D331" s="569"/>
      <c r="E331" s="200">
        <v>0</v>
      </c>
      <c r="F331" s="100">
        <v>36</v>
      </c>
      <c r="G331" s="97">
        <f t="shared" si="30"/>
        <v>0</v>
      </c>
      <c r="H331" s="331" t="s">
        <v>129</v>
      </c>
      <c r="I331" s="98" t="s">
        <v>942</v>
      </c>
      <c r="J331" s="98" t="str">
        <f>VLOOKUP(I331,Presupuesto!$B$11:$C$566,2,0)</f>
        <v>UTILES DE ESCRITORIO, OFICINA Y ENSE¥ANZA</v>
      </c>
      <c r="K331" s="332" t="s">
        <v>1362</v>
      </c>
      <c r="L331" s="98" t="s">
        <v>412</v>
      </c>
    </row>
    <row r="332" spans="3:12" ht="15.75" thickBot="1" x14ac:dyDescent="0.3">
      <c r="C332" s="99" t="s">
        <v>34</v>
      </c>
      <c r="D332" s="569"/>
      <c r="E332" s="200">
        <v>0</v>
      </c>
      <c r="F332" s="100">
        <v>80</v>
      </c>
      <c r="G332" s="97">
        <f t="shared" si="30"/>
        <v>0</v>
      </c>
      <c r="H332" s="331" t="s">
        <v>129</v>
      </c>
      <c r="I332" s="98" t="s">
        <v>942</v>
      </c>
      <c r="J332" s="98" t="str">
        <f>VLOOKUP(I332,Presupuesto!$B$11:$C$566,2,0)</f>
        <v>UTILES DE ESCRITORIO, OFICINA Y ENSE¥ANZA</v>
      </c>
      <c r="K332" s="332" t="s">
        <v>1362</v>
      </c>
      <c r="L332" s="98" t="s">
        <v>412</v>
      </c>
    </row>
    <row r="333" spans="3:12" ht="15.75" thickBot="1" x14ac:dyDescent="0.3">
      <c r="C333" s="109" t="s">
        <v>52</v>
      </c>
      <c r="D333" s="569"/>
      <c r="E333" s="213">
        <v>0</v>
      </c>
      <c r="F333" s="119">
        <v>25</v>
      </c>
      <c r="G333" s="97">
        <f t="shared" si="30"/>
        <v>0</v>
      </c>
      <c r="H333" s="331" t="s">
        <v>129</v>
      </c>
      <c r="I333" s="98" t="s">
        <v>942</v>
      </c>
      <c r="J333" s="98" t="str">
        <f>VLOOKUP(I333,Presupuesto!$B$11:$C$566,2,0)</f>
        <v>UTILES DE ESCRITORIO, OFICINA Y ENSE¥ANZA</v>
      </c>
      <c r="K333" s="332" t="s">
        <v>1362</v>
      </c>
      <c r="L333" s="98" t="s">
        <v>412</v>
      </c>
    </row>
    <row r="334" spans="3:12" ht="15.75" thickBot="1" x14ac:dyDescent="0.3">
      <c r="C334" s="217" t="s">
        <v>430</v>
      </c>
      <c r="D334" s="218">
        <v>0</v>
      </c>
      <c r="E334" s="333">
        <v>0</v>
      </c>
      <c r="F334" s="104">
        <f>HLOOKUP(C334,$AH$2:$BU$3,2,0)</f>
        <v>1150</v>
      </c>
      <c r="G334" s="97">
        <f t="shared" si="30"/>
        <v>0</v>
      </c>
      <c r="H334" s="331" t="s">
        <v>129</v>
      </c>
      <c r="I334" s="335" t="s">
        <v>301</v>
      </c>
      <c r="J334" s="106" t="str">
        <f>VLOOKUP(I334,Presupuesto!$B$11:$C$566,2,0)</f>
        <v>VIATICOS (26200-00)</v>
      </c>
      <c r="K334" s="332" t="s">
        <v>1362</v>
      </c>
      <c r="L334" s="336" t="s">
        <v>412</v>
      </c>
    </row>
    <row r="337" spans="3:12" ht="15.75" thickBot="1" x14ac:dyDescent="0.3"/>
    <row r="338" spans="3:12" ht="15.75" thickBot="1" x14ac:dyDescent="0.3">
      <c r="C338" s="29" t="s">
        <v>43</v>
      </c>
      <c r="D338" s="30">
        <f>SUM(G345:G354)</f>
        <v>22500</v>
      </c>
      <c r="E338" s="93"/>
      <c r="F338" s="93"/>
      <c r="G338" s="93"/>
      <c r="H338" s="76"/>
      <c r="I338" s="76"/>
      <c r="J338" s="76"/>
      <c r="K338" s="112"/>
      <c r="L338" s="456"/>
    </row>
    <row r="339" spans="3:12" x14ac:dyDescent="0.25">
      <c r="C339" s="70"/>
      <c r="D339" s="31"/>
      <c r="E339" s="93"/>
      <c r="F339" s="93"/>
      <c r="G339" s="93"/>
      <c r="H339" s="76"/>
      <c r="I339" s="76"/>
      <c r="J339" s="76"/>
      <c r="K339" s="112"/>
      <c r="L339" s="456"/>
    </row>
    <row r="340" spans="3:12" x14ac:dyDescent="0.25">
      <c r="C340" s="70"/>
      <c r="D340" s="31"/>
      <c r="E340" s="93"/>
      <c r="F340" s="93"/>
      <c r="G340" s="93"/>
      <c r="H340" s="76"/>
      <c r="I340" s="76"/>
      <c r="J340" s="76"/>
      <c r="K340" s="112"/>
      <c r="L340" s="456"/>
    </row>
    <row r="341" spans="3:12" ht="15.75" x14ac:dyDescent="0.25">
      <c r="C341" s="202" t="s">
        <v>392</v>
      </c>
      <c r="D341" s="370" t="s">
        <v>1855</v>
      </c>
      <c r="E341" s="93"/>
      <c r="F341" s="93"/>
      <c r="G341" s="93"/>
      <c r="H341" s="76"/>
      <c r="I341" s="76"/>
      <c r="J341" s="76"/>
      <c r="K341" s="112"/>
      <c r="L341" s="456"/>
    </row>
    <row r="342" spans="3:12" ht="18.75" x14ac:dyDescent="0.25">
      <c r="C342" s="211" t="str">
        <f>IFERROR(VLOOKUP(D341,'1. Desarrollo e Innov. Curricu.'!$E:$F,2,FALSE),IFERROR(VLOOKUP(D341,'2. Investigación Científica'!$E:$F,2,FALSE),IFERROR(VLOOKUP(D341,'3. Vinculación Univ. Sociedad'!$E:$F,2,FALSE),IFERROR(VLOOKUP(D341,'4. Docencia y Profesorado Univ.'!$E:$F,2,FALSE),IFERROR(VLOOKUP(D341,'5. Estudiantes y Graduados'!$E:$F,2,FALSE),IFERROR(VLOOKUP(D341,'11. Gestion Administrativa'!$E:$F,2,FALSE),IFERROR(VLOOKUP(D341,'13. Gestión Académica'!$E:$F,2,FALSE),IFERROR(VLOOKUP(D341,'8. Asegura. de la Calid. y M'!$E:$F,2,FALSE),IFERROR(VLOOKUP(D341,'6. Gestión del Conocimiento'!$E:$F,2,FALSE),IFERROR(VLOOKUP(D341,'15. Gobernabilidad y Proceso...'!$E:$F,2,FALSE),IFERROR(VLOOKUP(D341,'12. Gestión del Talento Humano'!$E:$F,2,FALSE),IFERROR(VLOOKUP(D341,'14. Internacional... de la E.S.'!$E:$F,2,FALSE),IFERROR(VLOOKUP(D341,'10. Posgrado'!$E:$F,2,FALSE),IFERROR(VLOOKUP(D341,'17. Gestión TIC'!$E:$F,2,FALSE),IFERROR(VLOOKUP(D341,'16. Desa. del Sistema Educ.Sup.'!$E:$F,2,FALSE),IFERROR(VLOOKUP(D341,'9. Cultura de Inno. Insti...'!$E:$F,2,FALSE),VLOOKUP(D341,'7. Lo Esencial de la Reforma U.'!$E:$F,2,0)))))))))))))))))</f>
        <v xml:space="preserve">Reuniones de trabajo tres en cada PAC con coordinadores de carrera para promover, dar seguimiento de:  diseño de planes estrategicos,rediseño curricular,  el uso de la plataforma virtual y la atencion de una hora diaria del profesor para actividades con estudiantes cocurriculares </v>
      </c>
      <c r="D342" s="31"/>
      <c r="E342" s="93"/>
      <c r="F342" s="93"/>
      <c r="G342" s="93"/>
      <c r="H342" s="76"/>
      <c r="I342" s="76"/>
      <c r="J342" s="76"/>
      <c r="K342" s="112"/>
      <c r="L342" s="456"/>
    </row>
    <row r="343" spans="3:12" ht="15.75" thickBot="1" x14ac:dyDescent="0.3">
      <c r="C343" s="70"/>
      <c r="D343" s="31"/>
      <c r="E343" s="93"/>
      <c r="F343" s="93"/>
      <c r="G343" s="93"/>
      <c r="H343" s="76"/>
      <c r="I343" s="76"/>
      <c r="J343" s="76"/>
      <c r="K343" s="112"/>
      <c r="L343" s="456"/>
    </row>
    <row r="344" spans="3:12" ht="30.75" thickBot="1" x14ac:dyDescent="0.3">
      <c r="C344" s="126" t="s">
        <v>44</v>
      </c>
      <c r="D344" s="129" t="s">
        <v>45</v>
      </c>
      <c r="E344" s="128" t="s">
        <v>55</v>
      </c>
      <c r="F344" s="128" t="s">
        <v>57</v>
      </c>
      <c r="G344" s="127" t="s">
        <v>27</v>
      </c>
      <c r="H344" s="133" t="s">
        <v>131</v>
      </c>
      <c r="I344" s="128" t="s">
        <v>46</v>
      </c>
      <c r="J344" s="128" t="s">
        <v>132</v>
      </c>
      <c r="K344" s="128" t="s">
        <v>410</v>
      </c>
      <c r="L344" s="128" t="s">
        <v>411</v>
      </c>
    </row>
    <row r="345" spans="3:12" ht="15.75" thickBot="1" x14ac:dyDescent="0.3">
      <c r="C345" s="328" t="s">
        <v>47</v>
      </c>
      <c r="D345" s="568">
        <v>100</v>
      </c>
      <c r="E345" s="329"/>
      <c r="F345" s="115">
        <v>30000</v>
      </c>
      <c r="G345" s="330">
        <f t="shared" ref="G345:G354" si="31">E345*F345</f>
        <v>0</v>
      </c>
      <c r="H345" s="331" t="s">
        <v>129</v>
      </c>
      <c r="I345" s="116" t="s">
        <v>699</v>
      </c>
      <c r="J345" s="116" t="str">
        <f>VLOOKUP(I345,Presupuesto!$B$11:$C$566,2,0)</f>
        <v>SERVICIOS DE CAPACITACION.</v>
      </c>
      <c r="K345" s="332" t="s">
        <v>1362</v>
      </c>
      <c r="L345" s="116" t="s">
        <v>394</v>
      </c>
    </row>
    <row r="346" spans="3:12" ht="15.75" thickBot="1" x14ac:dyDescent="0.3">
      <c r="C346" s="99" t="s">
        <v>48</v>
      </c>
      <c r="D346" s="569"/>
      <c r="E346" s="200">
        <v>50</v>
      </c>
      <c r="F346" s="100">
        <v>50</v>
      </c>
      <c r="G346" s="97">
        <f t="shared" si="31"/>
        <v>2500</v>
      </c>
      <c r="H346" s="331" t="s">
        <v>129</v>
      </c>
      <c r="I346" s="98" t="s">
        <v>717</v>
      </c>
      <c r="J346" s="98" t="str">
        <f>VLOOKUP(I346,Presupuesto!$B$11:$C$566,2,0)</f>
        <v>SERVICIOS DE IMPRENTA PUBLIC.Y REPRODUCCION</v>
      </c>
      <c r="K346" s="332" t="s">
        <v>1362</v>
      </c>
      <c r="L346" s="98" t="s">
        <v>395</v>
      </c>
    </row>
    <row r="347" spans="3:12" ht="15.75" thickBot="1" x14ac:dyDescent="0.3">
      <c r="C347" s="99" t="s">
        <v>49</v>
      </c>
      <c r="D347" s="569"/>
      <c r="E347" s="200">
        <v>50</v>
      </c>
      <c r="F347" s="100">
        <v>150</v>
      </c>
      <c r="G347" s="97">
        <f t="shared" si="31"/>
        <v>7500</v>
      </c>
      <c r="H347" s="331" t="s">
        <v>129</v>
      </c>
      <c r="I347" s="98" t="s">
        <v>792</v>
      </c>
      <c r="J347" s="98" t="str">
        <f>VLOOKUP(I347,Presupuesto!$B$11:$C$566,2,0)</f>
        <v>ALIMENTOS B EBIDAS PARA PERSONAS</v>
      </c>
      <c r="K347" s="332" t="s">
        <v>1362</v>
      </c>
      <c r="L347" s="98" t="s">
        <v>396</v>
      </c>
    </row>
    <row r="348" spans="3:12" ht="15.75" thickBot="1" x14ac:dyDescent="0.3">
      <c r="C348" s="99" t="s">
        <v>50</v>
      </c>
      <c r="D348" s="569"/>
      <c r="E348" s="151">
        <v>0</v>
      </c>
      <c r="F348" s="118">
        <v>10000</v>
      </c>
      <c r="G348" s="97">
        <f t="shared" si="31"/>
        <v>0</v>
      </c>
      <c r="H348" s="331" t="s">
        <v>129</v>
      </c>
      <c r="I348" s="323" t="s">
        <v>300</v>
      </c>
      <c r="J348" s="98" t="str">
        <f>VLOOKUP(I348,Presupuesto!$B$11:$C$566,2,0)</f>
        <v>PASAJES (26100-00)</v>
      </c>
      <c r="K348" s="332" t="s">
        <v>1362</v>
      </c>
      <c r="L348" s="98" t="s">
        <v>412</v>
      </c>
    </row>
    <row r="349" spans="3:12" ht="15.75" thickBot="1" x14ac:dyDescent="0.3">
      <c r="C349" s="99" t="s">
        <v>417</v>
      </c>
      <c r="D349" s="569"/>
      <c r="E349" s="151">
        <v>50</v>
      </c>
      <c r="F349" s="118">
        <v>250</v>
      </c>
      <c r="G349" s="97">
        <f t="shared" si="31"/>
        <v>12500</v>
      </c>
      <c r="H349" s="331" t="s">
        <v>129</v>
      </c>
      <c r="I349" s="98" t="s">
        <v>821</v>
      </c>
      <c r="J349" s="98" t="str">
        <f>VLOOKUP(I349,Presupuesto!$B$11:$C$566,2,0)</f>
        <v>PRODUCTOS PAPEL Y CARTON</v>
      </c>
      <c r="K349" s="332" t="s">
        <v>1362</v>
      </c>
      <c r="L349" s="98" t="s">
        <v>399</v>
      </c>
    </row>
    <row r="350" spans="3:12" ht="15.75" thickBot="1" x14ac:dyDescent="0.3">
      <c r="C350" s="99" t="s">
        <v>51</v>
      </c>
      <c r="D350" s="569"/>
      <c r="E350" s="200">
        <v>0</v>
      </c>
      <c r="F350" s="100">
        <v>85</v>
      </c>
      <c r="G350" s="97">
        <f t="shared" si="31"/>
        <v>0</v>
      </c>
      <c r="H350" s="331" t="s">
        <v>129</v>
      </c>
      <c r="I350" s="98" t="s">
        <v>821</v>
      </c>
      <c r="J350" s="98" t="str">
        <f>VLOOKUP(I350,Presupuesto!$B$11:$C$566,2,0)</f>
        <v>PRODUCTOS PAPEL Y CARTON</v>
      </c>
      <c r="K350" s="332" t="s">
        <v>1362</v>
      </c>
      <c r="L350" s="98" t="s">
        <v>412</v>
      </c>
    </row>
    <row r="351" spans="3:12" ht="15.75" thickBot="1" x14ac:dyDescent="0.3">
      <c r="C351" s="99" t="s">
        <v>123</v>
      </c>
      <c r="D351" s="569"/>
      <c r="E351" s="200">
        <v>0</v>
      </c>
      <c r="F351" s="100">
        <v>36</v>
      </c>
      <c r="G351" s="97">
        <f t="shared" si="31"/>
        <v>0</v>
      </c>
      <c r="H351" s="331" t="s">
        <v>129</v>
      </c>
      <c r="I351" s="98" t="s">
        <v>942</v>
      </c>
      <c r="J351" s="98" t="str">
        <f>VLOOKUP(I351,Presupuesto!$B$11:$C$566,2,0)</f>
        <v>UTILES DE ESCRITORIO, OFICINA Y ENSE¥ANZA</v>
      </c>
      <c r="K351" s="332" t="s">
        <v>1362</v>
      </c>
      <c r="L351" s="98" t="s">
        <v>412</v>
      </c>
    </row>
    <row r="352" spans="3:12" ht="15.75" thickBot="1" x14ac:dyDescent="0.3">
      <c r="C352" s="99" t="s">
        <v>34</v>
      </c>
      <c r="D352" s="569"/>
      <c r="E352" s="200">
        <v>0</v>
      </c>
      <c r="F352" s="100">
        <v>80</v>
      </c>
      <c r="G352" s="97">
        <f t="shared" si="31"/>
        <v>0</v>
      </c>
      <c r="H352" s="331" t="s">
        <v>129</v>
      </c>
      <c r="I352" s="98" t="s">
        <v>942</v>
      </c>
      <c r="J352" s="98" t="str">
        <f>VLOOKUP(I352,Presupuesto!$B$11:$C$566,2,0)</f>
        <v>UTILES DE ESCRITORIO, OFICINA Y ENSE¥ANZA</v>
      </c>
      <c r="K352" s="332" t="s">
        <v>1362</v>
      </c>
      <c r="L352" s="98" t="s">
        <v>412</v>
      </c>
    </row>
    <row r="353" spans="3:12" ht="15.75" thickBot="1" x14ac:dyDescent="0.3">
      <c r="C353" s="109" t="s">
        <v>52</v>
      </c>
      <c r="D353" s="569"/>
      <c r="E353" s="213">
        <v>0</v>
      </c>
      <c r="F353" s="119">
        <v>25</v>
      </c>
      <c r="G353" s="97">
        <f t="shared" si="31"/>
        <v>0</v>
      </c>
      <c r="H353" s="331" t="s">
        <v>129</v>
      </c>
      <c r="I353" s="98" t="s">
        <v>942</v>
      </c>
      <c r="J353" s="98" t="str">
        <f>VLOOKUP(I353,Presupuesto!$B$11:$C$566,2,0)</f>
        <v>UTILES DE ESCRITORIO, OFICINA Y ENSE¥ANZA</v>
      </c>
      <c r="K353" s="332" t="s">
        <v>1362</v>
      </c>
      <c r="L353" s="98" t="s">
        <v>412</v>
      </c>
    </row>
    <row r="354" spans="3:12" ht="15.75" thickBot="1" x14ac:dyDescent="0.3">
      <c r="C354" s="217" t="s">
        <v>430</v>
      </c>
      <c r="D354" s="218">
        <v>0</v>
      </c>
      <c r="E354" s="333">
        <v>0</v>
      </c>
      <c r="F354" s="104">
        <f>HLOOKUP(C354,$AH$2:$BU$3,2,0)</f>
        <v>1150</v>
      </c>
      <c r="G354" s="97">
        <f t="shared" si="31"/>
        <v>0</v>
      </c>
      <c r="H354" s="331" t="s">
        <v>129</v>
      </c>
      <c r="I354" s="335" t="s">
        <v>301</v>
      </c>
      <c r="J354" s="106" t="str">
        <f>VLOOKUP(I354,Presupuesto!$B$11:$C$566,2,0)</f>
        <v>VIATICOS (26200-00)</v>
      </c>
      <c r="K354" s="332" t="s">
        <v>1362</v>
      </c>
      <c r="L354" s="336" t="s">
        <v>412</v>
      </c>
    </row>
    <row r="356" spans="3:12" ht="15.75" thickBot="1" x14ac:dyDescent="0.3"/>
    <row r="357" spans="3:12" ht="15.75" thickBot="1" x14ac:dyDescent="0.3">
      <c r="C357" s="29" t="s">
        <v>43</v>
      </c>
      <c r="D357" s="30">
        <f>SUM(G364:G373)</f>
        <v>10000</v>
      </c>
      <c r="E357" s="93"/>
      <c r="F357" s="93"/>
      <c r="G357" s="93"/>
      <c r="H357" s="76"/>
      <c r="I357" s="76"/>
      <c r="J357" s="76"/>
      <c r="K357" s="112"/>
      <c r="L357" s="456"/>
    </row>
    <row r="358" spans="3:12" x14ac:dyDescent="0.25">
      <c r="C358" s="70"/>
      <c r="D358" s="31"/>
      <c r="E358" s="93"/>
      <c r="F358" s="93"/>
      <c r="G358" s="93"/>
      <c r="H358" s="76"/>
      <c r="I358" s="76"/>
      <c r="J358" s="76"/>
      <c r="K358" s="112"/>
      <c r="L358" s="456"/>
    </row>
    <row r="359" spans="3:12" x14ac:dyDescent="0.25">
      <c r="C359" s="70"/>
      <c r="D359" s="31"/>
      <c r="E359" s="93"/>
      <c r="F359" s="93"/>
      <c r="G359" s="93"/>
      <c r="H359" s="76"/>
      <c r="I359" s="76"/>
      <c r="J359" s="76"/>
      <c r="K359" s="112"/>
      <c r="L359" s="456"/>
    </row>
    <row r="360" spans="3:12" ht="15.75" x14ac:dyDescent="0.25">
      <c r="C360" s="202" t="s">
        <v>392</v>
      </c>
      <c r="D360" s="370" t="s">
        <v>1856</v>
      </c>
      <c r="E360" s="93"/>
      <c r="F360" s="93"/>
      <c r="G360" s="93"/>
      <c r="H360" s="76"/>
      <c r="I360" s="76"/>
      <c r="J360" s="76"/>
      <c r="K360" s="112"/>
      <c r="L360" s="456"/>
    </row>
    <row r="361" spans="3:12" ht="18.75" x14ac:dyDescent="0.25">
      <c r="C361" s="211" t="str">
        <f>IFERROR(VLOOKUP(D360,'1. Desarrollo e Innov. Curricu.'!$E:$F,2,FALSE),IFERROR(VLOOKUP(D360,'2. Investigación Científica'!$E:$F,2,FALSE),IFERROR(VLOOKUP(D360,'3. Vinculación Univ. Sociedad'!$E:$F,2,FALSE),IFERROR(VLOOKUP(D360,'4. Docencia y Profesorado Univ.'!$E:$F,2,FALSE),IFERROR(VLOOKUP(D360,'5. Estudiantes y Graduados'!$E:$F,2,FALSE),IFERROR(VLOOKUP(D360,'11. Gestion Administrativa'!$E:$F,2,FALSE),IFERROR(VLOOKUP(D360,'13. Gestión Académica'!$E:$F,2,FALSE),IFERROR(VLOOKUP(D360,'8. Asegura. de la Calid. y M'!$E:$F,2,FALSE),IFERROR(VLOOKUP(D360,'6. Gestión del Conocimiento'!$E:$F,2,FALSE),IFERROR(VLOOKUP(D360,'15. Gobernabilidad y Proceso...'!$E:$F,2,FALSE),IFERROR(VLOOKUP(D360,'12. Gestión del Talento Humano'!$E:$F,2,FALSE),IFERROR(VLOOKUP(D360,'14. Internacional... de la E.S.'!$E:$F,2,FALSE),IFERROR(VLOOKUP(D360,'10. Posgrado'!$E:$F,2,FALSE),IFERROR(VLOOKUP(D360,'17. Gestión TIC'!$E:$F,2,FALSE),IFERROR(VLOOKUP(D360,'16. Desa. del Sistema Educ.Sup.'!$E:$F,2,FALSE),IFERROR(VLOOKUP(D360,'9. Cultura de Inno. Insti...'!$E:$F,2,FALSE),VLOOKUP(D360,'7. Lo Esencial de la Reforma U.'!$E:$F,2,0)))))))))))))))))</f>
        <v xml:space="preserve">Promover reuniones de coordinacion de las carreras con los organos de servicio que se ofrece en el centro y establecimiento de compromisos y seguimientos a los mismos. Coordinacion con DEGT para implementacion del sistema de informacion </v>
      </c>
      <c r="D361" s="31"/>
      <c r="E361" s="93"/>
      <c r="F361" s="93"/>
      <c r="G361" s="93"/>
      <c r="H361" s="76"/>
      <c r="I361" s="76"/>
      <c r="J361" s="76"/>
      <c r="K361" s="112"/>
      <c r="L361" s="456"/>
    </row>
    <row r="362" spans="3:12" ht="15.75" thickBot="1" x14ac:dyDescent="0.3">
      <c r="C362" s="70"/>
      <c r="D362" s="31"/>
      <c r="E362" s="93"/>
      <c r="F362" s="93"/>
      <c r="G362" s="93"/>
      <c r="H362" s="76"/>
      <c r="I362" s="76"/>
      <c r="J362" s="76"/>
      <c r="K362" s="112"/>
      <c r="L362" s="456"/>
    </row>
    <row r="363" spans="3:12" ht="30.75" thickBot="1" x14ac:dyDescent="0.3">
      <c r="C363" s="126" t="s">
        <v>44</v>
      </c>
      <c r="D363" s="129" t="s">
        <v>45</v>
      </c>
      <c r="E363" s="128" t="s">
        <v>55</v>
      </c>
      <c r="F363" s="128" t="s">
        <v>57</v>
      </c>
      <c r="G363" s="127" t="s">
        <v>27</v>
      </c>
      <c r="H363" s="133" t="s">
        <v>131</v>
      </c>
      <c r="I363" s="128" t="s">
        <v>46</v>
      </c>
      <c r="J363" s="128" t="s">
        <v>132</v>
      </c>
      <c r="K363" s="128" t="s">
        <v>410</v>
      </c>
      <c r="L363" s="128" t="s">
        <v>411</v>
      </c>
    </row>
    <row r="364" spans="3:12" ht="15.75" thickBot="1" x14ac:dyDescent="0.3">
      <c r="C364" s="328" t="s">
        <v>47</v>
      </c>
      <c r="D364" s="568">
        <v>100</v>
      </c>
      <c r="E364" s="329"/>
      <c r="F364" s="115">
        <v>30000</v>
      </c>
      <c r="G364" s="330">
        <f t="shared" ref="G364:G373" si="32">E364*F364</f>
        <v>0</v>
      </c>
      <c r="H364" s="331" t="s">
        <v>129</v>
      </c>
      <c r="I364" s="116" t="s">
        <v>699</v>
      </c>
      <c r="J364" s="116" t="str">
        <f>VLOOKUP(I364,Presupuesto!$B$11:$C$566,2,0)</f>
        <v>SERVICIOS DE CAPACITACION.</v>
      </c>
      <c r="K364" s="332" t="s">
        <v>1362</v>
      </c>
      <c r="L364" s="116" t="s">
        <v>394</v>
      </c>
    </row>
    <row r="365" spans="3:12" ht="15.75" thickBot="1" x14ac:dyDescent="0.3">
      <c r="C365" s="99" t="s">
        <v>48</v>
      </c>
      <c r="D365" s="569"/>
      <c r="E365" s="200">
        <v>100</v>
      </c>
      <c r="F365" s="100">
        <v>50</v>
      </c>
      <c r="G365" s="97">
        <f t="shared" si="32"/>
        <v>5000</v>
      </c>
      <c r="H365" s="331" t="s">
        <v>129</v>
      </c>
      <c r="I365" s="98" t="s">
        <v>717</v>
      </c>
      <c r="J365" s="98" t="str">
        <f>VLOOKUP(I365,Presupuesto!$B$11:$C$566,2,0)</f>
        <v>SERVICIOS DE IMPRENTA PUBLIC.Y REPRODUCCION</v>
      </c>
      <c r="K365" s="332" t="s">
        <v>1362</v>
      </c>
      <c r="L365" s="98" t="s">
        <v>395</v>
      </c>
    </row>
    <row r="366" spans="3:12" ht="15.75" thickBot="1" x14ac:dyDescent="0.3">
      <c r="C366" s="99" t="s">
        <v>49</v>
      </c>
      <c r="D366" s="569"/>
      <c r="E366" s="200">
        <v>100</v>
      </c>
      <c r="F366" s="100">
        <v>50</v>
      </c>
      <c r="G366" s="97">
        <f t="shared" si="32"/>
        <v>5000</v>
      </c>
      <c r="H366" s="331" t="s">
        <v>129</v>
      </c>
      <c r="I366" s="98" t="s">
        <v>792</v>
      </c>
      <c r="J366" s="98" t="str">
        <f>VLOOKUP(I366,Presupuesto!$B$11:$C$566,2,0)</f>
        <v>ALIMENTOS B EBIDAS PARA PERSONAS</v>
      </c>
      <c r="K366" s="332" t="s">
        <v>1362</v>
      </c>
      <c r="L366" s="98" t="s">
        <v>402</v>
      </c>
    </row>
    <row r="367" spans="3:12" ht="15.75" thickBot="1" x14ac:dyDescent="0.3">
      <c r="C367" s="99" t="s">
        <v>50</v>
      </c>
      <c r="D367" s="569"/>
      <c r="E367" s="151">
        <v>0</v>
      </c>
      <c r="F367" s="118">
        <v>10000</v>
      </c>
      <c r="G367" s="97">
        <f t="shared" si="32"/>
        <v>0</v>
      </c>
      <c r="H367" s="331" t="s">
        <v>129</v>
      </c>
      <c r="I367" s="323" t="s">
        <v>300</v>
      </c>
      <c r="J367" s="98" t="str">
        <f>VLOOKUP(I367,Presupuesto!$B$11:$C$566,2,0)</f>
        <v>PASAJES (26100-00)</v>
      </c>
      <c r="K367" s="332" t="s">
        <v>1362</v>
      </c>
      <c r="L367" s="98" t="s">
        <v>412</v>
      </c>
    </row>
    <row r="368" spans="3:12" ht="15.75" thickBot="1" x14ac:dyDescent="0.3">
      <c r="C368" s="99" t="s">
        <v>417</v>
      </c>
      <c r="D368" s="569"/>
      <c r="E368" s="151">
        <v>0</v>
      </c>
      <c r="F368" s="118">
        <v>250</v>
      </c>
      <c r="G368" s="97">
        <f t="shared" si="32"/>
        <v>0</v>
      </c>
      <c r="H368" s="331" t="s">
        <v>129</v>
      </c>
      <c r="I368" s="98" t="s">
        <v>821</v>
      </c>
      <c r="J368" s="98" t="str">
        <f>VLOOKUP(I368,Presupuesto!$B$11:$C$566,2,0)</f>
        <v>PRODUCTOS PAPEL Y CARTON</v>
      </c>
      <c r="K368" s="332" t="s">
        <v>1362</v>
      </c>
      <c r="L368" s="98" t="s">
        <v>412</v>
      </c>
    </row>
    <row r="369" spans="3:12" ht="15.75" thickBot="1" x14ac:dyDescent="0.3">
      <c r="C369" s="99" t="s">
        <v>51</v>
      </c>
      <c r="D369" s="569"/>
      <c r="E369" s="200">
        <v>0</v>
      </c>
      <c r="F369" s="100">
        <v>85</v>
      </c>
      <c r="G369" s="97">
        <f t="shared" si="32"/>
        <v>0</v>
      </c>
      <c r="H369" s="331" t="s">
        <v>129</v>
      </c>
      <c r="I369" s="98" t="s">
        <v>821</v>
      </c>
      <c r="J369" s="98" t="str">
        <f>VLOOKUP(I369,Presupuesto!$B$11:$C$566,2,0)</f>
        <v>PRODUCTOS PAPEL Y CARTON</v>
      </c>
      <c r="K369" s="332" t="s">
        <v>1362</v>
      </c>
      <c r="L369" s="98" t="s">
        <v>412</v>
      </c>
    </row>
    <row r="370" spans="3:12" ht="15.75" thickBot="1" x14ac:dyDescent="0.3">
      <c r="C370" s="99" t="s">
        <v>123</v>
      </c>
      <c r="D370" s="569"/>
      <c r="E370" s="200">
        <v>0</v>
      </c>
      <c r="F370" s="100">
        <v>36</v>
      </c>
      <c r="G370" s="97">
        <f t="shared" si="32"/>
        <v>0</v>
      </c>
      <c r="H370" s="331" t="s">
        <v>129</v>
      </c>
      <c r="I370" s="98" t="s">
        <v>942</v>
      </c>
      <c r="J370" s="98" t="str">
        <f>VLOOKUP(I370,Presupuesto!$B$11:$C$566,2,0)</f>
        <v>UTILES DE ESCRITORIO, OFICINA Y ENSE¥ANZA</v>
      </c>
      <c r="K370" s="332" t="s">
        <v>1362</v>
      </c>
      <c r="L370" s="98" t="s">
        <v>412</v>
      </c>
    </row>
    <row r="371" spans="3:12" ht="15.75" thickBot="1" x14ac:dyDescent="0.3">
      <c r="C371" s="99" t="s">
        <v>34</v>
      </c>
      <c r="D371" s="569"/>
      <c r="E371" s="200">
        <v>0</v>
      </c>
      <c r="F371" s="100">
        <v>80</v>
      </c>
      <c r="G371" s="97">
        <f t="shared" si="32"/>
        <v>0</v>
      </c>
      <c r="H371" s="331" t="s">
        <v>129</v>
      </c>
      <c r="I371" s="98" t="s">
        <v>942</v>
      </c>
      <c r="J371" s="98" t="str">
        <f>VLOOKUP(I371,Presupuesto!$B$11:$C$566,2,0)</f>
        <v>UTILES DE ESCRITORIO, OFICINA Y ENSE¥ANZA</v>
      </c>
      <c r="K371" s="332" t="s">
        <v>1362</v>
      </c>
      <c r="L371" s="98" t="s">
        <v>412</v>
      </c>
    </row>
    <row r="372" spans="3:12" ht="15.75" thickBot="1" x14ac:dyDescent="0.3">
      <c r="C372" s="109" t="s">
        <v>52</v>
      </c>
      <c r="D372" s="569"/>
      <c r="E372" s="213">
        <v>0</v>
      </c>
      <c r="F372" s="119">
        <v>25</v>
      </c>
      <c r="G372" s="97">
        <f t="shared" si="32"/>
        <v>0</v>
      </c>
      <c r="H372" s="331" t="s">
        <v>129</v>
      </c>
      <c r="I372" s="98" t="s">
        <v>942</v>
      </c>
      <c r="J372" s="98" t="str">
        <f>VLOOKUP(I372,Presupuesto!$B$11:$C$566,2,0)</f>
        <v>UTILES DE ESCRITORIO, OFICINA Y ENSE¥ANZA</v>
      </c>
      <c r="K372" s="332" t="s">
        <v>1362</v>
      </c>
      <c r="L372" s="98" t="s">
        <v>412</v>
      </c>
    </row>
    <row r="373" spans="3:12" ht="15.75" thickBot="1" x14ac:dyDescent="0.3">
      <c r="C373" s="217" t="s">
        <v>430</v>
      </c>
      <c r="D373" s="218">
        <v>0</v>
      </c>
      <c r="E373" s="333">
        <v>0</v>
      </c>
      <c r="F373" s="104">
        <f>HLOOKUP(C373,$AH$2:$BU$3,2,0)</f>
        <v>1150</v>
      </c>
      <c r="G373" s="97">
        <f t="shared" si="32"/>
        <v>0</v>
      </c>
      <c r="H373" s="331" t="s">
        <v>129</v>
      </c>
      <c r="I373" s="335" t="s">
        <v>301</v>
      </c>
      <c r="J373" s="106" t="str">
        <f>VLOOKUP(I373,Presupuesto!$B$11:$C$566,2,0)</f>
        <v>VIATICOS (26200-00)</v>
      </c>
      <c r="K373" s="332" t="s">
        <v>1362</v>
      </c>
      <c r="L373" s="336" t="s">
        <v>412</v>
      </c>
    </row>
    <row r="375" spans="3:12" ht="15.75" thickBot="1" x14ac:dyDescent="0.3"/>
    <row r="376" spans="3:12" ht="15.75" thickBot="1" x14ac:dyDescent="0.3">
      <c r="C376" s="29" t="s">
        <v>43</v>
      </c>
      <c r="D376" s="30">
        <f>SUM(G383:G392)</f>
        <v>183200</v>
      </c>
      <c r="E376" s="93"/>
      <c r="F376" s="93"/>
      <c r="G376" s="93"/>
      <c r="H376" s="76"/>
      <c r="I376" s="76"/>
      <c r="J376" s="76"/>
      <c r="K376" s="112"/>
      <c r="L376" s="456"/>
    </row>
    <row r="377" spans="3:12" x14ac:dyDescent="0.25">
      <c r="C377" s="70"/>
      <c r="D377" s="31"/>
      <c r="E377" s="93"/>
      <c r="F377" s="93"/>
      <c r="G377" s="93"/>
      <c r="H377" s="76"/>
      <c r="I377" s="76"/>
      <c r="J377" s="76"/>
      <c r="K377" s="112"/>
      <c r="L377" s="456"/>
    </row>
    <row r="378" spans="3:12" x14ac:dyDescent="0.25">
      <c r="C378" s="70"/>
      <c r="D378" s="31"/>
      <c r="E378" s="93"/>
      <c r="F378" s="93"/>
      <c r="G378" s="93"/>
      <c r="H378" s="76"/>
      <c r="I378" s="76"/>
      <c r="J378" s="76"/>
      <c r="K378" s="112"/>
      <c r="L378" s="456"/>
    </row>
    <row r="379" spans="3:12" ht="15.75" x14ac:dyDescent="0.25">
      <c r="C379" s="202" t="s">
        <v>392</v>
      </c>
      <c r="D379" s="370" t="s">
        <v>1935</v>
      </c>
      <c r="E379" s="93"/>
      <c r="F379" s="93"/>
      <c r="G379" s="93"/>
      <c r="H379" s="76"/>
      <c r="I379" s="76"/>
      <c r="J379" s="76"/>
      <c r="K379" s="112"/>
      <c r="L379" s="456"/>
    </row>
    <row r="380" spans="3:12" ht="18.75" x14ac:dyDescent="0.25">
      <c r="C380" s="211" t="str">
        <f>IFERROR(VLOOKUP(D379,'1. Desarrollo e Innov. Curricu.'!$E:$F,2,FALSE),IFERROR(VLOOKUP(D379,'2. Investigación Científica'!$E:$F,2,FALSE),IFERROR(VLOOKUP(D379,'3. Vinculación Univ. Sociedad'!$E:$F,2,FALSE),IFERROR(VLOOKUP(D379,'4. Docencia y Profesorado Univ.'!$E:$F,2,FALSE),IFERROR(VLOOKUP(D379,'5. Estudiantes y Graduados'!$E:$F,2,FALSE),IFERROR(VLOOKUP(D379,'11. Gestion Administrativa'!$E:$F,2,FALSE),IFERROR(VLOOKUP(D379,'13. Gestión Académica'!$E:$F,2,FALSE),IFERROR(VLOOKUP(D379,'8. Asegura. de la Calid. y M'!$E:$F,2,FALSE),IFERROR(VLOOKUP(D379,'6. Gestión del Conocimiento'!$E:$F,2,FALSE),IFERROR(VLOOKUP(D379,'15. Gobernabilidad y Proceso...'!$E:$F,2,FALSE),IFERROR(VLOOKUP(D379,'12. Gestión del Talento Humano'!$E:$F,2,FALSE),IFERROR(VLOOKUP(D379,'14. Internacional... de la E.S.'!$E:$F,2,FALSE),IFERROR(VLOOKUP(D379,'10. Posgrado'!$E:$F,2,FALSE),IFERROR(VLOOKUP(D379,'17. Gestión TIC'!$E:$F,2,FALSE),IFERROR(VLOOKUP(D379,'16. Desa. del Sistema Educ.Sup.'!$E:$F,2,FALSE),IFERROR(VLOOKUP(D379,'9. Cultura de Inno. Insti...'!$E:$F,2,FALSE),VLOOKUP(D379,'7. Lo Esencial de la Reforma U.'!$E:$F,2,0)))))))))))))))))</f>
        <v>Capacitación en Agroindustria, exportaciones y producción Agricola(Talleres con FLACSO de las metodologias de las Ciencias sociales)</v>
      </c>
      <c r="D380" s="31"/>
      <c r="E380" s="93"/>
      <c r="F380" s="93"/>
      <c r="G380" s="93"/>
      <c r="H380" s="76"/>
      <c r="I380" s="76"/>
      <c r="J380" s="76"/>
      <c r="K380" s="112"/>
      <c r="L380" s="456"/>
    </row>
    <row r="381" spans="3:12" ht="15.75" thickBot="1" x14ac:dyDescent="0.3">
      <c r="C381" s="70"/>
      <c r="D381" s="31"/>
      <c r="E381" s="93"/>
      <c r="F381" s="93"/>
      <c r="G381" s="93"/>
      <c r="H381" s="76"/>
      <c r="I381" s="76"/>
      <c r="J381" s="76"/>
      <c r="K381" s="112"/>
      <c r="L381" s="456"/>
    </row>
    <row r="382" spans="3:12" ht="30.75" thickBot="1" x14ac:dyDescent="0.3">
      <c r="C382" s="126" t="s">
        <v>44</v>
      </c>
      <c r="D382" s="129" t="s">
        <v>45</v>
      </c>
      <c r="E382" s="128" t="s">
        <v>55</v>
      </c>
      <c r="F382" s="128" t="s">
        <v>57</v>
      </c>
      <c r="G382" s="127" t="s">
        <v>27</v>
      </c>
      <c r="H382" s="133" t="s">
        <v>131</v>
      </c>
      <c r="I382" s="128" t="s">
        <v>46</v>
      </c>
      <c r="J382" s="128" t="s">
        <v>132</v>
      </c>
      <c r="K382" s="128" t="s">
        <v>410</v>
      </c>
      <c r="L382" s="128" t="s">
        <v>411</v>
      </c>
    </row>
    <row r="383" spans="3:12" ht="15.75" thickBot="1" x14ac:dyDescent="0.3">
      <c r="C383" s="328" t="s">
        <v>47</v>
      </c>
      <c r="D383" s="568">
        <v>150</v>
      </c>
      <c r="E383" s="329">
        <v>2</v>
      </c>
      <c r="F383" s="115">
        <v>30000</v>
      </c>
      <c r="G383" s="330">
        <f t="shared" ref="G383:G392" si="33">E383*F383</f>
        <v>60000</v>
      </c>
      <c r="H383" s="331" t="s">
        <v>129</v>
      </c>
      <c r="I383" s="116" t="s">
        <v>699</v>
      </c>
      <c r="J383" s="116" t="str">
        <f>VLOOKUP(I383,Presupuesto!$B$11:$C$566,2,0)</f>
        <v>SERVICIOS DE CAPACITACION.</v>
      </c>
      <c r="K383" s="332" t="s">
        <v>1358</v>
      </c>
      <c r="L383" s="116" t="s">
        <v>412</v>
      </c>
    </row>
    <row r="384" spans="3:12" ht="15.75" thickBot="1" x14ac:dyDescent="0.3">
      <c r="C384" s="99" t="s">
        <v>48</v>
      </c>
      <c r="D384" s="569"/>
      <c r="E384" s="200">
        <v>150</v>
      </c>
      <c r="F384" s="100">
        <v>50</v>
      </c>
      <c r="G384" s="97">
        <f t="shared" si="33"/>
        <v>7500</v>
      </c>
      <c r="H384" s="331" t="s">
        <v>129</v>
      </c>
      <c r="I384" s="98" t="s">
        <v>717</v>
      </c>
      <c r="J384" s="98" t="str">
        <f>VLOOKUP(I384,Presupuesto!$B$11:$C$566,2,0)</f>
        <v>SERVICIOS DE IMPRENTA PUBLIC.Y REPRODUCCION</v>
      </c>
      <c r="K384" s="332" t="s">
        <v>1358</v>
      </c>
      <c r="L384" s="98" t="s">
        <v>412</v>
      </c>
    </row>
    <row r="385" spans="3:12" ht="15.75" thickBot="1" x14ac:dyDescent="0.3">
      <c r="C385" s="99" t="s">
        <v>49</v>
      </c>
      <c r="D385" s="569"/>
      <c r="E385" s="200">
        <f>D383</f>
        <v>150</v>
      </c>
      <c r="F385" s="100">
        <v>150</v>
      </c>
      <c r="G385" s="97">
        <f t="shared" si="33"/>
        <v>22500</v>
      </c>
      <c r="H385" s="331" t="s">
        <v>129</v>
      </c>
      <c r="I385" s="98" t="s">
        <v>792</v>
      </c>
      <c r="J385" s="98" t="str">
        <f>VLOOKUP(I385,Presupuesto!$B$11:$C$566,2,0)</f>
        <v>ALIMENTOS B EBIDAS PARA PERSONAS</v>
      </c>
      <c r="K385" s="332" t="s">
        <v>1358</v>
      </c>
      <c r="L385" s="98" t="s">
        <v>398</v>
      </c>
    </row>
    <row r="386" spans="3:12" ht="15.75" thickBot="1" x14ac:dyDescent="0.3">
      <c r="C386" s="99" t="s">
        <v>50</v>
      </c>
      <c r="D386" s="569"/>
      <c r="E386" s="151">
        <v>1</v>
      </c>
      <c r="F386" s="118">
        <v>10000</v>
      </c>
      <c r="G386" s="97">
        <f t="shared" si="33"/>
        <v>10000</v>
      </c>
      <c r="H386" s="331" t="s">
        <v>129</v>
      </c>
      <c r="I386" s="323" t="s">
        <v>749</v>
      </c>
      <c r="J386" s="98" t="str">
        <f>VLOOKUP(I386,Presupuesto!$B$11:$C$566,2,0)</f>
        <v>PASAJES NACIONALES</v>
      </c>
      <c r="K386" s="332" t="s">
        <v>1358</v>
      </c>
      <c r="L386" s="98" t="s">
        <v>398</v>
      </c>
    </row>
    <row r="387" spans="3:12" ht="15.75" thickBot="1" x14ac:dyDescent="0.3">
      <c r="C387" s="99" t="s">
        <v>417</v>
      </c>
      <c r="D387" s="569"/>
      <c r="E387" s="151">
        <v>150</v>
      </c>
      <c r="F387" s="118">
        <v>250</v>
      </c>
      <c r="G387" s="97">
        <f t="shared" si="33"/>
        <v>37500</v>
      </c>
      <c r="H387" s="331" t="s">
        <v>129</v>
      </c>
      <c r="I387" s="98" t="s">
        <v>821</v>
      </c>
      <c r="J387" s="98" t="str">
        <f>VLOOKUP(I387,Presupuesto!$B$11:$C$566,2,0)</f>
        <v>PRODUCTOS PAPEL Y CARTON</v>
      </c>
      <c r="K387" s="332" t="s">
        <v>1358</v>
      </c>
      <c r="L387" s="98" t="s">
        <v>400</v>
      </c>
    </row>
    <row r="388" spans="3:12" ht="15.75" thickBot="1" x14ac:dyDescent="0.3">
      <c r="C388" s="99" t="s">
        <v>51</v>
      </c>
      <c r="D388" s="569"/>
      <c r="E388" s="200">
        <v>150</v>
      </c>
      <c r="F388" s="100">
        <v>85</v>
      </c>
      <c r="G388" s="97">
        <f t="shared" si="33"/>
        <v>12750</v>
      </c>
      <c r="H388" s="331" t="s">
        <v>129</v>
      </c>
      <c r="I388" s="98" t="s">
        <v>821</v>
      </c>
      <c r="J388" s="98" t="str">
        <f>VLOOKUP(I388,Presupuesto!$B$11:$C$566,2,0)</f>
        <v>PRODUCTOS PAPEL Y CARTON</v>
      </c>
      <c r="K388" s="332" t="s">
        <v>1358</v>
      </c>
      <c r="L388" s="98" t="s">
        <v>400</v>
      </c>
    </row>
    <row r="389" spans="3:12" ht="15.75" thickBot="1" x14ac:dyDescent="0.3">
      <c r="C389" s="99" t="s">
        <v>123</v>
      </c>
      <c r="D389" s="569"/>
      <c r="E389" s="200">
        <v>150</v>
      </c>
      <c r="F389" s="100">
        <v>36</v>
      </c>
      <c r="G389" s="97">
        <f t="shared" si="33"/>
        <v>5400</v>
      </c>
      <c r="H389" s="331" t="s">
        <v>129</v>
      </c>
      <c r="I389" s="98" t="s">
        <v>942</v>
      </c>
      <c r="J389" s="98" t="str">
        <f>VLOOKUP(I389,Presupuesto!$B$11:$C$566,2,0)</f>
        <v>UTILES DE ESCRITORIO, OFICINA Y ENSE¥ANZA</v>
      </c>
      <c r="K389" s="332" t="s">
        <v>1358</v>
      </c>
      <c r="L389" s="98" t="s">
        <v>400</v>
      </c>
    </row>
    <row r="390" spans="3:12" ht="15.75" thickBot="1" x14ac:dyDescent="0.3">
      <c r="C390" s="99" t="s">
        <v>34</v>
      </c>
      <c r="D390" s="569"/>
      <c r="E390" s="200">
        <v>10</v>
      </c>
      <c r="F390" s="100">
        <v>80</v>
      </c>
      <c r="G390" s="97">
        <f t="shared" si="33"/>
        <v>800</v>
      </c>
      <c r="H390" s="331" t="s">
        <v>129</v>
      </c>
      <c r="I390" s="98" t="s">
        <v>942</v>
      </c>
      <c r="J390" s="98" t="str">
        <f>VLOOKUP(I390,Presupuesto!$B$11:$C$566,2,0)</f>
        <v>UTILES DE ESCRITORIO, OFICINA Y ENSE¥ANZA</v>
      </c>
      <c r="K390" s="332" t="s">
        <v>1358</v>
      </c>
      <c r="L390" s="98" t="s">
        <v>402</v>
      </c>
    </row>
    <row r="391" spans="3:12" ht="15.75" thickBot="1" x14ac:dyDescent="0.3">
      <c r="C391" s="109" t="s">
        <v>52</v>
      </c>
      <c r="D391" s="569"/>
      <c r="E391" s="213">
        <v>150</v>
      </c>
      <c r="F391" s="119">
        <v>25</v>
      </c>
      <c r="G391" s="97">
        <f t="shared" si="33"/>
        <v>3750</v>
      </c>
      <c r="H391" s="331" t="s">
        <v>129</v>
      </c>
      <c r="I391" s="98" t="s">
        <v>942</v>
      </c>
      <c r="J391" s="98" t="str">
        <f>VLOOKUP(I391,Presupuesto!$B$11:$C$566,2,0)</f>
        <v>UTILES DE ESCRITORIO, OFICINA Y ENSE¥ANZA</v>
      </c>
      <c r="K391" s="332" t="s">
        <v>1358</v>
      </c>
      <c r="L391" s="98" t="s">
        <v>402</v>
      </c>
    </row>
    <row r="392" spans="3:12" ht="15.75" thickBot="1" x14ac:dyDescent="0.3">
      <c r="C392" s="217" t="s">
        <v>430</v>
      </c>
      <c r="D392" s="218">
        <v>0</v>
      </c>
      <c r="E392" s="333">
        <v>20</v>
      </c>
      <c r="F392" s="104">
        <f>HLOOKUP(C392,$AH$2:$BU$3,2,0)</f>
        <v>1150</v>
      </c>
      <c r="G392" s="97">
        <f t="shared" si="33"/>
        <v>23000</v>
      </c>
      <c r="H392" s="331" t="s">
        <v>129</v>
      </c>
      <c r="I392" s="335" t="s">
        <v>761</v>
      </c>
      <c r="J392" s="106" t="str">
        <f>VLOOKUP(I392,Presupuesto!$B$11:$C$566,2,0)</f>
        <v>VIATICOS NACIONALES</v>
      </c>
      <c r="K392" s="332" t="s">
        <v>1358</v>
      </c>
      <c r="L392" s="336" t="s">
        <v>402</v>
      </c>
    </row>
    <row r="394" spans="3:12" ht="15.75" thickBot="1" x14ac:dyDescent="0.3"/>
    <row r="395" spans="3:12" ht="15.75" thickBot="1" x14ac:dyDescent="0.3">
      <c r="C395" s="29" t="s">
        <v>43</v>
      </c>
      <c r="D395" s="30">
        <f>SUM(G402:G411)</f>
        <v>49260</v>
      </c>
      <c r="E395" s="93"/>
      <c r="F395" s="93"/>
      <c r="G395" s="93"/>
      <c r="H395" s="76"/>
      <c r="I395" s="76"/>
      <c r="J395" s="76"/>
      <c r="K395" s="112"/>
      <c r="L395" s="456"/>
    </row>
    <row r="396" spans="3:12" x14ac:dyDescent="0.25">
      <c r="C396" s="70"/>
      <c r="D396" s="31"/>
      <c r="E396" s="93"/>
      <c r="F396" s="93"/>
      <c r="G396" s="93"/>
      <c r="H396" s="76"/>
      <c r="I396" s="76"/>
      <c r="J396" s="76"/>
      <c r="K396" s="112"/>
      <c r="L396" s="456"/>
    </row>
    <row r="397" spans="3:12" x14ac:dyDescent="0.25">
      <c r="C397" s="70"/>
      <c r="D397" s="31"/>
      <c r="E397" s="93"/>
      <c r="F397" s="93"/>
      <c r="G397" s="93"/>
      <c r="H397" s="76"/>
      <c r="I397" s="76"/>
      <c r="J397" s="76"/>
      <c r="K397" s="112"/>
      <c r="L397" s="456"/>
    </row>
    <row r="398" spans="3:12" ht="15.75" x14ac:dyDescent="0.25">
      <c r="C398" s="202" t="s">
        <v>392</v>
      </c>
      <c r="D398" s="370" t="s">
        <v>2066</v>
      </c>
      <c r="E398" s="93"/>
      <c r="F398" s="93"/>
      <c r="G398" s="93"/>
      <c r="H398" s="76"/>
      <c r="I398" s="76"/>
      <c r="J398" s="76"/>
      <c r="K398" s="112"/>
      <c r="L398" s="456"/>
    </row>
    <row r="399" spans="3:12" ht="18.75" x14ac:dyDescent="0.25">
      <c r="C399" s="211" t="str">
        <f>IFERROR(VLOOKUP(D398,'1. Desarrollo e Innov. Curricu.'!$E:$F,2,FALSE),IFERROR(VLOOKUP(D398,'2. Investigación Científica'!$E:$F,2,FALSE),IFERROR(VLOOKUP(D398,'3. Vinculación Univ. Sociedad'!$E:$F,2,FALSE),IFERROR(VLOOKUP(D398,'4. Docencia y Profesorado Univ.'!$E:$F,2,FALSE),IFERROR(VLOOKUP(D398,'5. Estudiantes y Graduados'!$E:$F,2,FALSE),IFERROR(VLOOKUP(D398,'11. Gestion Administrativa'!$E:$F,2,FALSE),IFERROR(VLOOKUP(D398,'13. Gestión Académica'!$E:$F,2,FALSE),IFERROR(VLOOKUP(D398,'8. Asegura. de la Calid. y M'!$E:$F,2,FALSE),IFERROR(VLOOKUP(D398,'6. Gestión del Conocimiento'!$E:$F,2,FALSE),IFERROR(VLOOKUP(D398,'15. Gobernabilidad y Proceso...'!$E:$F,2,FALSE),IFERROR(VLOOKUP(D398,'12. Gestión del Talento Humano'!$E:$F,2,FALSE),IFERROR(VLOOKUP(D398,'14. Internacional... de la E.S.'!$E:$F,2,FALSE),IFERROR(VLOOKUP(D398,'10. Posgrado'!$E:$F,2,FALSE),IFERROR(VLOOKUP(D398,'17. Gestión TIC'!$E:$F,2,FALSE),IFERROR(VLOOKUP(D398,'16. Desa. del Sistema Educ.Sup.'!$E:$F,2,FALSE),IFERROR(VLOOKUP(D398,'9. Cultura de Inno. Insti...'!$E:$F,2,FALSE),VLOOKUP(D398,'7. Lo Esencial de la Reforma U.'!$E:$F,2,0)))))))))))))))))</f>
        <v>Capaccitaicón a Microempresarios en elaboración de perfiles de proyectos, planes de negocios, acceso al financiamiento</v>
      </c>
      <c r="D399" s="31"/>
      <c r="E399" s="93"/>
      <c r="F399" s="93"/>
      <c r="G399" s="93"/>
      <c r="H399" s="76"/>
      <c r="I399" s="76"/>
      <c r="J399" s="76"/>
      <c r="K399" s="112"/>
      <c r="L399" s="456"/>
    </row>
    <row r="400" spans="3:12" ht="15.75" thickBot="1" x14ac:dyDescent="0.3">
      <c r="C400" s="70"/>
      <c r="D400" s="31"/>
      <c r="E400" s="93"/>
      <c r="F400" s="93"/>
      <c r="G400" s="93"/>
      <c r="H400" s="76"/>
      <c r="I400" s="76"/>
      <c r="J400" s="76"/>
      <c r="K400" s="112"/>
      <c r="L400" s="456"/>
    </row>
    <row r="401" spans="3:12" ht="30.75" thickBot="1" x14ac:dyDescent="0.3">
      <c r="C401" s="126" t="s">
        <v>44</v>
      </c>
      <c r="D401" s="129" t="s">
        <v>45</v>
      </c>
      <c r="E401" s="128" t="s">
        <v>55</v>
      </c>
      <c r="F401" s="128" t="s">
        <v>57</v>
      </c>
      <c r="G401" s="127" t="s">
        <v>27</v>
      </c>
      <c r="H401" s="133" t="s">
        <v>131</v>
      </c>
      <c r="I401" s="128" t="s">
        <v>46</v>
      </c>
      <c r="J401" s="128" t="s">
        <v>132</v>
      </c>
      <c r="K401" s="128" t="s">
        <v>410</v>
      </c>
      <c r="L401" s="128" t="s">
        <v>411</v>
      </c>
    </row>
    <row r="402" spans="3:12" ht="15.75" thickBot="1" x14ac:dyDescent="0.3">
      <c r="C402" s="328" t="s">
        <v>47</v>
      </c>
      <c r="D402" s="568">
        <v>60</v>
      </c>
      <c r="E402" s="329">
        <v>1</v>
      </c>
      <c r="F402" s="115">
        <v>30000</v>
      </c>
      <c r="G402" s="330">
        <f t="shared" ref="G402:G411" si="34">E402*F402</f>
        <v>30000</v>
      </c>
      <c r="H402" s="331" t="s">
        <v>129</v>
      </c>
      <c r="I402" s="116" t="s">
        <v>699</v>
      </c>
      <c r="J402" s="116" t="str">
        <f>VLOOKUP(I402,Presupuesto!$B$11:$C$566,2,0)</f>
        <v>SERVICIOS DE CAPACITACION.</v>
      </c>
      <c r="K402" s="98" t="str">
        <f>$K$226</f>
        <v>Vinculación Universidad-Sociedad</v>
      </c>
      <c r="L402" s="116" t="s">
        <v>397</v>
      </c>
    </row>
    <row r="403" spans="3:12" ht="15.75" thickBot="1" x14ac:dyDescent="0.3">
      <c r="C403" s="99" t="s">
        <v>48</v>
      </c>
      <c r="D403" s="569"/>
      <c r="E403" s="200">
        <v>60</v>
      </c>
      <c r="F403" s="100">
        <v>50</v>
      </c>
      <c r="G403" s="97">
        <f t="shared" si="34"/>
        <v>3000</v>
      </c>
      <c r="H403" s="331" t="s">
        <v>129</v>
      </c>
      <c r="I403" s="98" t="s">
        <v>717</v>
      </c>
      <c r="J403" s="98" t="str">
        <f>VLOOKUP(I403,Presupuesto!$B$11:$C$566,2,0)</f>
        <v>SERVICIOS DE IMPRENTA PUBLIC.Y REPRODUCCION</v>
      </c>
      <c r="K403" s="98" t="str">
        <f>$K$226</f>
        <v>Vinculación Universidad-Sociedad</v>
      </c>
      <c r="L403" s="98" t="s">
        <v>397</v>
      </c>
    </row>
    <row r="404" spans="3:12" ht="15.75" thickBot="1" x14ac:dyDescent="0.3">
      <c r="C404" s="99" t="s">
        <v>49</v>
      </c>
      <c r="D404" s="569"/>
      <c r="E404" s="200">
        <v>60</v>
      </c>
      <c r="F404" s="100">
        <v>150</v>
      </c>
      <c r="G404" s="97">
        <f t="shared" si="34"/>
        <v>9000</v>
      </c>
      <c r="H404" s="331" t="s">
        <v>129</v>
      </c>
      <c r="I404" s="98" t="s">
        <v>792</v>
      </c>
      <c r="J404" s="98" t="str">
        <f>VLOOKUP(I404,Presupuesto!$B$11:$C$566,2,0)</f>
        <v>ALIMENTOS B EBIDAS PARA PERSONAS</v>
      </c>
      <c r="K404" s="98" t="str">
        <f t="shared" ref="K404:K411" si="35">$K$226</f>
        <v>Vinculación Universidad-Sociedad</v>
      </c>
      <c r="L404" s="98" t="s">
        <v>399</v>
      </c>
    </row>
    <row r="405" spans="3:12" ht="15.75" thickBot="1" x14ac:dyDescent="0.3">
      <c r="C405" s="99" t="s">
        <v>50</v>
      </c>
      <c r="D405" s="569"/>
      <c r="E405" s="151">
        <v>0</v>
      </c>
      <c r="F405" s="118">
        <v>10000</v>
      </c>
      <c r="G405" s="97">
        <f t="shared" si="34"/>
        <v>0</v>
      </c>
      <c r="H405" s="331" t="s">
        <v>129</v>
      </c>
      <c r="I405" s="323" t="s">
        <v>300</v>
      </c>
      <c r="J405" s="98" t="str">
        <f>VLOOKUP(I405,Presupuesto!$B$11:$C$566,2,0)</f>
        <v>PASAJES (26100-00)</v>
      </c>
      <c r="K405" s="98" t="str">
        <f t="shared" si="35"/>
        <v>Vinculación Universidad-Sociedad</v>
      </c>
      <c r="L405" s="98" t="s">
        <v>412</v>
      </c>
    </row>
    <row r="406" spans="3:12" ht="15.75" thickBot="1" x14ac:dyDescent="0.3">
      <c r="C406" s="99" t="s">
        <v>417</v>
      </c>
      <c r="D406" s="569"/>
      <c r="E406" s="151">
        <v>0</v>
      </c>
      <c r="F406" s="118">
        <v>250</v>
      </c>
      <c r="G406" s="97">
        <f t="shared" si="34"/>
        <v>0</v>
      </c>
      <c r="H406" s="331" t="s">
        <v>129</v>
      </c>
      <c r="I406" s="98" t="s">
        <v>821</v>
      </c>
      <c r="J406" s="98" t="str">
        <f>VLOOKUP(I406,Presupuesto!$B$11:$C$566,2,0)</f>
        <v>PRODUCTOS PAPEL Y CARTON</v>
      </c>
      <c r="K406" s="98" t="str">
        <f t="shared" si="35"/>
        <v>Vinculación Universidad-Sociedad</v>
      </c>
      <c r="L406" s="98" t="s">
        <v>412</v>
      </c>
    </row>
    <row r="407" spans="3:12" ht="15.75" thickBot="1" x14ac:dyDescent="0.3">
      <c r="C407" s="99" t="s">
        <v>51</v>
      </c>
      <c r="D407" s="569"/>
      <c r="E407" s="200">
        <v>60</v>
      </c>
      <c r="F407" s="100">
        <v>85</v>
      </c>
      <c r="G407" s="97">
        <f t="shared" si="34"/>
        <v>5100</v>
      </c>
      <c r="H407" s="331" t="s">
        <v>129</v>
      </c>
      <c r="I407" s="98" t="s">
        <v>821</v>
      </c>
      <c r="J407" s="98" t="str">
        <f>VLOOKUP(I407,Presupuesto!$B$11:$C$566,2,0)</f>
        <v>PRODUCTOS PAPEL Y CARTON</v>
      </c>
      <c r="K407" s="98" t="str">
        <f t="shared" si="35"/>
        <v>Vinculación Universidad-Sociedad</v>
      </c>
      <c r="L407" s="98" t="s">
        <v>400</v>
      </c>
    </row>
    <row r="408" spans="3:12" ht="15.75" thickBot="1" x14ac:dyDescent="0.3">
      <c r="C408" s="99" t="s">
        <v>123</v>
      </c>
      <c r="D408" s="569"/>
      <c r="E408" s="200">
        <v>60</v>
      </c>
      <c r="F408" s="100">
        <v>36</v>
      </c>
      <c r="G408" s="97">
        <f t="shared" si="34"/>
        <v>2160</v>
      </c>
      <c r="H408" s="331" t="s">
        <v>129</v>
      </c>
      <c r="I408" s="98" t="s">
        <v>942</v>
      </c>
      <c r="J408" s="98" t="str">
        <f>VLOOKUP(I408,Presupuesto!$B$11:$C$566,2,0)</f>
        <v>UTILES DE ESCRITORIO, OFICINA Y ENSE¥ANZA</v>
      </c>
      <c r="K408" s="98" t="str">
        <f t="shared" si="35"/>
        <v>Vinculación Universidad-Sociedad</v>
      </c>
      <c r="L408" s="98" t="s">
        <v>400</v>
      </c>
    </row>
    <row r="409" spans="3:12" ht="15.75" thickBot="1" x14ac:dyDescent="0.3">
      <c r="C409" s="99" t="s">
        <v>34</v>
      </c>
      <c r="D409" s="569"/>
      <c r="E409" s="200">
        <v>0</v>
      </c>
      <c r="F409" s="100">
        <v>80</v>
      </c>
      <c r="G409" s="97">
        <f t="shared" si="34"/>
        <v>0</v>
      </c>
      <c r="H409" s="331" t="s">
        <v>129</v>
      </c>
      <c r="I409" s="98" t="s">
        <v>942</v>
      </c>
      <c r="J409" s="98" t="str">
        <f>VLOOKUP(I409,Presupuesto!$B$11:$C$566,2,0)</f>
        <v>UTILES DE ESCRITORIO, OFICINA Y ENSE¥ANZA</v>
      </c>
      <c r="K409" s="98" t="str">
        <f t="shared" si="35"/>
        <v>Vinculación Universidad-Sociedad</v>
      </c>
      <c r="L409" s="98" t="s">
        <v>412</v>
      </c>
    </row>
    <row r="410" spans="3:12" ht="15.75" thickBot="1" x14ac:dyDescent="0.3">
      <c r="C410" s="109" t="s">
        <v>52</v>
      </c>
      <c r="D410" s="569"/>
      <c r="E410" s="213">
        <v>0</v>
      </c>
      <c r="F410" s="119">
        <v>25</v>
      </c>
      <c r="G410" s="97">
        <f t="shared" si="34"/>
        <v>0</v>
      </c>
      <c r="H410" s="331" t="s">
        <v>129</v>
      </c>
      <c r="I410" s="98" t="s">
        <v>942</v>
      </c>
      <c r="J410" s="98" t="str">
        <f>VLOOKUP(I410,Presupuesto!$B$11:$C$566,2,0)</f>
        <v>UTILES DE ESCRITORIO, OFICINA Y ENSE¥ANZA</v>
      </c>
      <c r="K410" s="98" t="str">
        <f t="shared" si="35"/>
        <v>Vinculación Universidad-Sociedad</v>
      </c>
      <c r="L410" s="98" t="s">
        <v>412</v>
      </c>
    </row>
    <row r="411" spans="3:12" ht="15.75" thickBot="1" x14ac:dyDescent="0.3">
      <c r="C411" s="217" t="s">
        <v>430</v>
      </c>
      <c r="D411" s="218">
        <v>0</v>
      </c>
      <c r="E411" s="333">
        <v>0</v>
      </c>
      <c r="F411" s="104">
        <f>HLOOKUP(C411,$AH$2:$BU$3,2,0)</f>
        <v>1150</v>
      </c>
      <c r="G411" s="97">
        <f t="shared" si="34"/>
        <v>0</v>
      </c>
      <c r="H411" s="331" t="s">
        <v>129</v>
      </c>
      <c r="I411" s="335" t="s">
        <v>301</v>
      </c>
      <c r="J411" s="106" t="str">
        <f>VLOOKUP(I411,Presupuesto!$B$11:$C$566,2,0)</f>
        <v>VIATICOS (26200-00)</v>
      </c>
      <c r="K411" s="336" t="str">
        <f t="shared" si="35"/>
        <v>Vinculación Universidad-Sociedad</v>
      </c>
      <c r="L411" s="336" t="s">
        <v>412</v>
      </c>
    </row>
    <row r="414" spans="3:12" ht="15.75" thickBot="1" x14ac:dyDescent="0.3"/>
    <row r="415" spans="3:12" ht="15.75" thickBot="1" x14ac:dyDescent="0.3">
      <c r="C415" s="29" t="s">
        <v>43</v>
      </c>
      <c r="D415" s="30">
        <f>SUM(G422:G431)</f>
        <v>9920</v>
      </c>
      <c r="E415" s="93"/>
      <c r="F415" s="93"/>
      <c r="G415" s="93"/>
      <c r="H415" s="76"/>
      <c r="I415" s="76"/>
      <c r="J415" s="76"/>
      <c r="K415" s="112"/>
      <c r="L415" s="456"/>
    </row>
    <row r="416" spans="3:12" x14ac:dyDescent="0.25">
      <c r="C416" s="70"/>
      <c r="D416" s="31"/>
      <c r="E416" s="93"/>
      <c r="F416" s="93"/>
      <c r="G416" s="93"/>
      <c r="H416" s="76"/>
      <c r="I416" s="76"/>
      <c r="J416" s="76"/>
      <c r="K416" s="112"/>
      <c r="L416" s="456"/>
    </row>
    <row r="417" spans="3:12" x14ac:dyDescent="0.25">
      <c r="C417" s="70"/>
      <c r="D417" s="31"/>
      <c r="E417" s="93"/>
      <c r="F417" s="93"/>
      <c r="G417" s="93"/>
      <c r="H417" s="76"/>
      <c r="I417" s="76"/>
      <c r="J417" s="76"/>
      <c r="K417" s="112"/>
      <c r="L417" s="456"/>
    </row>
    <row r="418" spans="3:12" ht="15.75" x14ac:dyDescent="0.25">
      <c r="C418" s="202" t="s">
        <v>392</v>
      </c>
      <c r="D418" s="370" t="s">
        <v>2080</v>
      </c>
      <c r="E418" s="93"/>
      <c r="F418" s="93"/>
      <c r="G418" s="93"/>
      <c r="H418" s="76"/>
      <c r="I418" s="76"/>
      <c r="J418" s="76"/>
      <c r="K418" s="112"/>
      <c r="L418" s="456"/>
    </row>
    <row r="419" spans="3:12" ht="18.75" x14ac:dyDescent="0.25">
      <c r="C419" s="211" t="str">
        <f>IFERROR(VLOOKUP(D418,'1. Desarrollo e Innov. Curricu.'!$E:$F,2,FALSE),IFERROR(VLOOKUP(D418,'2. Investigación Científica'!$E:$F,2,FALSE),IFERROR(VLOOKUP(D418,'3. Vinculación Univ. Sociedad'!$E:$F,2,FALSE),IFERROR(VLOOKUP(D418,'4. Docencia y Profesorado Univ.'!$E:$F,2,FALSE),IFERROR(VLOOKUP(D418,'5. Estudiantes y Graduados'!$E:$F,2,FALSE),IFERROR(VLOOKUP(D418,'11. Gestion Administrativa'!$E:$F,2,FALSE),IFERROR(VLOOKUP(D418,'13. Gestión Académica'!$E:$F,2,FALSE),IFERROR(VLOOKUP(D418,'8. Asegura. de la Calid. y M'!$E:$F,2,FALSE),IFERROR(VLOOKUP(D418,'6. Gestión del Conocimiento'!$E:$F,2,FALSE),IFERROR(VLOOKUP(D418,'15. Gobernabilidad y Proceso...'!$E:$F,2,FALSE),IFERROR(VLOOKUP(D418,'12. Gestión del Talento Humano'!$E:$F,2,FALSE),IFERROR(VLOOKUP(D418,'14. Internacional... de la E.S.'!$E:$F,2,FALSE),IFERROR(VLOOKUP(D418,'10. Posgrado'!$E:$F,2,FALSE),IFERROR(VLOOKUP(D418,'17. Gestión TIC'!$E:$F,2,FALSE),IFERROR(VLOOKUP(D418,'16. Desa. del Sistema Educ.Sup.'!$E:$F,2,FALSE),IFERROR(VLOOKUP(D418,'9. Cultura de Inno. Insti...'!$E:$F,2,FALSE),VLOOKUP(D418,'7. Lo Esencial de la Reforma U.'!$E:$F,2,0)))))))))))))))))</f>
        <v>Capacitación en  Merketing inteligente, brandíng y estudios de percepción.</v>
      </c>
      <c r="D419" s="31"/>
      <c r="E419" s="93"/>
      <c r="F419" s="93"/>
      <c r="G419" s="93"/>
      <c r="H419" s="76"/>
      <c r="I419" s="76"/>
      <c r="J419" s="76"/>
      <c r="K419" s="112"/>
      <c r="L419" s="456"/>
    </row>
    <row r="420" spans="3:12" ht="15.75" thickBot="1" x14ac:dyDescent="0.3">
      <c r="C420" s="70"/>
      <c r="D420" s="31"/>
      <c r="E420" s="93"/>
      <c r="F420" s="93"/>
      <c r="G420" s="93"/>
      <c r="H420" s="76"/>
      <c r="I420" s="76"/>
      <c r="J420" s="76"/>
      <c r="K420" s="112"/>
      <c r="L420" s="456"/>
    </row>
    <row r="421" spans="3:12" ht="30.75" thickBot="1" x14ac:dyDescent="0.3">
      <c r="C421" s="126" t="s">
        <v>44</v>
      </c>
      <c r="D421" s="129" t="s">
        <v>45</v>
      </c>
      <c r="E421" s="128" t="s">
        <v>55</v>
      </c>
      <c r="F421" s="128" t="s">
        <v>57</v>
      </c>
      <c r="G421" s="127" t="s">
        <v>27</v>
      </c>
      <c r="H421" s="133" t="s">
        <v>131</v>
      </c>
      <c r="I421" s="128" t="s">
        <v>46</v>
      </c>
      <c r="J421" s="128" t="s">
        <v>132</v>
      </c>
      <c r="K421" s="128" t="s">
        <v>410</v>
      </c>
      <c r="L421" s="128" t="s">
        <v>411</v>
      </c>
    </row>
    <row r="422" spans="3:12" ht="15.75" thickBot="1" x14ac:dyDescent="0.3">
      <c r="C422" s="328" t="s">
        <v>47</v>
      </c>
      <c r="D422" s="568">
        <v>20</v>
      </c>
      <c r="E422" s="329">
        <v>0</v>
      </c>
      <c r="F422" s="115">
        <v>30000</v>
      </c>
      <c r="G422" s="330">
        <f t="shared" ref="G422:G431" si="36">E422*F422</f>
        <v>0</v>
      </c>
      <c r="H422" s="331" t="s">
        <v>129</v>
      </c>
      <c r="I422" s="116" t="s">
        <v>699</v>
      </c>
      <c r="J422" s="116" t="str">
        <f>VLOOKUP(I422,Presupuesto!$B$11:$C$566,2,0)</f>
        <v>SERVICIOS DE CAPACITACION.</v>
      </c>
      <c r="K422" s="332" t="s">
        <v>1358</v>
      </c>
      <c r="L422" s="116" t="s">
        <v>394</v>
      </c>
    </row>
    <row r="423" spans="3:12" ht="15.75" thickBot="1" x14ac:dyDescent="0.3">
      <c r="C423" s="99" t="s">
        <v>48</v>
      </c>
      <c r="D423" s="569"/>
      <c r="E423" s="200">
        <v>20</v>
      </c>
      <c r="F423" s="100">
        <v>100</v>
      </c>
      <c r="G423" s="97">
        <f t="shared" si="36"/>
        <v>2000</v>
      </c>
      <c r="H423" s="331" t="s">
        <v>129</v>
      </c>
      <c r="I423" s="98" t="s">
        <v>717</v>
      </c>
      <c r="J423" s="98" t="str">
        <f>VLOOKUP(I423,Presupuesto!$B$11:$C$566,2,0)</f>
        <v>SERVICIOS DE IMPRENTA PUBLIC.Y REPRODUCCION</v>
      </c>
      <c r="K423" s="332" t="s">
        <v>1358</v>
      </c>
      <c r="L423" s="98" t="s">
        <v>412</v>
      </c>
    </row>
    <row r="424" spans="3:12" ht="15.75" thickBot="1" x14ac:dyDescent="0.3">
      <c r="C424" s="99" t="s">
        <v>49</v>
      </c>
      <c r="D424" s="569"/>
      <c r="E424" s="200">
        <v>20</v>
      </c>
      <c r="F424" s="100">
        <v>150</v>
      </c>
      <c r="G424" s="97">
        <f t="shared" si="36"/>
        <v>3000</v>
      </c>
      <c r="H424" s="331" t="s">
        <v>129</v>
      </c>
      <c r="I424" s="98" t="s">
        <v>792</v>
      </c>
      <c r="J424" s="98" t="str">
        <f>VLOOKUP(I424,Presupuesto!$B$11:$C$566,2,0)</f>
        <v>ALIMENTOS B EBIDAS PARA PERSONAS</v>
      </c>
      <c r="K424" s="332" t="s">
        <v>1358</v>
      </c>
      <c r="L424" s="98" t="s">
        <v>412</v>
      </c>
    </row>
    <row r="425" spans="3:12" ht="15.75" thickBot="1" x14ac:dyDescent="0.3">
      <c r="C425" s="99" t="s">
        <v>50</v>
      </c>
      <c r="D425" s="569"/>
      <c r="E425" s="151">
        <v>0</v>
      </c>
      <c r="F425" s="118">
        <v>10000</v>
      </c>
      <c r="G425" s="97">
        <f t="shared" si="36"/>
        <v>0</v>
      </c>
      <c r="H425" s="331" t="s">
        <v>129</v>
      </c>
      <c r="I425" s="323" t="s">
        <v>300</v>
      </c>
      <c r="J425" s="98" t="str">
        <f>VLOOKUP(I425,Presupuesto!$B$11:$C$566,2,0)</f>
        <v>PASAJES (26100-00)</v>
      </c>
      <c r="K425" s="332" t="s">
        <v>1358</v>
      </c>
      <c r="L425" s="98" t="s">
        <v>412</v>
      </c>
    </row>
    <row r="426" spans="3:12" ht="15.75" thickBot="1" x14ac:dyDescent="0.3">
      <c r="C426" s="99" t="s">
        <v>417</v>
      </c>
      <c r="D426" s="569"/>
      <c r="E426" s="151">
        <v>10</v>
      </c>
      <c r="F426" s="118">
        <v>250</v>
      </c>
      <c r="G426" s="97">
        <f t="shared" si="36"/>
        <v>2500</v>
      </c>
      <c r="H426" s="331" t="s">
        <v>129</v>
      </c>
      <c r="I426" s="98" t="s">
        <v>821</v>
      </c>
      <c r="J426" s="98" t="str">
        <f>VLOOKUP(I426,Presupuesto!$B$11:$C$566,2,0)</f>
        <v>PRODUCTOS PAPEL Y CARTON</v>
      </c>
      <c r="K426" s="332" t="s">
        <v>1358</v>
      </c>
      <c r="L426" s="98" t="s">
        <v>412</v>
      </c>
    </row>
    <row r="427" spans="3:12" ht="15.75" thickBot="1" x14ac:dyDescent="0.3">
      <c r="C427" s="99" t="s">
        <v>51</v>
      </c>
      <c r="D427" s="569"/>
      <c r="E427" s="200">
        <v>20</v>
      </c>
      <c r="F427" s="100">
        <v>85</v>
      </c>
      <c r="G427" s="97">
        <f t="shared" si="36"/>
        <v>1700</v>
      </c>
      <c r="H427" s="331" t="s">
        <v>129</v>
      </c>
      <c r="I427" s="98" t="s">
        <v>821</v>
      </c>
      <c r="J427" s="98" t="str">
        <f>VLOOKUP(I427,Presupuesto!$B$11:$C$566,2,0)</f>
        <v>PRODUCTOS PAPEL Y CARTON</v>
      </c>
      <c r="K427" s="332" t="s">
        <v>1358</v>
      </c>
      <c r="L427" s="98" t="s">
        <v>412</v>
      </c>
    </row>
    <row r="428" spans="3:12" ht="15.75" thickBot="1" x14ac:dyDescent="0.3">
      <c r="C428" s="99" t="s">
        <v>123</v>
      </c>
      <c r="D428" s="569"/>
      <c r="E428" s="200">
        <v>20</v>
      </c>
      <c r="F428" s="100">
        <v>36</v>
      </c>
      <c r="G428" s="97">
        <f t="shared" si="36"/>
        <v>720</v>
      </c>
      <c r="H428" s="331" t="s">
        <v>129</v>
      </c>
      <c r="I428" s="98" t="s">
        <v>942</v>
      </c>
      <c r="J428" s="98" t="str">
        <f>VLOOKUP(I428,Presupuesto!$B$11:$C$566,2,0)</f>
        <v>UTILES DE ESCRITORIO, OFICINA Y ENSE¥ANZA</v>
      </c>
      <c r="K428" s="332" t="s">
        <v>1358</v>
      </c>
      <c r="L428" s="98" t="s">
        <v>412</v>
      </c>
    </row>
    <row r="429" spans="3:12" ht="15.75" thickBot="1" x14ac:dyDescent="0.3">
      <c r="C429" s="99" t="s">
        <v>34</v>
      </c>
      <c r="D429" s="569"/>
      <c r="E429" s="200">
        <v>0</v>
      </c>
      <c r="F429" s="100">
        <v>80</v>
      </c>
      <c r="G429" s="97">
        <f t="shared" si="36"/>
        <v>0</v>
      </c>
      <c r="H429" s="331" t="s">
        <v>129</v>
      </c>
      <c r="I429" s="98" t="s">
        <v>942</v>
      </c>
      <c r="J429" s="98" t="str">
        <f>VLOOKUP(I429,Presupuesto!$B$11:$C$566,2,0)</f>
        <v>UTILES DE ESCRITORIO, OFICINA Y ENSE¥ANZA</v>
      </c>
      <c r="K429" s="332" t="s">
        <v>1358</v>
      </c>
      <c r="L429" s="98" t="s">
        <v>412</v>
      </c>
    </row>
    <row r="430" spans="3:12" ht="15.75" thickBot="1" x14ac:dyDescent="0.3">
      <c r="C430" s="109" t="s">
        <v>52</v>
      </c>
      <c r="D430" s="569"/>
      <c r="E430" s="213">
        <v>0</v>
      </c>
      <c r="F430" s="119">
        <v>25</v>
      </c>
      <c r="G430" s="97">
        <f t="shared" si="36"/>
        <v>0</v>
      </c>
      <c r="H430" s="331" t="s">
        <v>129</v>
      </c>
      <c r="I430" s="98" t="s">
        <v>942</v>
      </c>
      <c r="J430" s="98" t="str">
        <f>VLOOKUP(I430,Presupuesto!$B$11:$C$566,2,0)</f>
        <v>UTILES DE ESCRITORIO, OFICINA Y ENSE¥ANZA</v>
      </c>
      <c r="K430" s="332" t="s">
        <v>1358</v>
      </c>
      <c r="L430" s="98" t="s">
        <v>412</v>
      </c>
    </row>
    <row r="431" spans="3:12" ht="15.75" thickBot="1" x14ac:dyDescent="0.3">
      <c r="C431" s="217" t="s">
        <v>430</v>
      </c>
      <c r="D431" s="218">
        <v>0</v>
      </c>
      <c r="E431" s="333">
        <v>0</v>
      </c>
      <c r="F431" s="104">
        <f>HLOOKUP(C431,$AH$2:$BU$3,2,0)</f>
        <v>1150</v>
      </c>
      <c r="G431" s="97">
        <f t="shared" si="36"/>
        <v>0</v>
      </c>
      <c r="H431" s="331" t="s">
        <v>129</v>
      </c>
      <c r="I431" s="335" t="s">
        <v>301</v>
      </c>
      <c r="J431" s="106" t="str">
        <f>VLOOKUP(I431,Presupuesto!$B$11:$C$566,2,0)</f>
        <v>VIATICOS (26200-00)</v>
      </c>
      <c r="K431" s="332" t="s">
        <v>1358</v>
      </c>
      <c r="L431" s="336" t="s">
        <v>412</v>
      </c>
    </row>
    <row r="432" spans="3:12" x14ac:dyDescent="0.25">
      <c r="C432" s="456"/>
      <c r="D432" s="456"/>
      <c r="E432" s="456"/>
      <c r="F432" s="456"/>
      <c r="G432" s="456"/>
      <c r="H432" s="443"/>
      <c r="I432" s="456"/>
      <c r="J432" s="456"/>
      <c r="K432" s="456"/>
      <c r="L432" s="456"/>
    </row>
    <row r="433" spans="3:12" ht="15.75" thickBot="1" x14ac:dyDescent="0.3"/>
    <row r="434" spans="3:12" ht="15.75" thickBot="1" x14ac:dyDescent="0.3">
      <c r="C434" s="29" t="s">
        <v>43</v>
      </c>
      <c r="D434" s="30">
        <f>SUM(G441:G450)</f>
        <v>9920</v>
      </c>
      <c r="E434" s="93"/>
      <c r="F434" s="93"/>
      <c r="G434" s="93"/>
      <c r="H434" s="76"/>
      <c r="I434" s="76"/>
      <c r="J434" s="76"/>
      <c r="K434" s="112"/>
      <c r="L434" s="456"/>
    </row>
    <row r="435" spans="3:12" x14ac:dyDescent="0.25">
      <c r="C435" s="70"/>
      <c r="D435" s="31"/>
      <c r="E435" s="93"/>
      <c r="F435" s="93"/>
      <c r="G435" s="93"/>
      <c r="H435" s="76"/>
      <c r="I435" s="76"/>
      <c r="J435" s="76"/>
      <c r="K435" s="112"/>
      <c r="L435" s="456"/>
    </row>
    <row r="436" spans="3:12" x14ac:dyDescent="0.25">
      <c r="C436" s="70"/>
      <c r="D436" s="31"/>
      <c r="E436" s="93"/>
      <c r="F436" s="93"/>
      <c r="G436" s="93"/>
      <c r="H436" s="76"/>
      <c r="I436" s="76"/>
      <c r="J436" s="76"/>
      <c r="K436" s="112"/>
      <c r="L436" s="456"/>
    </row>
    <row r="437" spans="3:12" ht="15.75" x14ac:dyDescent="0.25">
      <c r="C437" s="202" t="s">
        <v>392</v>
      </c>
      <c r="D437" s="370" t="s">
        <v>2081</v>
      </c>
      <c r="E437" s="93"/>
      <c r="F437" s="93"/>
      <c r="G437" s="93"/>
      <c r="H437" s="76"/>
      <c r="I437" s="76"/>
      <c r="J437" s="76"/>
      <c r="K437" s="112"/>
      <c r="L437" s="456"/>
    </row>
    <row r="438" spans="3:12" ht="18.75" x14ac:dyDescent="0.25">
      <c r="C438" s="211" t="str">
        <f>IFERROR(VLOOKUP(D437,'1. Desarrollo e Innov. Curricu.'!$E:$F,2,FALSE),IFERROR(VLOOKUP(D437,'2. Investigación Científica'!$E:$F,2,FALSE),IFERROR(VLOOKUP(D437,'3. Vinculación Univ. Sociedad'!$E:$F,2,FALSE),IFERROR(VLOOKUP(D437,'4. Docencia y Profesorado Univ.'!$E:$F,2,FALSE),IFERROR(VLOOKUP(D437,'5. Estudiantes y Graduados'!$E:$F,2,FALSE),IFERROR(VLOOKUP(D437,'11. Gestion Administrativa'!$E:$F,2,FALSE),IFERROR(VLOOKUP(D437,'13. Gestión Académica'!$E:$F,2,FALSE),IFERROR(VLOOKUP(D437,'8. Asegura. de la Calid. y M'!$E:$F,2,FALSE),IFERROR(VLOOKUP(D437,'6. Gestión del Conocimiento'!$E:$F,2,FALSE),IFERROR(VLOOKUP(D437,'15. Gobernabilidad y Proceso...'!$E:$F,2,FALSE),IFERROR(VLOOKUP(D437,'12. Gestión del Talento Humano'!$E:$F,2,FALSE),IFERROR(VLOOKUP(D437,'14. Internacional... de la E.S.'!$E:$F,2,FALSE),IFERROR(VLOOKUP(D437,'10. Posgrado'!$E:$F,2,FALSE),IFERROR(VLOOKUP(D437,'17. Gestión TIC'!$E:$F,2,FALSE),IFERROR(VLOOKUP(D437,'16. Desa. del Sistema Educ.Sup.'!$E:$F,2,FALSE),IFERROR(VLOOKUP(D437,'9. Cultura de Inno. Insti...'!$E:$F,2,FALSE),VLOOKUP(D437,'7. Lo Esencial de la Reforma U.'!$E:$F,2,0)))))))))))))))))</f>
        <v>Capacitacion en Normativa de Información Internacional NIIF</v>
      </c>
      <c r="D438" s="31"/>
      <c r="E438" s="93"/>
      <c r="F438" s="93"/>
      <c r="G438" s="93"/>
      <c r="H438" s="76"/>
      <c r="I438" s="76"/>
      <c r="J438" s="76"/>
      <c r="K438" s="112"/>
      <c r="L438" s="456"/>
    </row>
    <row r="439" spans="3:12" ht="15.75" thickBot="1" x14ac:dyDescent="0.3">
      <c r="C439" s="70"/>
      <c r="D439" s="31"/>
      <c r="E439" s="93"/>
      <c r="F439" s="93"/>
      <c r="G439" s="93"/>
      <c r="H439" s="76"/>
      <c r="I439" s="76"/>
      <c r="J439" s="76"/>
      <c r="K439" s="112"/>
      <c r="L439" s="456"/>
    </row>
    <row r="440" spans="3:12" ht="30.75" thickBot="1" x14ac:dyDescent="0.3">
      <c r="C440" s="126" t="s">
        <v>44</v>
      </c>
      <c r="D440" s="129" t="s">
        <v>45</v>
      </c>
      <c r="E440" s="128" t="s">
        <v>55</v>
      </c>
      <c r="F440" s="128" t="s">
        <v>57</v>
      </c>
      <c r="G440" s="127" t="s">
        <v>27</v>
      </c>
      <c r="H440" s="133" t="s">
        <v>131</v>
      </c>
      <c r="I440" s="128" t="s">
        <v>46</v>
      </c>
      <c r="J440" s="128" t="s">
        <v>132</v>
      </c>
      <c r="K440" s="128" t="s">
        <v>410</v>
      </c>
      <c r="L440" s="128" t="s">
        <v>411</v>
      </c>
    </row>
    <row r="441" spans="3:12" ht="15.75" thickBot="1" x14ac:dyDescent="0.3">
      <c r="C441" s="328" t="s">
        <v>47</v>
      </c>
      <c r="D441" s="568">
        <v>20</v>
      </c>
      <c r="E441" s="329">
        <v>0</v>
      </c>
      <c r="F441" s="115">
        <v>30000</v>
      </c>
      <c r="G441" s="330">
        <f t="shared" ref="G441:G450" si="37">E441*F441</f>
        <v>0</v>
      </c>
      <c r="H441" s="331" t="s">
        <v>129</v>
      </c>
      <c r="I441" s="116" t="s">
        <v>699</v>
      </c>
      <c r="J441" s="116" t="str">
        <f>VLOOKUP(I441,Presupuesto!$B$11:$C$566,2,0)</f>
        <v>SERVICIOS DE CAPACITACION.</v>
      </c>
      <c r="K441" s="332" t="s">
        <v>1358</v>
      </c>
      <c r="L441" s="116" t="s">
        <v>394</v>
      </c>
    </row>
    <row r="442" spans="3:12" ht="15.75" thickBot="1" x14ac:dyDescent="0.3">
      <c r="C442" s="99" t="s">
        <v>48</v>
      </c>
      <c r="D442" s="569"/>
      <c r="E442" s="200">
        <v>20</v>
      </c>
      <c r="F442" s="100">
        <v>100</v>
      </c>
      <c r="G442" s="97">
        <f t="shared" si="37"/>
        <v>2000</v>
      </c>
      <c r="H442" s="331" t="s">
        <v>129</v>
      </c>
      <c r="I442" s="98" t="s">
        <v>717</v>
      </c>
      <c r="J442" s="98" t="str">
        <f>VLOOKUP(I442,Presupuesto!$B$11:$C$566,2,0)</f>
        <v>SERVICIOS DE IMPRENTA PUBLIC.Y REPRODUCCION</v>
      </c>
      <c r="K442" s="332" t="s">
        <v>1358</v>
      </c>
      <c r="L442" s="98" t="s">
        <v>398</v>
      </c>
    </row>
    <row r="443" spans="3:12" ht="15.75" thickBot="1" x14ac:dyDescent="0.3">
      <c r="C443" s="99" t="s">
        <v>49</v>
      </c>
      <c r="D443" s="569"/>
      <c r="E443" s="200">
        <v>20</v>
      </c>
      <c r="F443" s="100">
        <v>150</v>
      </c>
      <c r="G443" s="97">
        <f t="shared" si="37"/>
        <v>3000</v>
      </c>
      <c r="H443" s="331" t="s">
        <v>129</v>
      </c>
      <c r="I443" s="98" t="s">
        <v>792</v>
      </c>
      <c r="J443" s="98" t="str">
        <f>VLOOKUP(I443,Presupuesto!$B$11:$C$566,2,0)</f>
        <v>ALIMENTOS B EBIDAS PARA PERSONAS</v>
      </c>
      <c r="K443" s="332" t="s">
        <v>1358</v>
      </c>
      <c r="L443" s="98" t="s">
        <v>398</v>
      </c>
    </row>
    <row r="444" spans="3:12" ht="15.75" thickBot="1" x14ac:dyDescent="0.3">
      <c r="C444" s="99" t="s">
        <v>50</v>
      </c>
      <c r="D444" s="569"/>
      <c r="E444" s="151">
        <v>0</v>
      </c>
      <c r="F444" s="118">
        <v>10000</v>
      </c>
      <c r="G444" s="97">
        <f t="shared" si="37"/>
        <v>0</v>
      </c>
      <c r="H444" s="331" t="s">
        <v>129</v>
      </c>
      <c r="I444" s="323" t="s">
        <v>300</v>
      </c>
      <c r="J444" s="98" t="str">
        <f>VLOOKUP(I444,Presupuesto!$B$11:$C$566,2,0)</f>
        <v>PASAJES (26100-00)</v>
      </c>
      <c r="K444" s="332" t="s">
        <v>1358</v>
      </c>
      <c r="L444" s="98" t="s">
        <v>412</v>
      </c>
    </row>
    <row r="445" spans="3:12" ht="15.75" thickBot="1" x14ac:dyDescent="0.3">
      <c r="C445" s="99" t="s">
        <v>417</v>
      </c>
      <c r="D445" s="569"/>
      <c r="E445" s="151">
        <v>10</v>
      </c>
      <c r="F445" s="118">
        <v>250</v>
      </c>
      <c r="G445" s="97">
        <f t="shared" si="37"/>
        <v>2500</v>
      </c>
      <c r="H445" s="331" t="s">
        <v>129</v>
      </c>
      <c r="I445" s="98" t="s">
        <v>821</v>
      </c>
      <c r="J445" s="98" t="str">
        <f>VLOOKUP(I445,Presupuesto!$B$11:$C$566,2,0)</f>
        <v>PRODUCTOS PAPEL Y CARTON</v>
      </c>
      <c r="K445" s="332" t="s">
        <v>1358</v>
      </c>
      <c r="L445" s="98" t="s">
        <v>398</v>
      </c>
    </row>
    <row r="446" spans="3:12" ht="15.75" thickBot="1" x14ac:dyDescent="0.3">
      <c r="C446" s="99" t="s">
        <v>51</v>
      </c>
      <c r="D446" s="569"/>
      <c r="E446" s="200">
        <v>20</v>
      </c>
      <c r="F446" s="100">
        <v>85</v>
      </c>
      <c r="G446" s="97">
        <f t="shared" si="37"/>
        <v>1700</v>
      </c>
      <c r="H446" s="331" t="s">
        <v>129</v>
      </c>
      <c r="I446" s="98" t="s">
        <v>821</v>
      </c>
      <c r="J446" s="98" t="str">
        <f>VLOOKUP(I446,Presupuesto!$B$11:$C$566,2,0)</f>
        <v>PRODUCTOS PAPEL Y CARTON</v>
      </c>
      <c r="K446" s="332" t="s">
        <v>1358</v>
      </c>
      <c r="L446" s="98" t="s">
        <v>398</v>
      </c>
    </row>
    <row r="447" spans="3:12" ht="15.75" thickBot="1" x14ac:dyDescent="0.3">
      <c r="C447" s="99" t="s">
        <v>123</v>
      </c>
      <c r="D447" s="569"/>
      <c r="E447" s="200">
        <v>20</v>
      </c>
      <c r="F447" s="100">
        <v>36</v>
      </c>
      <c r="G447" s="97">
        <f t="shared" si="37"/>
        <v>720</v>
      </c>
      <c r="H447" s="331" t="s">
        <v>129</v>
      </c>
      <c r="I447" s="98" t="s">
        <v>942</v>
      </c>
      <c r="J447" s="98" t="str">
        <f>VLOOKUP(I447,Presupuesto!$B$11:$C$566,2,0)</f>
        <v>UTILES DE ESCRITORIO, OFICINA Y ENSE¥ANZA</v>
      </c>
      <c r="K447" s="332" t="s">
        <v>1358</v>
      </c>
      <c r="L447" s="98" t="s">
        <v>398</v>
      </c>
    </row>
    <row r="448" spans="3:12" ht="15.75" thickBot="1" x14ac:dyDescent="0.3">
      <c r="C448" s="99" t="s">
        <v>34</v>
      </c>
      <c r="D448" s="569"/>
      <c r="E448" s="200">
        <v>0</v>
      </c>
      <c r="F448" s="100">
        <v>80</v>
      </c>
      <c r="G448" s="97">
        <f t="shared" si="37"/>
        <v>0</v>
      </c>
      <c r="H448" s="331" t="s">
        <v>129</v>
      </c>
      <c r="I448" s="98" t="s">
        <v>942</v>
      </c>
      <c r="J448" s="98" t="str">
        <f>VLOOKUP(I448,Presupuesto!$B$11:$C$566,2,0)</f>
        <v>UTILES DE ESCRITORIO, OFICINA Y ENSE¥ANZA</v>
      </c>
      <c r="K448" s="332" t="s">
        <v>1358</v>
      </c>
      <c r="L448" s="98" t="s">
        <v>412</v>
      </c>
    </row>
    <row r="449" spans="3:12" ht="15.75" thickBot="1" x14ac:dyDescent="0.3">
      <c r="C449" s="109" t="s">
        <v>52</v>
      </c>
      <c r="D449" s="569"/>
      <c r="E449" s="213">
        <v>0</v>
      </c>
      <c r="F449" s="119">
        <v>25</v>
      </c>
      <c r="G449" s="97">
        <f t="shared" si="37"/>
        <v>0</v>
      </c>
      <c r="H449" s="331" t="s">
        <v>129</v>
      </c>
      <c r="I449" s="98" t="s">
        <v>942</v>
      </c>
      <c r="J449" s="98" t="str">
        <f>VLOOKUP(I449,Presupuesto!$B$11:$C$566,2,0)</f>
        <v>UTILES DE ESCRITORIO, OFICINA Y ENSE¥ANZA</v>
      </c>
      <c r="K449" s="332" t="s">
        <v>1358</v>
      </c>
      <c r="L449" s="98" t="s">
        <v>412</v>
      </c>
    </row>
    <row r="450" spans="3:12" ht="15.75" thickBot="1" x14ac:dyDescent="0.3">
      <c r="C450" s="217" t="s">
        <v>430</v>
      </c>
      <c r="D450" s="218">
        <v>0</v>
      </c>
      <c r="E450" s="333">
        <v>0</v>
      </c>
      <c r="F450" s="104">
        <f>HLOOKUP(C450,$AH$2:$BU$3,2,0)</f>
        <v>1150</v>
      </c>
      <c r="G450" s="97">
        <f t="shared" si="37"/>
        <v>0</v>
      </c>
      <c r="H450" s="331" t="s">
        <v>129</v>
      </c>
      <c r="I450" s="335" t="s">
        <v>301</v>
      </c>
      <c r="J450" s="106" t="str">
        <f>VLOOKUP(I450,Presupuesto!$B$11:$C$566,2,0)</f>
        <v>VIATICOS (26200-00)</v>
      </c>
      <c r="K450" s="332" t="s">
        <v>1358</v>
      </c>
      <c r="L450" s="336" t="s">
        <v>412</v>
      </c>
    </row>
    <row r="451" spans="3:12" x14ac:dyDescent="0.25">
      <c r="C451" s="456"/>
      <c r="D451" s="456"/>
      <c r="E451" s="456"/>
      <c r="F451" s="456"/>
      <c r="G451" s="456"/>
      <c r="H451" s="443"/>
      <c r="I451" s="456"/>
      <c r="J451" s="456"/>
      <c r="K451" s="456"/>
      <c r="L451" s="456"/>
    </row>
    <row r="453" spans="3:12" ht="15.75" thickBot="1" x14ac:dyDescent="0.3"/>
    <row r="454" spans="3:12" ht="15.75" thickBot="1" x14ac:dyDescent="0.3">
      <c r="C454" s="29" t="s">
        <v>43</v>
      </c>
      <c r="D454" s="30">
        <f>SUM(G461:G470)</f>
        <v>9920</v>
      </c>
      <c r="E454" s="93"/>
      <c r="F454" s="93"/>
      <c r="G454" s="93"/>
      <c r="H454" s="76"/>
      <c r="I454" s="76"/>
      <c r="J454" s="76"/>
      <c r="K454" s="112"/>
      <c r="L454" s="456"/>
    </row>
    <row r="455" spans="3:12" x14ac:dyDescent="0.25">
      <c r="C455" s="70"/>
      <c r="D455" s="31"/>
      <c r="E455" s="93"/>
      <c r="F455" s="93"/>
      <c r="G455" s="93"/>
      <c r="H455" s="76"/>
      <c r="I455" s="76"/>
      <c r="J455" s="76"/>
      <c r="K455" s="112"/>
      <c r="L455" s="456"/>
    </row>
    <row r="456" spans="3:12" x14ac:dyDescent="0.25">
      <c r="C456" s="70"/>
      <c r="D456" s="31"/>
      <c r="E456" s="93"/>
      <c r="F456" s="93"/>
      <c r="G456" s="93"/>
      <c r="H456" s="76"/>
      <c r="I456" s="76"/>
      <c r="J456" s="76"/>
      <c r="K456" s="112"/>
      <c r="L456" s="456"/>
    </row>
    <row r="457" spans="3:12" ht="15.75" x14ac:dyDescent="0.25">
      <c r="C457" s="202" t="s">
        <v>392</v>
      </c>
      <c r="D457" s="370" t="s">
        <v>2082</v>
      </c>
      <c r="E457" s="93"/>
      <c r="F457" s="93"/>
      <c r="G457" s="93"/>
      <c r="H457" s="76"/>
      <c r="I457" s="76"/>
      <c r="J457" s="76"/>
      <c r="K457" s="112"/>
      <c r="L457" s="456"/>
    </row>
    <row r="458" spans="3:12" ht="18.75" x14ac:dyDescent="0.25">
      <c r="C458" s="211" t="str">
        <f>IFERROR(VLOOKUP(D457,'1. Desarrollo e Innov. Curricu.'!$E:$F,2,FALSE),IFERROR(VLOOKUP(D457,'2. Investigación Científica'!$E:$F,2,FALSE),IFERROR(VLOOKUP(D457,'3. Vinculación Univ. Sociedad'!$E:$F,2,FALSE),IFERROR(VLOOKUP(D457,'4. Docencia y Profesorado Univ.'!$E:$F,2,FALSE),IFERROR(VLOOKUP(D457,'5. Estudiantes y Graduados'!$E:$F,2,FALSE),IFERROR(VLOOKUP(D457,'11. Gestion Administrativa'!$E:$F,2,FALSE),IFERROR(VLOOKUP(D457,'13. Gestión Académica'!$E:$F,2,FALSE),IFERROR(VLOOKUP(D457,'8. Asegura. de la Calid. y M'!$E:$F,2,FALSE),IFERROR(VLOOKUP(D457,'6. Gestión del Conocimiento'!$E:$F,2,FALSE),IFERROR(VLOOKUP(D457,'15. Gobernabilidad y Proceso...'!$E:$F,2,FALSE),IFERROR(VLOOKUP(D457,'12. Gestión del Talento Humano'!$E:$F,2,FALSE),IFERROR(VLOOKUP(D457,'14. Internacional... de la E.S.'!$E:$F,2,FALSE),IFERROR(VLOOKUP(D457,'10. Posgrado'!$E:$F,2,FALSE),IFERROR(VLOOKUP(D457,'17. Gestión TIC'!$E:$F,2,FALSE),IFERROR(VLOOKUP(D457,'16. Desa. del Sistema Educ.Sup.'!$E:$F,2,FALSE),IFERROR(VLOOKUP(D457,'9. Cultura de Inno. Insti...'!$E:$F,2,FALSE),VLOOKUP(D457,'7. Lo Esencial de la Reforma U.'!$E:$F,2,0)))))))))))))))))</f>
        <v>Capacitación en analisis e Indicadores Financieros del Sector productivo, sector bancario y Cooperativo.</v>
      </c>
      <c r="D458" s="31"/>
      <c r="E458" s="93"/>
      <c r="F458" s="93"/>
      <c r="G458" s="93"/>
      <c r="H458" s="76"/>
      <c r="I458" s="76"/>
      <c r="J458" s="76"/>
      <c r="K458" s="112"/>
      <c r="L458" s="456"/>
    </row>
    <row r="459" spans="3:12" ht="15.75" thickBot="1" x14ac:dyDescent="0.3">
      <c r="C459" s="70"/>
      <c r="D459" s="31"/>
      <c r="E459" s="93"/>
      <c r="F459" s="93"/>
      <c r="G459" s="93"/>
      <c r="H459" s="76"/>
      <c r="I459" s="76"/>
      <c r="J459" s="76"/>
      <c r="K459" s="112"/>
      <c r="L459" s="456"/>
    </row>
    <row r="460" spans="3:12" ht="30.75" thickBot="1" x14ac:dyDescent="0.3">
      <c r="C460" s="126" t="s">
        <v>44</v>
      </c>
      <c r="D460" s="129" t="s">
        <v>45</v>
      </c>
      <c r="E460" s="128" t="s">
        <v>55</v>
      </c>
      <c r="F460" s="128" t="s">
        <v>57</v>
      </c>
      <c r="G460" s="127" t="s">
        <v>27</v>
      </c>
      <c r="H460" s="133" t="s">
        <v>131</v>
      </c>
      <c r="I460" s="128" t="s">
        <v>46</v>
      </c>
      <c r="J460" s="128" t="s">
        <v>132</v>
      </c>
      <c r="K460" s="128" t="s">
        <v>410</v>
      </c>
      <c r="L460" s="128" t="s">
        <v>411</v>
      </c>
    </row>
    <row r="461" spans="3:12" ht="15.75" thickBot="1" x14ac:dyDescent="0.3">
      <c r="C461" s="328" t="s">
        <v>47</v>
      </c>
      <c r="D461" s="568">
        <v>20</v>
      </c>
      <c r="E461" s="329">
        <v>0</v>
      </c>
      <c r="F461" s="115">
        <v>30000</v>
      </c>
      <c r="G461" s="330">
        <f t="shared" ref="G461:G470" si="38">E461*F461</f>
        <v>0</v>
      </c>
      <c r="H461" s="331" t="s">
        <v>129</v>
      </c>
      <c r="I461" s="116" t="s">
        <v>699</v>
      </c>
      <c r="J461" s="116" t="str">
        <f>VLOOKUP(I461,Presupuesto!$B$11:$C$566,2,0)</f>
        <v>SERVICIOS DE CAPACITACION.</v>
      </c>
      <c r="K461" s="332" t="s">
        <v>1358</v>
      </c>
      <c r="L461" s="116" t="s">
        <v>394</v>
      </c>
    </row>
    <row r="462" spans="3:12" ht="15.75" thickBot="1" x14ac:dyDescent="0.3">
      <c r="C462" s="99" t="s">
        <v>48</v>
      </c>
      <c r="D462" s="569"/>
      <c r="E462" s="200">
        <v>20</v>
      </c>
      <c r="F462" s="100">
        <v>100</v>
      </c>
      <c r="G462" s="97">
        <f t="shared" si="38"/>
        <v>2000</v>
      </c>
      <c r="H462" s="331" t="s">
        <v>129</v>
      </c>
      <c r="I462" s="98" t="s">
        <v>717</v>
      </c>
      <c r="J462" s="98" t="str">
        <f>VLOOKUP(I462,Presupuesto!$B$11:$C$566,2,0)</f>
        <v>SERVICIOS DE IMPRENTA PUBLIC.Y REPRODUCCION</v>
      </c>
      <c r="K462" s="332" t="s">
        <v>1358</v>
      </c>
      <c r="L462" s="98" t="s">
        <v>400</v>
      </c>
    </row>
    <row r="463" spans="3:12" ht="15.75" thickBot="1" x14ac:dyDescent="0.3">
      <c r="C463" s="99" t="s">
        <v>49</v>
      </c>
      <c r="D463" s="569"/>
      <c r="E463" s="200">
        <v>20</v>
      </c>
      <c r="F463" s="100">
        <v>150</v>
      </c>
      <c r="G463" s="97">
        <f t="shared" si="38"/>
        <v>3000</v>
      </c>
      <c r="H463" s="331" t="s">
        <v>129</v>
      </c>
      <c r="I463" s="98" t="s">
        <v>792</v>
      </c>
      <c r="J463" s="98" t="str">
        <f>VLOOKUP(I463,Presupuesto!$B$11:$C$566,2,0)</f>
        <v>ALIMENTOS B EBIDAS PARA PERSONAS</v>
      </c>
      <c r="K463" s="332" t="s">
        <v>1358</v>
      </c>
      <c r="L463" s="98" t="s">
        <v>400</v>
      </c>
    </row>
    <row r="464" spans="3:12" ht="15.75" thickBot="1" x14ac:dyDescent="0.3">
      <c r="C464" s="99" t="s">
        <v>50</v>
      </c>
      <c r="D464" s="569"/>
      <c r="E464" s="151">
        <v>0</v>
      </c>
      <c r="F464" s="118">
        <v>250</v>
      </c>
      <c r="G464" s="97">
        <f t="shared" si="38"/>
        <v>0</v>
      </c>
      <c r="H464" s="331" t="s">
        <v>129</v>
      </c>
      <c r="I464" s="323" t="s">
        <v>300</v>
      </c>
      <c r="J464" s="98" t="str">
        <f>VLOOKUP(I464,Presupuesto!$B$11:$C$566,2,0)</f>
        <v>PASAJES (26100-00)</v>
      </c>
      <c r="K464" s="332" t="s">
        <v>1358</v>
      </c>
      <c r="L464" s="98" t="s">
        <v>412</v>
      </c>
    </row>
    <row r="465" spans="3:12" ht="15.75" thickBot="1" x14ac:dyDescent="0.3">
      <c r="C465" s="99" t="s">
        <v>417</v>
      </c>
      <c r="D465" s="569"/>
      <c r="E465" s="151">
        <v>10</v>
      </c>
      <c r="F465" s="118">
        <v>250</v>
      </c>
      <c r="G465" s="97">
        <f t="shared" si="38"/>
        <v>2500</v>
      </c>
      <c r="H465" s="331" t="s">
        <v>129</v>
      </c>
      <c r="I465" s="98" t="s">
        <v>821</v>
      </c>
      <c r="J465" s="98" t="str">
        <f>VLOOKUP(I465,Presupuesto!$B$11:$C$566,2,0)</f>
        <v>PRODUCTOS PAPEL Y CARTON</v>
      </c>
      <c r="K465" s="332" t="s">
        <v>1358</v>
      </c>
      <c r="L465" s="98" t="s">
        <v>401</v>
      </c>
    </row>
    <row r="466" spans="3:12" ht="15.75" thickBot="1" x14ac:dyDescent="0.3">
      <c r="C466" s="99" t="s">
        <v>51</v>
      </c>
      <c r="D466" s="569"/>
      <c r="E466" s="200">
        <v>20</v>
      </c>
      <c r="F466" s="100">
        <v>85</v>
      </c>
      <c r="G466" s="97">
        <f t="shared" si="38"/>
        <v>1700</v>
      </c>
      <c r="H466" s="331" t="s">
        <v>129</v>
      </c>
      <c r="I466" s="98" t="s">
        <v>821</v>
      </c>
      <c r="J466" s="98" t="str">
        <f>VLOOKUP(I466,Presupuesto!$B$11:$C$566,2,0)</f>
        <v>PRODUCTOS PAPEL Y CARTON</v>
      </c>
      <c r="K466" s="332" t="s">
        <v>1358</v>
      </c>
      <c r="L466" s="98" t="s">
        <v>401</v>
      </c>
    </row>
    <row r="467" spans="3:12" ht="15.75" thickBot="1" x14ac:dyDescent="0.3">
      <c r="C467" s="99" t="s">
        <v>123</v>
      </c>
      <c r="D467" s="569"/>
      <c r="E467" s="200">
        <v>20</v>
      </c>
      <c r="F467" s="100">
        <v>36</v>
      </c>
      <c r="G467" s="97">
        <f t="shared" si="38"/>
        <v>720</v>
      </c>
      <c r="H467" s="331" t="s">
        <v>129</v>
      </c>
      <c r="I467" s="98" t="s">
        <v>942</v>
      </c>
      <c r="J467" s="98" t="str">
        <f>VLOOKUP(I467,Presupuesto!$B$11:$C$566,2,0)</f>
        <v>UTILES DE ESCRITORIO, OFICINA Y ENSE¥ANZA</v>
      </c>
      <c r="K467" s="332" t="s">
        <v>1358</v>
      </c>
      <c r="L467" s="98" t="s">
        <v>401</v>
      </c>
    </row>
    <row r="468" spans="3:12" ht="15.75" thickBot="1" x14ac:dyDescent="0.3">
      <c r="C468" s="99" t="s">
        <v>34</v>
      </c>
      <c r="D468" s="569"/>
      <c r="E468" s="200">
        <v>0</v>
      </c>
      <c r="F468" s="100">
        <v>80</v>
      </c>
      <c r="G468" s="97">
        <f t="shared" si="38"/>
        <v>0</v>
      </c>
      <c r="H468" s="331" t="s">
        <v>129</v>
      </c>
      <c r="I468" s="98" t="s">
        <v>942</v>
      </c>
      <c r="J468" s="98" t="str">
        <f>VLOOKUP(I468,Presupuesto!$B$11:$C$566,2,0)</f>
        <v>UTILES DE ESCRITORIO, OFICINA Y ENSE¥ANZA</v>
      </c>
      <c r="K468" s="332" t="s">
        <v>1358</v>
      </c>
      <c r="L468" s="98" t="s">
        <v>412</v>
      </c>
    </row>
    <row r="469" spans="3:12" ht="15.75" thickBot="1" x14ac:dyDescent="0.3">
      <c r="C469" s="109" t="s">
        <v>52</v>
      </c>
      <c r="D469" s="569"/>
      <c r="E469" s="213">
        <v>0</v>
      </c>
      <c r="F469" s="119">
        <v>25</v>
      </c>
      <c r="G469" s="97">
        <f t="shared" si="38"/>
        <v>0</v>
      </c>
      <c r="H469" s="331" t="s">
        <v>129</v>
      </c>
      <c r="I469" s="98" t="s">
        <v>942</v>
      </c>
      <c r="J469" s="98" t="str">
        <f>VLOOKUP(I469,Presupuesto!$B$11:$C$566,2,0)</f>
        <v>UTILES DE ESCRITORIO, OFICINA Y ENSE¥ANZA</v>
      </c>
      <c r="K469" s="332" t="s">
        <v>1358</v>
      </c>
      <c r="L469" s="98" t="s">
        <v>412</v>
      </c>
    </row>
    <row r="470" spans="3:12" ht="15.75" thickBot="1" x14ac:dyDescent="0.3">
      <c r="C470" s="217" t="s">
        <v>430</v>
      </c>
      <c r="D470" s="218">
        <v>0</v>
      </c>
      <c r="E470" s="333">
        <v>0</v>
      </c>
      <c r="F470" s="104">
        <f>HLOOKUP(C470,$AH$2:$BU$3,2,0)</f>
        <v>1150</v>
      </c>
      <c r="G470" s="97">
        <f t="shared" si="38"/>
        <v>0</v>
      </c>
      <c r="H470" s="331" t="s">
        <v>129</v>
      </c>
      <c r="I470" s="335" t="s">
        <v>301</v>
      </c>
      <c r="J470" s="106" t="str">
        <f>VLOOKUP(I470,Presupuesto!$B$11:$C$566,2,0)</f>
        <v>VIATICOS (26200-00)</v>
      </c>
      <c r="K470" s="332" t="s">
        <v>1358</v>
      </c>
      <c r="L470" s="336" t="s">
        <v>412</v>
      </c>
    </row>
    <row r="471" spans="3:12" x14ac:dyDescent="0.25">
      <c r="C471" s="456"/>
      <c r="D471" s="456"/>
      <c r="E471" s="456"/>
      <c r="F471" s="456"/>
      <c r="G471" s="456"/>
      <c r="H471" s="443"/>
      <c r="I471" s="456"/>
      <c r="J471" s="456"/>
      <c r="K471" s="456"/>
      <c r="L471" s="456"/>
    </row>
    <row r="474" spans="3:12" ht="15.75" thickBot="1" x14ac:dyDescent="0.3"/>
    <row r="475" spans="3:12" ht="15.75" thickBot="1" x14ac:dyDescent="0.3">
      <c r="C475" s="29" t="s">
        <v>43</v>
      </c>
      <c r="D475" s="30">
        <f>SUM(G482:G491)</f>
        <v>0</v>
      </c>
      <c r="E475" s="93"/>
      <c r="F475" s="93"/>
      <c r="G475" s="93"/>
      <c r="H475" s="76"/>
      <c r="I475" s="76"/>
      <c r="J475" s="76"/>
      <c r="K475" s="112"/>
      <c r="L475" s="456"/>
    </row>
    <row r="476" spans="3:12" x14ac:dyDescent="0.25">
      <c r="C476" s="70"/>
      <c r="D476" s="31"/>
      <c r="E476" s="93"/>
      <c r="F476" s="93"/>
      <c r="G476" s="93"/>
      <c r="H476" s="76"/>
      <c r="I476" s="76"/>
      <c r="J476" s="76"/>
      <c r="K476" s="112"/>
      <c r="L476" s="456"/>
    </row>
    <row r="477" spans="3:12" x14ac:dyDescent="0.25">
      <c r="C477" s="70"/>
      <c r="D477" s="31"/>
      <c r="E477" s="93"/>
      <c r="F477" s="93"/>
      <c r="G477" s="93"/>
      <c r="H477" s="76"/>
      <c r="I477" s="76"/>
      <c r="J477" s="76"/>
      <c r="K477" s="112"/>
      <c r="L477" s="456"/>
    </row>
    <row r="478" spans="3:12" ht="15.75" x14ac:dyDescent="0.25">
      <c r="C478" s="202" t="s">
        <v>392</v>
      </c>
      <c r="D478" s="370">
        <v>0</v>
      </c>
      <c r="E478" s="93"/>
      <c r="F478" s="93"/>
      <c r="G478" s="93"/>
      <c r="H478" s="76"/>
      <c r="I478" s="76"/>
      <c r="J478" s="76"/>
      <c r="K478" s="112"/>
      <c r="L478" s="456"/>
    </row>
    <row r="479" spans="3:12" ht="18.75" x14ac:dyDescent="0.25">
      <c r="C479" s="211" t="e">
        <f>IFERROR(VLOOKUP(D478,'1. Desarrollo e Innov. Curricu.'!$E:$F,2,FALSE),IFERROR(VLOOKUP(D478,'2. Investigación Científica'!$E:$F,2,FALSE),IFERROR(VLOOKUP(D478,'3. Vinculación Univ. Sociedad'!$E:$F,2,FALSE),IFERROR(VLOOKUP(D478,'4. Docencia y Profesorado Univ.'!$E:$F,2,FALSE),IFERROR(VLOOKUP(D478,'5. Estudiantes y Graduados'!$E:$F,2,FALSE),IFERROR(VLOOKUP(D478,'11. Gestion Administrativa'!$E:$F,2,FALSE),IFERROR(VLOOKUP(D478,'13. Gestión Académica'!$E:$F,2,FALSE),IFERROR(VLOOKUP(D478,'8. Asegura. de la Calid. y M'!$E:$F,2,FALSE),IFERROR(VLOOKUP(D478,'6. Gestión del Conocimiento'!$E:$F,2,FALSE),IFERROR(VLOOKUP(D478,'15. Gobernabilidad y Proceso...'!$E:$F,2,FALSE),IFERROR(VLOOKUP(D478,'12. Gestión del Talento Humano'!$E:$F,2,FALSE),IFERROR(VLOOKUP(D478,'14. Internacional... de la E.S.'!$E:$F,2,FALSE),IFERROR(VLOOKUP(D478,'10. Posgrado'!$E:$F,2,FALSE),IFERROR(VLOOKUP(D478,'17. Gestión TIC'!$E:$F,2,FALSE),IFERROR(VLOOKUP(D478,'16. Desa. del Sistema Educ.Sup.'!$E:$F,2,FALSE),IFERROR(VLOOKUP(D478,'9. Cultura de Inno. Insti...'!$E:$F,2,FALSE),VLOOKUP(D478,'7. Lo Esencial de la Reforma U.'!$E:$F,2,0)))))))))))))))))</f>
        <v>#N/A</v>
      </c>
      <c r="D479" s="31"/>
      <c r="E479" s="93"/>
      <c r="F479" s="93"/>
      <c r="G479" s="93"/>
      <c r="H479" s="76"/>
      <c r="I479" s="76"/>
      <c r="J479" s="76"/>
      <c r="K479" s="112"/>
      <c r="L479" s="456"/>
    </row>
    <row r="480" spans="3:12" ht="15.75" thickBot="1" x14ac:dyDescent="0.3">
      <c r="C480" s="70"/>
      <c r="D480" s="31"/>
      <c r="E480" s="93"/>
      <c r="F480" s="93"/>
      <c r="G480" s="93"/>
      <c r="H480" s="76"/>
      <c r="I480" s="76"/>
      <c r="J480" s="76"/>
      <c r="K480" s="112"/>
      <c r="L480" s="456"/>
    </row>
    <row r="481" spans="3:12" ht="30.75" thickBot="1" x14ac:dyDescent="0.3">
      <c r="C481" s="126" t="s">
        <v>44</v>
      </c>
      <c r="D481" s="129" t="s">
        <v>45</v>
      </c>
      <c r="E481" s="128" t="s">
        <v>55</v>
      </c>
      <c r="F481" s="128" t="s">
        <v>57</v>
      </c>
      <c r="G481" s="127" t="s">
        <v>27</v>
      </c>
      <c r="H481" s="133" t="s">
        <v>131</v>
      </c>
      <c r="I481" s="128" t="s">
        <v>46</v>
      </c>
      <c r="J481" s="128" t="s">
        <v>132</v>
      </c>
      <c r="K481" s="128" t="s">
        <v>410</v>
      </c>
      <c r="L481" s="128" t="s">
        <v>411</v>
      </c>
    </row>
    <row r="482" spans="3:12" x14ac:dyDescent="0.25">
      <c r="C482" s="328" t="s">
        <v>47</v>
      </c>
      <c r="D482" s="568">
        <v>0</v>
      </c>
      <c r="E482" s="329">
        <v>0</v>
      </c>
      <c r="F482" s="115">
        <v>30000</v>
      </c>
      <c r="G482" s="330">
        <f t="shared" ref="G482:G491" si="39">E482*F482</f>
        <v>0</v>
      </c>
      <c r="H482" s="331"/>
      <c r="I482" s="116" t="s">
        <v>699</v>
      </c>
      <c r="J482" s="116" t="str">
        <f>VLOOKUP(I482,Presupuesto!$B$11:$C$566,2,0)</f>
        <v>SERVICIOS DE CAPACITACION.</v>
      </c>
      <c r="K482" s="332" t="s">
        <v>1504</v>
      </c>
      <c r="L482" s="116" t="s">
        <v>394</v>
      </c>
    </row>
    <row r="483" spans="3:12" x14ac:dyDescent="0.25">
      <c r="C483" s="99" t="s">
        <v>48</v>
      </c>
      <c r="D483" s="569"/>
      <c r="E483" s="200">
        <v>0</v>
      </c>
      <c r="F483" s="100">
        <v>50</v>
      </c>
      <c r="G483" s="97">
        <f t="shared" si="39"/>
        <v>0</v>
      </c>
      <c r="H483" s="161"/>
      <c r="I483" s="98" t="s">
        <v>717</v>
      </c>
      <c r="J483" s="98" t="str">
        <f>VLOOKUP(I483,Presupuesto!$B$11:$C$566,2,0)</f>
        <v>SERVICIOS DE IMPRENTA PUBLIC.Y REPRODUCCION</v>
      </c>
      <c r="K483" s="98" t="str">
        <f>$K$226</f>
        <v>Vinculación Universidad-Sociedad</v>
      </c>
      <c r="L483" s="98" t="s">
        <v>412</v>
      </c>
    </row>
    <row r="484" spans="3:12" x14ac:dyDescent="0.25">
      <c r="C484" s="99" t="s">
        <v>49</v>
      </c>
      <c r="D484" s="569"/>
      <c r="E484" s="200">
        <v>0</v>
      </c>
      <c r="F484" s="100">
        <v>150</v>
      </c>
      <c r="G484" s="97">
        <f t="shared" si="39"/>
        <v>0</v>
      </c>
      <c r="H484" s="161"/>
      <c r="I484" s="98" t="s">
        <v>792</v>
      </c>
      <c r="J484" s="98" t="str">
        <f>VLOOKUP(I484,Presupuesto!$B$11:$C$566,2,0)</f>
        <v>ALIMENTOS B EBIDAS PARA PERSONAS</v>
      </c>
      <c r="K484" s="98" t="str">
        <f t="shared" ref="K484:K491" si="40">$K$226</f>
        <v>Vinculación Universidad-Sociedad</v>
      </c>
      <c r="L484" s="98" t="s">
        <v>396</v>
      </c>
    </row>
    <row r="485" spans="3:12" x14ac:dyDescent="0.25">
      <c r="C485" s="99" t="s">
        <v>50</v>
      </c>
      <c r="D485" s="569"/>
      <c r="E485" s="151">
        <v>0</v>
      </c>
      <c r="F485" s="118">
        <v>10000</v>
      </c>
      <c r="G485" s="97">
        <f t="shared" si="39"/>
        <v>0</v>
      </c>
      <c r="H485" s="161"/>
      <c r="I485" s="323" t="s">
        <v>300</v>
      </c>
      <c r="J485" s="98" t="str">
        <f>VLOOKUP(I485,Presupuesto!$B$11:$C$566,2,0)</f>
        <v>PASAJES (26100-00)</v>
      </c>
      <c r="K485" s="98" t="str">
        <f t="shared" si="40"/>
        <v>Vinculación Universidad-Sociedad</v>
      </c>
      <c r="L485" s="98" t="s">
        <v>412</v>
      </c>
    </row>
    <row r="486" spans="3:12" x14ac:dyDescent="0.25">
      <c r="C486" s="99" t="s">
        <v>417</v>
      </c>
      <c r="D486" s="569"/>
      <c r="E486" s="151">
        <v>0</v>
      </c>
      <c r="F486" s="118">
        <v>250</v>
      </c>
      <c r="G486" s="97">
        <f t="shared" si="39"/>
        <v>0</v>
      </c>
      <c r="H486" s="161"/>
      <c r="I486" s="98" t="s">
        <v>821</v>
      </c>
      <c r="J486" s="98" t="str">
        <f>VLOOKUP(I486,Presupuesto!$B$11:$C$566,2,0)</f>
        <v>PRODUCTOS PAPEL Y CARTON</v>
      </c>
      <c r="K486" s="98" t="str">
        <f t="shared" si="40"/>
        <v>Vinculación Universidad-Sociedad</v>
      </c>
      <c r="L486" s="98" t="s">
        <v>412</v>
      </c>
    </row>
    <row r="487" spans="3:12" x14ac:dyDescent="0.25">
      <c r="C487" s="99" t="s">
        <v>51</v>
      </c>
      <c r="D487" s="569"/>
      <c r="E487" s="200">
        <v>0</v>
      </c>
      <c r="F487" s="100">
        <v>85</v>
      </c>
      <c r="G487" s="97">
        <f t="shared" si="39"/>
        <v>0</v>
      </c>
      <c r="H487" s="161"/>
      <c r="I487" s="98" t="s">
        <v>821</v>
      </c>
      <c r="J487" s="98" t="str">
        <f>VLOOKUP(I487,Presupuesto!$B$11:$C$566,2,0)</f>
        <v>PRODUCTOS PAPEL Y CARTON</v>
      </c>
      <c r="K487" s="98" t="str">
        <f t="shared" si="40"/>
        <v>Vinculación Universidad-Sociedad</v>
      </c>
      <c r="L487" s="98" t="s">
        <v>412</v>
      </c>
    </row>
    <row r="488" spans="3:12" x14ac:dyDescent="0.25">
      <c r="C488" s="99" t="s">
        <v>123</v>
      </c>
      <c r="D488" s="569"/>
      <c r="E488" s="200">
        <v>0</v>
      </c>
      <c r="F488" s="100">
        <v>36</v>
      </c>
      <c r="G488" s="97">
        <f t="shared" si="39"/>
        <v>0</v>
      </c>
      <c r="H488" s="161"/>
      <c r="I488" s="98" t="s">
        <v>942</v>
      </c>
      <c r="J488" s="98" t="str">
        <f>VLOOKUP(I488,Presupuesto!$B$11:$C$566,2,0)</f>
        <v>UTILES DE ESCRITORIO, OFICINA Y ENSE¥ANZA</v>
      </c>
      <c r="K488" s="98" t="str">
        <f t="shared" si="40"/>
        <v>Vinculación Universidad-Sociedad</v>
      </c>
      <c r="L488" s="98" t="s">
        <v>412</v>
      </c>
    </row>
    <row r="489" spans="3:12" x14ac:dyDescent="0.25">
      <c r="C489" s="99" t="s">
        <v>34</v>
      </c>
      <c r="D489" s="569"/>
      <c r="E489" s="200">
        <v>0</v>
      </c>
      <c r="F489" s="100">
        <v>80</v>
      </c>
      <c r="G489" s="97">
        <f t="shared" si="39"/>
        <v>0</v>
      </c>
      <c r="H489" s="161"/>
      <c r="I489" s="98" t="s">
        <v>942</v>
      </c>
      <c r="J489" s="98" t="str">
        <f>VLOOKUP(I489,Presupuesto!$B$11:$C$566,2,0)</f>
        <v>UTILES DE ESCRITORIO, OFICINA Y ENSE¥ANZA</v>
      </c>
      <c r="K489" s="98" t="str">
        <f t="shared" si="40"/>
        <v>Vinculación Universidad-Sociedad</v>
      </c>
      <c r="L489" s="98" t="s">
        <v>412</v>
      </c>
    </row>
    <row r="490" spans="3:12" x14ac:dyDescent="0.25">
      <c r="C490" s="109" t="s">
        <v>52</v>
      </c>
      <c r="D490" s="569"/>
      <c r="E490" s="213">
        <v>0</v>
      </c>
      <c r="F490" s="119">
        <v>25</v>
      </c>
      <c r="G490" s="97">
        <f t="shared" si="39"/>
        <v>0</v>
      </c>
      <c r="H490" s="161"/>
      <c r="I490" s="98" t="s">
        <v>942</v>
      </c>
      <c r="J490" s="98" t="str">
        <f>VLOOKUP(I490,Presupuesto!$B$11:$C$566,2,0)</f>
        <v>UTILES DE ESCRITORIO, OFICINA Y ENSE¥ANZA</v>
      </c>
      <c r="K490" s="98" t="str">
        <f t="shared" si="40"/>
        <v>Vinculación Universidad-Sociedad</v>
      </c>
      <c r="L490" s="98" t="s">
        <v>412</v>
      </c>
    </row>
    <row r="491" spans="3:12" ht="15.75" thickBot="1" x14ac:dyDescent="0.3">
      <c r="C491" s="217" t="s">
        <v>430</v>
      </c>
      <c r="D491" s="218">
        <v>0</v>
      </c>
      <c r="E491" s="333">
        <v>0</v>
      </c>
      <c r="F491" s="104">
        <f>HLOOKUP(C491,$AH$2:$BU$3,2,0)</f>
        <v>1150</v>
      </c>
      <c r="G491" s="97">
        <f t="shared" si="39"/>
        <v>0</v>
      </c>
      <c r="H491" s="334"/>
      <c r="I491" s="335" t="s">
        <v>301</v>
      </c>
      <c r="J491" s="106" t="str">
        <f>VLOOKUP(I491,Presupuesto!$B$11:$C$566,2,0)</f>
        <v>VIATICOS (26200-00)</v>
      </c>
      <c r="K491" s="336" t="str">
        <f t="shared" si="40"/>
        <v>Vinculación Universidad-Sociedad</v>
      </c>
      <c r="L491" s="336" t="s">
        <v>412</v>
      </c>
    </row>
    <row r="492" spans="3:12" x14ac:dyDescent="0.25">
      <c r="C492" s="456"/>
      <c r="D492" s="456"/>
      <c r="E492" s="456"/>
      <c r="F492" s="456"/>
      <c r="G492" s="456"/>
      <c r="H492" s="443"/>
      <c r="I492" s="456"/>
      <c r="J492" s="456"/>
      <c r="K492" s="456"/>
      <c r="L492" s="456"/>
    </row>
  </sheetData>
  <protectedRanges>
    <protectedRange password="DE9D" sqref="D16:F26 K36 K55 K74 K112 K131 K150 K169 K188 K207 K226 K246 K266 K482 H16:I26 K93:K102 K286:K295 K305:K314 K325:K334 K345:K354 K364:K373 K383:K392 K422:K431 K441:K450 K461:K470 K16:L26" name="bloqueo"/>
  </protectedRanges>
  <mergeCells count="25">
    <mergeCell ref="D422:D430"/>
    <mergeCell ref="D441:D449"/>
    <mergeCell ref="D461:D469"/>
    <mergeCell ref="D482:D490"/>
    <mergeCell ref="D246:D254"/>
    <mergeCell ref="D266:D274"/>
    <mergeCell ref="D286:D294"/>
    <mergeCell ref="D305:D313"/>
    <mergeCell ref="D325:D333"/>
    <mergeCell ref="D345:D353"/>
    <mergeCell ref="D364:D372"/>
    <mergeCell ref="D383:D391"/>
    <mergeCell ref="D402:D410"/>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C255 C275 C295 C314 C334 C354 C373 C392 C411 C431 C450 C470 C491">
      <formula1>$AH$2:$BU$2</formula1>
    </dataValidation>
    <dataValidation type="list" allowBlank="1" showInputMessage="1" showErrorMessage="1" errorTitle="¡Ingreso Inválido!" error="Seleccione una opción de la lista" promptTitle="Mes Requerido" prompt="Seleccione el mes en el que requiere el recurso." sqref="L482:L491 L17:L26 L55:L64 L74:L83 L93:L102 L112:L121 L131:L140 L150:L159 L169:L178 L188:L197 L207:L216 L226:L235 L246:L255 L266:L275 L286:L295 L305:L314 L325:L334 L345:L354 L364:L373 L383:L392 L402:L411 L422:L431 L441:L450 L461:L470 L36:L45">
      <formula1>$U$2:$AF$2</formula1>
    </dataValidation>
    <dataValidation type="list" allowBlank="1" showInputMessage="1" showErrorMessage="1" errorTitle="¡Ingreso no valido!" error="Favor ingrese un elemento de la lista." promptTitle="Tipo de Presupuesto" prompt="Seleccione una opción de la lista." sqref="H482:H491 H17:H26 H36:H45 H55:H64 H74:H83 H93:H102 H112:H121 H131:H140 H150:H159 H169:H178 H188:H197 H207:H216 H226:H235 H246:H255 H266:H275 H286:H295 H305:H314 H325:H334 H345:H354 H364:H373 H383:H392 H402:H411 H422:H431 H441:H450 H461:H470">
      <formula1>$S$2:$T$2</formula1>
    </dataValidation>
    <dataValidation type="list" allowBlank="1" showInputMessage="1" showErrorMessage="1" errorTitle="¡Ingreso Inválido!" error="Verifique el valor ingresado._x000a_" sqref="I17:I26 I482:I491 I55:I64 I74:I83 I93:I102 I112:I121 I131:I140 I150:I159 I169:I178 I188:I197 I207:I216 I226:I235 I246:I255 I266:I275 I286:I295 I305:I314 I325:I334 I345:I354 I364:I373 I383:I392 I402:I411 I422:I431 I441:I450 I461:I470 I36:I45">
      <formula1>$A$1:$UI$1</formula1>
    </dataValidation>
    <dataValidation type="list" allowBlank="1" showInputMessage="1" showErrorMessage="1" sqref="K18:K26 K37:K45 K56:K64 K75:K83 K483:K491 K113:K121 K132:K140 K151:K159 K170:K178 K189:K197 K208:K216 K227:K235 K247:K255 K267:K275 K402:K411">
      <formula1>$A$2:$P$2</formula1>
    </dataValidation>
    <dataValidation type="list" allowBlank="1" showInputMessage="1" showErrorMessage="1" errorTitle="¡Ingreso Inválido!" error="Seleccione una opción de la lista." promptTitle="Dimensión Estratégica" prompt="Seleccione una opción de la lista." sqref="K17 K36 K55 K74 K93:K102 K112 K131 K150 K169 K188 K207 K226 K246 K266 K286:K295 K305:K314 K325:K334 K345:K354 K364:K373 K383:K392 K482 K422:K431 K441:K450 K461:K470">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88" zoomScaleNormal="100" workbookViewId="0">
      <selection activeCell="N210" sqref="N210"/>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1453</v>
      </c>
      <c r="K2" s="122" t="s">
        <v>1364</v>
      </c>
      <c r="L2" s="122" t="s">
        <v>1365</v>
      </c>
      <c r="M2" s="122" t="s">
        <v>1366</v>
      </c>
      <c r="N2" s="122" t="s">
        <v>1367</v>
      </c>
      <c r="O2" s="122" t="s">
        <v>1368</v>
      </c>
      <c r="P2" s="122" t="s">
        <v>1466</v>
      </c>
      <c r="Q2" s="122" t="s">
        <v>1504</v>
      </c>
      <c r="R2" s="452" t="str">
        <f>+Presupuesto!D11</f>
        <v>Recurrente</v>
      </c>
      <c r="S2" s="45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53">
        <f>SUMIF(C:C,$C$10,D:D)</f>
        <v>1998613.7100000002</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270000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70" t="s">
        <v>1652</v>
      </c>
      <c r="E13" s="93"/>
      <c r="F13" s="93"/>
      <c r="G13" s="93"/>
      <c r="H13" s="76"/>
      <c r="I13" s="76"/>
      <c r="J13" s="76"/>
      <c r="K13" s="153"/>
      <c r="CA13" s="304"/>
    </row>
    <row r="14" spans="1:555" ht="18.75" x14ac:dyDescent="0.25">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Contratar psicologo a tiempo completo</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1504</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Gestión Tecnologías de Información y Comunicación</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Gestión Tecnologías de Información y Comunicación</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Gestión Tecnologías de Información y Comunicación</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Gestión Tecnologías de Información y Comunicación</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Gestión Tecnologías de Información y Comunicación</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Gestión Tecnologías de Información y Comunicación</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Gestión Tecnologías de Información y Comunicación</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Gestión Tecnologías de Información y Comunicación</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Gestión Tecnologías de Información y Comunicación</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Gestión Tecnologías de Información y Comunicación</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Gestión Tecnologías de Información y Comunicación</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Gestión Tecnologías de Información y Comunicación</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Gestión Tecnologías de Información y Comunicación</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Gestión Tecnologías de Información y Comunicación</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Gestión Tecnologías de Información y Comunicación</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Gestión Tecnologías de Información y Comunicación</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Gestión Tecnologías de Información y Comunicación</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Gestión Tecnologías de Información y Comunicación</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Gestión Tecnologías de Información y Comunicación</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Gestión Tecnologías de Información y Comunicación</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Gestión Tecnologías de Información y Comunicación</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Gestión Tecnologías de Información y Comunicación</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Gestión Tecnologías de Información y Comunicación</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Gestión Tecnologías de Información y Comunicación</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Gestión Tecnologías de Información y Comunicación</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Gestión Tecnologías de Información y Comunicación</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Gestión Tecnologías de Información y Comunicación</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Gestión Tecnologías de Información y Comunicación</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Gestión Tecnologías de Información y Comunicación</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Gestión Tecnologías de Información y Comunicación</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Gestión Tecnologías de Información y Comunicación</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Gestión Tecnologías de Información y Comunicación</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Gestión Tecnologías de Información y Comunicación</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Gestión Tecnologías de Información y Comunicación</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Gestión Tecnologías de Información y Comunicación</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Gestión Tecnologías de Información y Comunicación</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Gestión Tecnologías de Información y Comunicación</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Gestión Tecnologías de Información y Comunicación</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Gestión Tecnologías de Información y Comunicación</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Gestión Tecnologías de Información y Comunicación</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Gestión Tecnologías de Información y Comunicación</v>
      </c>
      <c r="L58" s="98" t="s">
        <v>395</v>
      </c>
    </row>
    <row r="59" spans="3:12" ht="15.75" thickBot="1" x14ac:dyDescent="0.3">
      <c r="C59" s="140" t="s">
        <v>83</v>
      </c>
      <c r="D59" s="199">
        <v>1</v>
      </c>
      <c r="E59" s="152">
        <v>12</v>
      </c>
      <c r="F59" s="139">
        <v>20000</v>
      </c>
      <c r="G59" s="113">
        <f>D59*E59*F59</f>
        <v>240000</v>
      </c>
      <c r="H59" s="166" t="s">
        <v>1496</v>
      </c>
      <c r="I59" s="114" t="s">
        <v>564</v>
      </c>
      <c r="J59" s="114" t="str">
        <f>VLOOKUP(I59,Presupuesto!$B$11:$C$565,2,0)</f>
        <v>CONTRATOS ESPECIALES</v>
      </c>
      <c r="K59" s="98" t="s">
        <v>1360</v>
      </c>
      <c r="L59" s="98" t="s">
        <v>395</v>
      </c>
    </row>
    <row r="60" spans="3:12" ht="15.75" thickBot="1" x14ac:dyDescent="0.3">
      <c r="C60" s="171" t="s">
        <v>58</v>
      </c>
      <c r="D60" s="163"/>
      <c r="E60" s="154">
        <v>0</v>
      </c>
      <c r="F60" s="117">
        <f>IF(E59=0,"",(G59/E59)/12*E59)</f>
        <v>20000</v>
      </c>
      <c r="G60" s="97">
        <f>F60</f>
        <v>20000</v>
      </c>
      <c r="H60" s="166" t="s">
        <v>1496</v>
      </c>
      <c r="I60" s="101" t="s">
        <v>564</v>
      </c>
      <c r="J60" s="101" t="str">
        <f>VLOOKUP(I60,Presupuesto!$B$11:$C$565,2,0)</f>
        <v>CONTRATOS ESPECIALES</v>
      </c>
      <c r="K60" s="98" t="s">
        <v>1360</v>
      </c>
      <c r="L60" s="98" t="s">
        <v>395</v>
      </c>
    </row>
    <row r="61" spans="3:12" ht="15.75" thickBot="1" x14ac:dyDescent="0.3">
      <c r="C61" s="172" t="s">
        <v>59</v>
      </c>
      <c r="D61" s="163"/>
      <c r="E61" s="154">
        <v>0</v>
      </c>
      <c r="F61" s="100">
        <f>IF(E59&lt;6,"",((E59-6)/12)*(G59/E59))</f>
        <v>10000</v>
      </c>
      <c r="G61" s="97">
        <f>F61</f>
        <v>10000</v>
      </c>
      <c r="H61" s="166" t="s">
        <v>1496</v>
      </c>
      <c r="I61" s="101" t="s">
        <v>564</v>
      </c>
      <c r="J61" s="101" t="str">
        <f>VLOOKUP(I61,Presupuesto!$B$11:$C$565,2,0)</f>
        <v>CONTRATOS ESPECIALES</v>
      </c>
      <c r="K61" s="98" t="s">
        <v>1360</v>
      </c>
      <c r="L61" s="98" t="s">
        <v>395</v>
      </c>
    </row>
    <row r="62" spans="3:12" ht="15.75" thickBot="1" x14ac:dyDescent="0.3">
      <c r="C62" s="140" t="s">
        <v>60</v>
      </c>
      <c r="D62" s="199"/>
      <c r="E62" s="152">
        <v>12</v>
      </c>
      <c r="F62" s="118">
        <v>30000</v>
      </c>
      <c r="G62" s="113">
        <f>D62*E62*F62</f>
        <v>0</v>
      </c>
      <c r="H62" s="166" t="s">
        <v>1496</v>
      </c>
      <c r="I62" s="114" t="s">
        <v>705</v>
      </c>
      <c r="J62" s="114" t="str">
        <f>VLOOKUP(I62,Presupuesto!$B$11:$C$565,2,0)</f>
        <v>OTROS SERVICIOS TECNICOS Y PROFESIONALES</v>
      </c>
      <c r="K62" s="98" t="s">
        <v>1360</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Gestión Tecnologías de Información y Comunicación</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Gestión Tecnologías de Información y Comunicación</v>
      </c>
      <c r="L64" s="98" t="s">
        <v>394</v>
      </c>
    </row>
    <row r="65" spans="3:12" ht="15.75" thickBot="1" x14ac:dyDescent="0.3">
      <c r="C65" s="140" t="s">
        <v>61</v>
      </c>
      <c r="D65" s="199"/>
      <c r="E65" s="152">
        <v>12</v>
      </c>
      <c r="F65" s="118">
        <v>30000</v>
      </c>
      <c r="G65" s="113">
        <f>D65*E65*F65</f>
        <v>0</v>
      </c>
      <c r="H65" s="166"/>
      <c r="I65" s="114" t="s">
        <v>496</v>
      </c>
      <c r="J65" s="114" t="str">
        <f>VLOOKUP(I65,Presupuesto!$B$11:$C$565,2,0)</f>
        <v>SUELDOS Y SALARIOS PERMANENTES</v>
      </c>
      <c r="K65" s="98" t="str">
        <f t="shared" si="1"/>
        <v>Gestión Tecnologías de Información y Comunicación</v>
      </c>
      <c r="L65" s="98" t="s">
        <v>394</v>
      </c>
    </row>
    <row r="66" spans="3:12" x14ac:dyDescent="0.25">
      <c r="C66" s="171" t="s">
        <v>58</v>
      </c>
      <c r="D66" s="169"/>
      <c r="E66" s="131">
        <v>0</v>
      </c>
      <c r="F66" s="119">
        <f>IF(E65=0,"",(G65/E65)/12*E65)</f>
        <v>0</v>
      </c>
      <c r="G66" s="120">
        <f>F66</f>
        <v>0</v>
      </c>
      <c r="H66" s="164"/>
      <c r="I66" s="101" t="s">
        <v>516</v>
      </c>
      <c r="J66" s="101" t="str">
        <f>VLOOKUP(I66,Presupuesto!$B$11:$C$565,2,0)</f>
        <v>AGUINALDO Y DECIMO CUARTO MES</v>
      </c>
      <c r="K66" s="98" t="str">
        <f t="shared" si="1"/>
        <v>Gestión Tecnologías de Información y Comunicación</v>
      </c>
      <c r="L66" s="98" t="s">
        <v>394</v>
      </c>
    </row>
    <row r="67" spans="3:12" ht="15.75" thickBot="1" x14ac:dyDescent="0.3">
      <c r="C67" s="173" t="s">
        <v>59</v>
      </c>
      <c r="D67" s="162"/>
      <c r="E67" s="132">
        <v>0</v>
      </c>
      <c r="F67" s="105">
        <f>IF(E65&lt;6,"",((E65-6)/12)*(G65/E65))</f>
        <v>0</v>
      </c>
      <c r="G67" s="105">
        <f>F67</f>
        <v>0</v>
      </c>
      <c r="H67" s="162"/>
      <c r="I67" s="106" t="s">
        <v>519</v>
      </c>
      <c r="J67" s="124" t="str">
        <f>VLOOKUP(I67,Presupuesto!$B$11:$C$565,2,0)</f>
        <v>DECIMOCUARTO MES</v>
      </c>
      <c r="K67" s="106" t="str">
        <f t="shared" si="1"/>
        <v>Gestión Tecnologías de Información y Comunicación</v>
      </c>
      <c r="L67" s="124" t="s">
        <v>394</v>
      </c>
    </row>
    <row r="69" spans="3:12" ht="15.75" thickBot="1" x14ac:dyDescent="0.3">
      <c r="K69" s="153"/>
    </row>
    <row r="70" spans="3:12" ht="15.75" thickBot="1" x14ac:dyDescent="0.3">
      <c r="C70" s="69" t="s">
        <v>43</v>
      </c>
      <c r="D70" s="30">
        <f>SUM(G77:G127)</f>
        <v>428803.06499999994</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70" t="s">
        <v>1884</v>
      </c>
      <c r="E73" s="93"/>
      <c r="F73" s="93"/>
      <c r="G73" s="93"/>
      <c r="H73" s="76"/>
      <c r="I73" s="76"/>
      <c r="J73" s="76"/>
      <c r="K73" s="153"/>
    </row>
    <row r="74" spans="3:12" ht="18.75" x14ac:dyDescent="0.25">
      <c r="C74" s="211" t="str">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Apertura del Post grado en ]Seguridad Alimentaria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1453</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x14ac:dyDescent="0.3">
      <c r="C86" s="137" t="s">
        <v>485</v>
      </c>
      <c r="D86" s="199">
        <v>1</v>
      </c>
      <c r="E86" s="152">
        <v>12</v>
      </c>
      <c r="F86" s="305">
        <f>HLOOKUP($C86,$BZ$2:$CM$3,2,0)</f>
        <v>31763.19</v>
      </c>
      <c r="G86" s="113">
        <f>D86*E86*F86</f>
        <v>381158.27999999997</v>
      </c>
      <c r="H86" s="166" t="s">
        <v>1496</v>
      </c>
      <c r="I86" s="114" t="s">
        <v>496</v>
      </c>
      <c r="J86" s="114" t="str">
        <f>VLOOKUP(I86,Presupuesto!$B$11:$C$565,2,0)</f>
        <v>SUELDOS Y SALARIOS PERMANENTES</v>
      </c>
      <c r="K86" s="98" t="s">
        <v>1453</v>
      </c>
      <c r="L86" s="98" t="s">
        <v>401</v>
      </c>
    </row>
    <row r="87" spans="3:12" ht="15.75" thickBot="1" x14ac:dyDescent="0.3">
      <c r="C87" s="171" t="s">
        <v>58</v>
      </c>
      <c r="D87" s="163"/>
      <c r="E87" s="154">
        <v>0</v>
      </c>
      <c r="F87" s="100">
        <f>IF(E86=0,"",(G86/E86)/12*E86)</f>
        <v>31763.19</v>
      </c>
      <c r="G87" s="97">
        <f>F87</f>
        <v>31763.19</v>
      </c>
      <c r="H87" s="166" t="s">
        <v>1496</v>
      </c>
      <c r="I87" s="116" t="s">
        <v>516</v>
      </c>
      <c r="J87" s="116" t="str">
        <f>VLOOKUP(I87,Presupuesto!$B$11:$C$565,2,0)</f>
        <v>AGUINALDO Y DECIMO CUARTO MES</v>
      </c>
      <c r="K87" s="98" t="str">
        <f t="shared" si="2"/>
        <v>Posgrado</v>
      </c>
      <c r="L87" s="98" t="s">
        <v>401</v>
      </c>
    </row>
    <row r="88" spans="3:12" ht="15.75" thickBot="1" x14ac:dyDescent="0.3">
      <c r="C88" s="172" t="s">
        <v>59</v>
      </c>
      <c r="D88" s="163"/>
      <c r="E88" s="154">
        <v>0</v>
      </c>
      <c r="F88" s="117">
        <f>IF(E86&lt;6,"",((E86-6)/12)*(G86/E86))</f>
        <v>15881.594999999999</v>
      </c>
      <c r="G88" s="97">
        <f>F88</f>
        <v>15881.594999999999</v>
      </c>
      <c r="H88" s="166" t="s">
        <v>1496</v>
      </c>
      <c r="I88" s="101" t="s">
        <v>519</v>
      </c>
      <c r="J88" s="101" t="str">
        <f>VLOOKUP(I88,Presupuesto!$B$11:$C$565,2,0)</f>
        <v>DECIMOCUARTO MES</v>
      </c>
      <c r="K88" s="98" t="str">
        <f t="shared" si="2"/>
        <v>Posgrado</v>
      </c>
      <c r="L88" s="98" t="s">
        <v>401</v>
      </c>
    </row>
    <row r="89" spans="3:12" ht="15.75" thickBot="1" x14ac:dyDescent="0.3">
      <c r="C89" s="137" t="s">
        <v>486</v>
      </c>
      <c r="D89" s="199"/>
      <c r="E89" s="152">
        <v>12</v>
      </c>
      <c r="F89" s="305">
        <f>HLOOKUP($C89,$BZ$2:$CM$3,2,0)</f>
        <v>29777.99</v>
      </c>
      <c r="G89" s="113">
        <f>D89*E89*F89</f>
        <v>0</v>
      </c>
      <c r="H89" s="166" t="s">
        <v>1496</v>
      </c>
      <c r="I89" s="114" t="s">
        <v>496</v>
      </c>
      <c r="J89" s="114" t="str">
        <f>VLOOKUP(I89,Presupuesto!$B$11:$C$565,2,0)</f>
        <v>SUELDOS Y SALARIOS PERMANENTES</v>
      </c>
      <c r="K89" s="98" t="str">
        <f t="shared" si="2"/>
        <v>Posgrado</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x14ac:dyDescent="0.3">
      <c r="C125" s="140" t="s">
        <v>61</v>
      </c>
      <c r="D125" s="199"/>
      <c r="E125" s="152">
        <v>12</v>
      </c>
      <c r="F125" s="118">
        <v>30000</v>
      </c>
      <c r="G125" s="113">
        <f>D125*E125*F125</f>
        <v>0</v>
      </c>
      <c r="H125" s="166"/>
      <c r="I125" s="114" t="s">
        <v>496</v>
      </c>
      <c r="J125" s="114" t="str">
        <f>VLOOKUP(I125,Presupuesto!$B$11:$C$565,2,0)</f>
        <v>SUELDOS Y SALARIOS PERMANENTES</v>
      </c>
      <c r="K125" s="98" t="str">
        <f t="shared" si="3"/>
        <v>Posgrado</v>
      </c>
      <c r="L125" s="98" t="s">
        <v>394</v>
      </c>
    </row>
    <row r="126" spans="3:12" x14ac:dyDescent="0.25">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Posgrado</v>
      </c>
      <c r="L126" s="98" t="s">
        <v>394</v>
      </c>
    </row>
    <row r="127" spans="3:12" ht="15.75" thickBot="1" x14ac:dyDescent="0.3">
      <c r="C127" s="173" t="s">
        <v>59</v>
      </c>
      <c r="D127" s="162"/>
      <c r="E127" s="132">
        <v>0</v>
      </c>
      <c r="F127" s="105">
        <f>IF(E125&lt;6,"",((E125-6)/12)*(G125/E125))</f>
        <v>0</v>
      </c>
      <c r="G127" s="105">
        <f>F127</f>
        <v>0</v>
      </c>
      <c r="H127" s="162"/>
      <c r="I127" s="106" t="s">
        <v>519</v>
      </c>
      <c r="J127" s="124" t="str">
        <f>VLOOKUP(I127,Presupuesto!$B$11:$C$565,2,0)</f>
        <v>DECIMOCUARTO MES</v>
      </c>
      <c r="K127" s="106" t="str">
        <f t="shared" si="3"/>
        <v>Posgrado</v>
      </c>
      <c r="L127" s="124" t="s">
        <v>394</v>
      </c>
    </row>
    <row r="129" spans="3:12" ht="15.75" thickBot="1" x14ac:dyDescent="0.3">
      <c r="K129" s="153"/>
    </row>
    <row r="130" spans="3:12" ht="15.75" thickBot="1" x14ac:dyDescent="0.3">
      <c r="C130" s="69" t="s">
        <v>43</v>
      </c>
      <c r="D130" s="30">
        <f>SUM(G137:G187)</f>
        <v>93802.05</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70" t="s">
        <v>2026</v>
      </c>
      <c r="E133" s="93"/>
      <c r="F133" s="93"/>
      <c r="G133" s="93"/>
      <c r="H133" s="76"/>
      <c r="I133" s="76"/>
      <c r="J133" s="76"/>
      <c r="K133" s="153"/>
    </row>
    <row r="134" spans="3:12" ht="18.75" x14ac:dyDescent="0.25">
      <c r="C134" s="211" t="str">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Apertura del Diplomado en Ingles para las carreras de Comercio Internacional y Administración de Empresas</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1453</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x14ac:dyDescent="0.3">
      <c r="C173" s="137" t="s">
        <v>494</v>
      </c>
      <c r="D173" s="199">
        <v>15</v>
      </c>
      <c r="E173" s="152">
        <v>12</v>
      </c>
      <c r="F173" s="305">
        <f>HLOOKUP($C173,$BZ$2:$CM$3,2,0)</f>
        <v>463.22</v>
      </c>
      <c r="G173" s="113">
        <f>D173*E173*F173</f>
        <v>83379.600000000006</v>
      </c>
      <c r="H173" s="166" t="s">
        <v>1496</v>
      </c>
      <c r="I173" s="114" t="s">
        <v>496</v>
      </c>
      <c r="J173" s="114" t="str">
        <f>VLOOKUP(I173,Presupuesto!$B$11:$C$565,2,0)</f>
        <v>SUELDOS Y SALARIOS PERMANENTES</v>
      </c>
      <c r="K173" s="98" t="s">
        <v>1357</v>
      </c>
      <c r="L173" s="98" t="s">
        <v>395</v>
      </c>
    </row>
    <row r="174" spans="3:12" x14ac:dyDescent="0.25">
      <c r="C174" s="171" t="s">
        <v>58</v>
      </c>
      <c r="D174" s="163"/>
      <c r="E174" s="154">
        <v>0</v>
      </c>
      <c r="F174" s="100">
        <f>IF(E173=0,"",(G173/E173)/12*E173)</f>
        <v>6948.2999999999993</v>
      </c>
      <c r="G174" s="97">
        <f>F174</f>
        <v>6948.2999999999993</v>
      </c>
      <c r="H174" s="164" t="s">
        <v>1496</v>
      </c>
      <c r="I174" s="116" t="s">
        <v>516</v>
      </c>
      <c r="J174" s="116" t="str">
        <f>VLOOKUP(I174,Presupuesto!$B$11:$C$565,2,0)</f>
        <v>AGUINALDO Y DECIMO CUARTO MES</v>
      </c>
      <c r="K174" s="98" t="s">
        <v>1357</v>
      </c>
      <c r="L174" s="98" t="s">
        <v>397</v>
      </c>
    </row>
    <row r="175" spans="3:12" ht="15.75" thickBot="1" x14ac:dyDescent="0.3">
      <c r="C175" s="172" t="s">
        <v>59</v>
      </c>
      <c r="D175" s="163"/>
      <c r="E175" s="154">
        <v>0</v>
      </c>
      <c r="F175" s="117">
        <f>IF(E173&lt;6,"",((E173-6)/12)*(G173/E173))</f>
        <v>3474.15</v>
      </c>
      <c r="G175" s="97">
        <f>F175</f>
        <v>3474.15</v>
      </c>
      <c r="H175" s="164" t="s">
        <v>1496</v>
      </c>
      <c r="I175" s="101" t="s">
        <v>519</v>
      </c>
      <c r="J175" s="101" t="str">
        <f>VLOOKUP(I175,Presupuesto!$B$11:$C$565,2,0)</f>
        <v>DECIMOCUARTO MES</v>
      </c>
      <c r="K175" s="98" t="s">
        <v>1357</v>
      </c>
      <c r="L175" s="98" t="s">
        <v>402</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x14ac:dyDescent="0.3">
      <c r="C185" s="140" t="s">
        <v>61</v>
      </c>
      <c r="D185" s="199"/>
      <c r="E185" s="152">
        <v>12</v>
      </c>
      <c r="F185" s="118">
        <v>30000</v>
      </c>
      <c r="G185" s="113">
        <f>D185*E185*F185</f>
        <v>0</v>
      </c>
      <c r="H185" s="166"/>
      <c r="I185" s="114" t="s">
        <v>496</v>
      </c>
      <c r="J185" s="114" t="str">
        <f>VLOOKUP(I185,Presupuesto!$B$11:$C$565,2,0)</f>
        <v>SUELDOS Y SALARIOS PERMANENTES</v>
      </c>
      <c r="K185" s="98" t="str">
        <f t="shared" si="5"/>
        <v>Posgrado</v>
      </c>
      <c r="L185" s="98" t="s">
        <v>394</v>
      </c>
    </row>
    <row r="186" spans="3:12" x14ac:dyDescent="0.25">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Posgrado</v>
      </c>
      <c r="L186" s="98" t="s">
        <v>394</v>
      </c>
    </row>
    <row r="187" spans="3:12" ht="15.75" thickBot="1" x14ac:dyDescent="0.3">
      <c r="C187" s="173" t="s">
        <v>59</v>
      </c>
      <c r="D187" s="162"/>
      <c r="E187" s="132">
        <v>0</v>
      </c>
      <c r="F187" s="105">
        <f>IF(E185&lt;6,"",((E185-6)/12)*(G185/E185))</f>
        <v>0</v>
      </c>
      <c r="G187" s="105">
        <f>F187</f>
        <v>0</v>
      </c>
      <c r="H187" s="162"/>
      <c r="I187" s="106" t="s">
        <v>519</v>
      </c>
      <c r="J187" s="124" t="str">
        <f>VLOOKUP(I187,Presupuesto!$B$11:$C$565,2,0)</f>
        <v>DECIMOCUARTO MES</v>
      </c>
      <c r="K187" s="106" t="str">
        <f t="shared" si="5"/>
        <v>Posgrado</v>
      </c>
      <c r="L187" s="124" t="s">
        <v>394</v>
      </c>
    </row>
    <row r="189" spans="3:12" ht="15.75" thickBot="1" x14ac:dyDescent="0.3">
      <c r="K189" s="153"/>
    </row>
    <row r="190" spans="3:12" ht="15.75" thickBot="1" x14ac:dyDescent="0.3">
      <c r="C190" s="69" t="s">
        <v>43</v>
      </c>
      <c r="D190" s="30">
        <f>SUM(G197:G247)</f>
        <v>1206008.5950000002</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70" t="s">
        <v>2101</v>
      </c>
      <c r="E193" s="93"/>
      <c r="F193" s="93"/>
      <c r="G193" s="93"/>
      <c r="H193" s="76"/>
      <c r="I193" s="76"/>
      <c r="J193" s="76"/>
      <c r="K193" s="153"/>
    </row>
    <row r="194" spans="3:12" ht="18.75" x14ac:dyDescent="0.25">
      <c r="C194" s="211" t="str">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Contratar un Licenciado en Contaduría con Maestría en Contaduría, Administración o carrera a fin.</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1453</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x14ac:dyDescent="0.3">
      <c r="C209" s="137" t="s">
        <v>486</v>
      </c>
      <c r="D209" s="199">
        <v>3</v>
      </c>
      <c r="E209" s="152">
        <v>12</v>
      </c>
      <c r="F209" s="305">
        <f>HLOOKUP($C209,$BZ$2:$CM$3,2,0)</f>
        <v>29777.99</v>
      </c>
      <c r="G209" s="113">
        <f>D209*E209*F209</f>
        <v>1072007.6400000001</v>
      </c>
      <c r="H209" s="166" t="s">
        <v>1496</v>
      </c>
      <c r="I209" s="114" t="s">
        <v>496</v>
      </c>
      <c r="J209" s="114" t="str">
        <f>VLOOKUP(I209,Presupuesto!$B$11:$C$565,2,0)</f>
        <v>SUELDOS Y SALARIOS PERMANENTES</v>
      </c>
      <c r="K209" s="98" t="s">
        <v>1365</v>
      </c>
      <c r="L209" s="98" t="s">
        <v>396</v>
      </c>
    </row>
    <row r="210" spans="3:12" ht="15.75" thickBot="1" x14ac:dyDescent="0.3">
      <c r="C210" s="171" t="s">
        <v>58</v>
      </c>
      <c r="D210" s="163"/>
      <c r="E210" s="154">
        <v>0</v>
      </c>
      <c r="F210" s="100">
        <f>IF(E209=0,"",(G209/E209)/12*E209)</f>
        <v>89333.970000000016</v>
      </c>
      <c r="G210" s="97">
        <f>F210</f>
        <v>89333.970000000016</v>
      </c>
      <c r="H210" s="166" t="s">
        <v>1496</v>
      </c>
      <c r="I210" s="116" t="s">
        <v>516</v>
      </c>
      <c r="J210" s="116" t="str">
        <f>VLOOKUP(I210,Presupuesto!$B$11:$C$565,2,0)</f>
        <v>AGUINALDO Y DECIMO CUARTO MES</v>
      </c>
      <c r="K210" s="98" t="s">
        <v>1365</v>
      </c>
      <c r="L210" s="98" t="s">
        <v>396</v>
      </c>
    </row>
    <row r="211" spans="3:12" ht="15.75" thickBot="1" x14ac:dyDescent="0.3">
      <c r="C211" s="172" t="s">
        <v>59</v>
      </c>
      <c r="D211" s="163"/>
      <c r="E211" s="154">
        <v>0</v>
      </c>
      <c r="F211" s="117">
        <f>IF(E209&lt;6,"",((E209-6)/12)*(G209/E209))</f>
        <v>44666.985000000008</v>
      </c>
      <c r="G211" s="97">
        <f>F211</f>
        <v>44666.985000000008</v>
      </c>
      <c r="H211" s="166" t="s">
        <v>1496</v>
      </c>
      <c r="I211" s="101" t="s">
        <v>519</v>
      </c>
      <c r="J211" s="101" t="str">
        <f>VLOOKUP(I211,Presupuesto!$B$11:$C$565,2,0)</f>
        <v>DECIMOCUARTO MES</v>
      </c>
      <c r="K211" s="98" t="s">
        <v>1365</v>
      </c>
      <c r="L211" s="98" t="s">
        <v>396</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
        <v>1365</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70"/>
      <c r="E253" s="93"/>
      <c r="F253" s="93"/>
      <c r="G253" s="93"/>
      <c r="H253" s="76"/>
      <c r="I253" s="76"/>
      <c r="J253" s="76"/>
      <c r="K253" s="153"/>
    </row>
    <row r="254" spans="3:12" ht="18.75" x14ac:dyDescent="0.2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1453</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70"/>
      <c r="E313" s="93"/>
      <c r="F313" s="93"/>
      <c r="G313" s="93"/>
      <c r="H313" s="76"/>
      <c r="I313" s="76"/>
      <c r="J313" s="76"/>
      <c r="K313" s="153"/>
    </row>
    <row r="314" spans="3:12" ht="18.75" x14ac:dyDescent="0.2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1453</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70"/>
      <c r="E373" s="93"/>
      <c r="F373" s="93"/>
      <c r="G373" s="93"/>
      <c r="H373" s="76"/>
      <c r="I373" s="76"/>
      <c r="J373" s="76"/>
      <c r="K373" s="153"/>
    </row>
    <row r="374" spans="3:12" ht="18.75" x14ac:dyDescent="0.2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1453</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70"/>
      <c r="E433" s="93"/>
      <c r="F433" s="93"/>
      <c r="G433" s="93"/>
      <c r="H433" s="76"/>
      <c r="I433" s="76"/>
      <c r="J433" s="76"/>
      <c r="K433" s="153"/>
    </row>
    <row r="434" spans="3:12" ht="18.75" x14ac:dyDescent="0.2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1453</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70"/>
      <c r="E493" s="93"/>
      <c r="F493" s="93"/>
      <c r="G493" s="93"/>
      <c r="H493" s="76"/>
      <c r="I493" s="76"/>
      <c r="J493" s="76"/>
      <c r="K493" s="153"/>
    </row>
    <row r="494" spans="3:12" ht="18.75" x14ac:dyDescent="0.2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1453</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70"/>
      <c r="E553" s="93"/>
      <c r="F553" s="93"/>
      <c r="G553" s="93"/>
      <c r="H553" s="76"/>
      <c r="I553" s="76"/>
      <c r="J553" s="76"/>
      <c r="K553" s="153"/>
    </row>
    <row r="554" spans="3:12" ht="18.75" x14ac:dyDescent="0.2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1453</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x14ac:dyDescent="0.3">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x14ac:dyDescent="0.25">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x14ac:dyDescent="0.3">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70"/>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1453</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70"/>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1453</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70"/>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1453</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70"/>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1453</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70"/>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1453</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70"/>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1466</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917:H967 H17:H67 H137:H187 H77:H127 H257:H307 H317:H367 H377:H427 H437:H487 H497:H547 H557:H607 H617:H667 H677:H727 H737:H787 H797:H847 H857:H907 H197:H24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8:K67 K198:K247 K258:K307 K318:K367 K378:K427 K438:K487 K498:K547 K558:K607 K618:K667 K678:K727 K738:K787 K798:K847 K858:K907 K918:K967 K138:K18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7"/>
  <sheetViews>
    <sheetView showGridLines="0" topLeftCell="A46" zoomScaleNormal="100" workbookViewId="0">
      <selection activeCell="K135" sqref="K135"/>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1466</v>
      </c>
      <c r="Q2" s="122" t="s">
        <v>1504</v>
      </c>
      <c r="R2" s="452" t="str">
        <f>+Presupuesto!D11</f>
        <v>Recurrente</v>
      </c>
      <c r="S2" s="45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x14ac:dyDescent="0.25">
      <c r="C5" s="87" t="s">
        <v>384</v>
      </c>
      <c r="D5" s="451">
        <f>+D10+D29+D67+D86+D105+D126</f>
        <v>989600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SUM(F17:F25)</f>
        <v>62200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t="s">
        <v>1653</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Comprar mobiliario para clinica psicologica: 1 archivo, 1 Juego de sala pequeño, 1 silla ejecutiva, 1 silla secretarial, 1 Escritorio, 2 mesas rentangulares, 20 sillas plasticas plegables, 1  computadora de escritorio, 1 impresora, 1 aire acondicionado de 18,000 BTU. Remodelacion de local.</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v>1</v>
      </c>
      <c r="E17" s="96">
        <v>2800</v>
      </c>
      <c r="F17" s="97">
        <f>D17*E17</f>
        <v>2800</v>
      </c>
      <c r="G17" s="161" t="s">
        <v>1496</v>
      </c>
      <c r="H17" s="98" t="s">
        <v>985</v>
      </c>
      <c r="I17" s="98" t="str">
        <f>VLOOKUP(H17,Presupuesto!$B$11:$C$565,2,0)</f>
        <v>MUEBLES VARIOS DE OFICINA</v>
      </c>
      <c r="J17" s="219" t="s">
        <v>1360</v>
      </c>
      <c r="K17" s="98" t="s">
        <v>397</v>
      </c>
    </row>
    <row r="18" spans="2:11" ht="32.25" customHeight="1" x14ac:dyDescent="0.25">
      <c r="B18" s="93"/>
      <c r="C18" s="99" t="s">
        <v>64</v>
      </c>
      <c r="D18" s="151">
        <v>1</v>
      </c>
      <c r="E18" s="100">
        <v>2400</v>
      </c>
      <c r="F18" s="97">
        <f>D18*E18</f>
        <v>2400</v>
      </c>
      <c r="G18" s="161" t="s">
        <v>1496</v>
      </c>
      <c r="H18" s="101" t="s">
        <v>985</v>
      </c>
      <c r="I18" s="98" t="str">
        <f>VLOOKUP(H18,Presupuesto!$B$11:$C$565,2,0)</f>
        <v>MUEBLES VARIOS DE OFICINA</v>
      </c>
      <c r="J18" s="98" t="str">
        <f t="shared" ref="J18:J26" si="0">$J$17</f>
        <v>Estudiantes y Graduados</v>
      </c>
      <c r="K18" s="98" t="s">
        <v>397</v>
      </c>
    </row>
    <row r="19" spans="2:11" x14ac:dyDescent="0.25">
      <c r="B19" s="93"/>
      <c r="C19" s="99" t="s">
        <v>65</v>
      </c>
      <c r="D19" s="151">
        <v>20</v>
      </c>
      <c r="E19" s="100">
        <v>1000</v>
      </c>
      <c r="F19" s="97">
        <f t="shared" ref="F19:F26" si="1">D19*E19</f>
        <v>20000</v>
      </c>
      <c r="G19" s="161" t="s">
        <v>1496</v>
      </c>
      <c r="H19" s="101" t="s">
        <v>985</v>
      </c>
      <c r="I19" s="98" t="str">
        <f>VLOOKUP(H19,Presupuesto!$B$11:$C$565,2,0)</f>
        <v>MUEBLES VARIOS DE OFICINA</v>
      </c>
      <c r="J19" s="98" t="str">
        <f t="shared" si="0"/>
        <v>Estudiantes y Graduados</v>
      </c>
      <c r="K19" s="98" t="s">
        <v>397</v>
      </c>
    </row>
    <row r="20" spans="2:11" x14ac:dyDescent="0.25">
      <c r="B20" s="93"/>
      <c r="C20" s="99" t="s">
        <v>66</v>
      </c>
      <c r="D20" s="151">
        <v>1</v>
      </c>
      <c r="E20" s="100">
        <v>6000</v>
      </c>
      <c r="F20" s="97">
        <f t="shared" si="1"/>
        <v>6000</v>
      </c>
      <c r="G20" s="161" t="s">
        <v>1496</v>
      </c>
      <c r="H20" s="101" t="s">
        <v>985</v>
      </c>
      <c r="I20" s="98" t="str">
        <f>VLOOKUP(H20,Presupuesto!$B$11:$C$565,2,0)</f>
        <v>MUEBLES VARIOS DE OFICINA</v>
      </c>
      <c r="J20" s="98" t="str">
        <f t="shared" si="0"/>
        <v>Estudiantes y Graduados</v>
      </c>
      <c r="K20" s="98" t="s">
        <v>397</v>
      </c>
    </row>
    <row r="21" spans="2:11" x14ac:dyDescent="0.25">
      <c r="B21" s="93"/>
      <c r="C21" s="99" t="s">
        <v>67</v>
      </c>
      <c r="D21" s="151">
        <v>1</v>
      </c>
      <c r="E21" s="100">
        <v>3000</v>
      </c>
      <c r="F21" s="97">
        <f t="shared" si="1"/>
        <v>3000</v>
      </c>
      <c r="G21" s="161" t="s">
        <v>1496</v>
      </c>
      <c r="H21" s="101" t="s">
        <v>985</v>
      </c>
      <c r="I21" s="98" t="str">
        <f>VLOOKUP(H21,Presupuesto!$B$11:$C$565,2,0)</f>
        <v>MUEBLES VARIOS DE OFICINA</v>
      </c>
      <c r="J21" s="98" t="str">
        <f t="shared" si="0"/>
        <v>Estudiantes y Graduados</v>
      </c>
      <c r="K21" s="98" t="s">
        <v>397</v>
      </c>
    </row>
    <row r="22" spans="2:11" x14ac:dyDescent="0.25">
      <c r="B22" s="93"/>
      <c r="C22" s="99" t="s">
        <v>68</v>
      </c>
      <c r="D22" s="151">
        <v>2</v>
      </c>
      <c r="E22" s="100">
        <v>10000</v>
      </c>
      <c r="F22" s="97">
        <f t="shared" si="1"/>
        <v>20000</v>
      </c>
      <c r="G22" s="161" t="s">
        <v>1496</v>
      </c>
      <c r="H22" s="101" t="s">
        <v>985</v>
      </c>
      <c r="I22" s="98" t="str">
        <f>VLOOKUP(H22,Presupuesto!$B$11:$C$565,2,0)</f>
        <v>MUEBLES VARIOS DE OFICINA</v>
      </c>
      <c r="J22" s="98" t="str">
        <f t="shared" si="0"/>
        <v>Estudiantes y Graduados</v>
      </c>
      <c r="K22" s="98" t="s">
        <v>397</v>
      </c>
    </row>
    <row r="23" spans="2:11" x14ac:dyDescent="0.25">
      <c r="B23" s="93"/>
      <c r="C23" s="99" t="s">
        <v>69</v>
      </c>
      <c r="D23" s="151">
        <v>1</v>
      </c>
      <c r="E23" s="100">
        <v>8000</v>
      </c>
      <c r="F23" s="97">
        <f t="shared" si="1"/>
        <v>8000</v>
      </c>
      <c r="G23" s="161" t="s">
        <v>1496</v>
      </c>
      <c r="H23" s="101" t="s">
        <v>988</v>
      </c>
      <c r="I23" s="98" t="str">
        <f>VLOOKUP(H23,Presupuesto!$B$11:$C$565,2,0)</f>
        <v>EQUIPOS VARIOS DE OFICINA</v>
      </c>
      <c r="J23" s="98" t="str">
        <f t="shared" si="0"/>
        <v>Estudiantes y Graduados</v>
      </c>
      <c r="K23" s="98" t="s">
        <v>397</v>
      </c>
    </row>
    <row r="24" spans="2:11" x14ac:dyDescent="0.25">
      <c r="B24" s="93"/>
      <c r="C24" s="99" t="s">
        <v>70</v>
      </c>
      <c r="D24" s="151"/>
      <c r="E24" s="100">
        <v>2000</v>
      </c>
      <c r="F24" s="97">
        <f t="shared" si="1"/>
        <v>0</v>
      </c>
      <c r="G24" s="161" t="s">
        <v>1496</v>
      </c>
      <c r="H24" s="101" t="s">
        <v>988</v>
      </c>
      <c r="I24" s="98" t="str">
        <f>VLOOKUP(H24,Presupuesto!$B$11:$C$565,2,0)</f>
        <v>EQUIPOS VARIOS DE OFICINA</v>
      </c>
      <c r="J24" s="98" t="str">
        <f t="shared" si="0"/>
        <v>Estudiantes y Graduados</v>
      </c>
      <c r="K24" s="98" t="s">
        <v>403</v>
      </c>
    </row>
    <row r="25" spans="2:11" x14ac:dyDescent="0.25">
      <c r="B25" s="93"/>
      <c r="C25" s="99" t="s">
        <v>71</v>
      </c>
      <c r="D25" s="151"/>
      <c r="E25" s="100">
        <v>5000</v>
      </c>
      <c r="F25" s="97">
        <f t="shared" si="1"/>
        <v>0</v>
      </c>
      <c r="G25" s="161" t="s">
        <v>1496</v>
      </c>
      <c r="H25" s="101" t="s">
        <v>988</v>
      </c>
      <c r="I25" s="98" t="str">
        <f>VLOOKUP(H25,Presupuesto!$B$11:$C$565,2,0)</f>
        <v>EQUIPOS VARIOS DE OFICINA</v>
      </c>
      <c r="J25" s="98" t="str">
        <f t="shared" si="0"/>
        <v>Estudiantes y Graduados</v>
      </c>
      <c r="K25" s="98" t="s">
        <v>399</v>
      </c>
    </row>
    <row r="26" spans="2:11" ht="15.75" thickBot="1" x14ac:dyDescent="0.3">
      <c r="B26" s="93"/>
      <c r="C26" s="102" t="s">
        <v>72</v>
      </c>
      <c r="D26" s="159"/>
      <c r="E26" s="104">
        <v>100000</v>
      </c>
      <c r="F26" s="105">
        <f t="shared" si="1"/>
        <v>0</v>
      </c>
      <c r="G26" s="161" t="s">
        <v>1496</v>
      </c>
      <c r="H26" s="106" t="s">
        <v>988</v>
      </c>
      <c r="I26" s="106" t="str">
        <f>VLOOKUP(H26,Presupuesto!$B$11:$C$565,2,0)</f>
        <v>EQUIPOS VARIOS DE OFICINA</v>
      </c>
      <c r="J26" s="106" t="str">
        <f t="shared" si="0"/>
        <v>Estudiantes y Graduados</v>
      </c>
      <c r="K26" s="124" t="s">
        <v>394</v>
      </c>
    </row>
    <row r="27" spans="2:11" x14ac:dyDescent="0.25">
      <c r="B27" s="93"/>
    </row>
    <row r="28" spans="2:11" ht="15.75" thickBot="1" x14ac:dyDescent="0.3">
      <c r="B28" s="93"/>
      <c r="C28" s="337"/>
      <c r="D28" s="338"/>
      <c r="E28" s="339"/>
      <c r="F28" s="339"/>
      <c r="G28" s="340"/>
      <c r="H28" s="339"/>
      <c r="I28" s="339"/>
      <c r="J28" s="155"/>
      <c r="K28" s="155"/>
    </row>
    <row r="29" spans="2:11" ht="15.75" thickBot="1" x14ac:dyDescent="0.3">
      <c r="B29" s="93"/>
      <c r="C29" s="29" t="s">
        <v>43</v>
      </c>
      <c r="D29" s="30">
        <f>SUM(F36:F45)</f>
        <v>29800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392</v>
      </c>
      <c r="D32" s="370" t="s">
        <v>1657</v>
      </c>
      <c r="E32" s="93"/>
      <c r="F32" s="93"/>
      <c r="G32" s="93"/>
      <c r="H32" s="76"/>
      <c r="I32" s="76"/>
      <c r="J32" s="76"/>
      <c r="K32" s="112"/>
    </row>
    <row r="33" spans="3:11" ht="18.75" x14ac:dyDescent="0.25">
      <c r="C33" s="211"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Compra de inmobiliario, equipo tecnologico, y materiales de oficina.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131</v>
      </c>
      <c r="H35" s="128" t="s">
        <v>46</v>
      </c>
      <c r="I35" s="128" t="s">
        <v>132</v>
      </c>
      <c r="J35" s="128" t="s">
        <v>410</v>
      </c>
      <c r="K35" s="128" t="s">
        <v>411</v>
      </c>
    </row>
    <row r="36" spans="3:11" x14ac:dyDescent="0.25">
      <c r="C36" s="95" t="s">
        <v>63</v>
      </c>
      <c r="D36" s="158">
        <v>1</v>
      </c>
      <c r="E36" s="96">
        <v>2800</v>
      </c>
      <c r="F36" s="97">
        <f>D36*E36</f>
        <v>2800</v>
      </c>
      <c r="G36" s="161" t="s">
        <v>1496</v>
      </c>
      <c r="H36" s="98" t="s">
        <v>985</v>
      </c>
      <c r="I36" s="98" t="str">
        <f>VLOOKUP(H36,Presupuesto!$B$11:$C$565,2,0)</f>
        <v>MUEBLES VARIOS DE OFICINA</v>
      </c>
      <c r="J36" s="219" t="s">
        <v>1360</v>
      </c>
      <c r="K36" s="98" t="s">
        <v>397</v>
      </c>
    </row>
    <row r="37" spans="3:11" x14ac:dyDescent="0.25">
      <c r="C37" s="99" t="s">
        <v>64</v>
      </c>
      <c r="D37" s="151"/>
      <c r="E37" s="100">
        <v>2400</v>
      </c>
      <c r="F37" s="97">
        <f>D37*E37</f>
        <v>0</v>
      </c>
      <c r="G37" s="161" t="s">
        <v>1496</v>
      </c>
      <c r="H37" s="101" t="s">
        <v>985</v>
      </c>
      <c r="I37" s="98" t="str">
        <f>VLOOKUP(H37,Presupuesto!$B$11:$C$565,2,0)</f>
        <v>MUEBLES VARIOS DE OFICINA</v>
      </c>
      <c r="J37" s="219" t="s">
        <v>1360</v>
      </c>
      <c r="K37" s="98" t="s">
        <v>412</v>
      </c>
    </row>
    <row r="38" spans="3:11" x14ac:dyDescent="0.25">
      <c r="C38" s="99" t="s">
        <v>65</v>
      </c>
      <c r="D38" s="151">
        <v>3</v>
      </c>
      <c r="E38" s="100">
        <v>1000</v>
      </c>
      <c r="F38" s="97">
        <f t="shared" ref="F38:F45" si="2">D38*E38</f>
        <v>3000</v>
      </c>
      <c r="G38" s="161" t="s">
        <v>1496</v>
      </c>
      <c r="H38" s="101" t="s">
        <v>985</v>
      </c>
      <c r="I38" s="98" t="str">
        <f>VLOOKUP(H38,Presupuesto!$B$11:$C$565,2,0)</f>
        <v>MUEBLES VARIOS DE OFICINA</v>
      </c>
      <c r="J38" s="98" t="str">
        <f t="shared" ref="J38:J45" si="3">$J$36</f>
        <v>Estudiantes y Graduados</v>
      </c>
      <c r="K38" s="98" t="s">
        <v>397</v>
      </c>
    </row>
    <row r="39" spans="3:11" x14ac:dyDescent="0.25">
      <c r="C39" s="99" t="s">
        <v>66</v>
      </c>
      <c r="D39" s="151">
        <v>1</v>
      </c>
      <c r="E39" s="100">
        <v>6000</v>
      </c>
      <c r="F39" s="97">
        <f t="shared" si="2"/>
        <v>6000</v>
      </c>
      <c r="G39" s="161" t="s">
        <v>1496</v>
      </c>
      <c r="H39" s="101" t="s">
        <v>985</v>
      </c>
      <c r="I39" s="98" t="str">
        <f>VLOOKUP(H39,Presupuesto!$B$11:$C$565,2,0)</f>
        <v>MUEBLES VARIOS DE OFICINA</v>
      </c>
      <c r="J39" s="98" t="str">
        <f t="shared" si="3"/>
        <v>Estudiantes y Graduados</v>
      </c>
      <c r="K39" s="98" t="s">
        <v>397</v>
      </c>
    </row>
    <row r="40" spans="3:11" x14ac:dyDescent="0.25">
      <c r="C40" s="99" t="s">
        <v>67</v>
      </c>
      <c r="D40" s="151"/>
      <c r="E40" s="100">
        <v>3000</v>
      </c>
      <c r="F40" s="97">
        <f t="shared" si="2"/>
        <v>0</v>
      </c>
      <c r="G40" s="161" t="s">
        <v>1496</v>
      </c>
      <c r="H40" s="101" t="s">
        <v>985</v>
      </c>
      <c r="I40" s="98" t="str">
        <f>VLOOKUP(H40,Presupuesto!$B$11:$C$565,2,0)</f>
        <v>MUEBLES VARIOS DE OFICINA</v>
      </c>
      <c r="J40" s="98" t="str">
        <f t="shared" si="3"/>
        <v>Estudiantes y Graduados</v>
      </c>
      <c r="K40" s="98" t="s">
        <v>395</v>
      </c>
    </row>
    <row r="41" spans="3:11" x14ac:dyDescent="0.25">
      <c r="C41" s="99" t="s">
        <v>68</v>
      </c>
      <c r="D41" s="151">
        <v>1</v>
      </c>
      <c r="E41" s="100">
        <v>10000</v>
      </c>
      <c r="F41" s="97">
        <f t="shared" si="2"/>
        <v>10000</v>
      </c>
      <c r="G41" s="161" t="s">
        <v>1496</v>
      </c>
      <c r="H41" s="101" t="s">
        <v>985</v>
      </c>
      <c r="I41" s="98" t="str">
        <f>VLOOKUP(H41,Presupuesto!$B$11:$C$565,2,0)</f>
        <v>MUEBLES VARIOS DE OFICINA</v>
      </c>
      <c r="J41" s="98" t="str">
        <f t="shared" si="3"/>
        <v>Estudiantes y Graduados</v>
      </c>
      <c r="K41" s="98" t="s">
        <v>402</v>
      </c>
    </row>
    <row r="42" spans="3:11" x14ac:dyDescent="0.25">
      <c r="C42" s="99" t="s">
        <v>69</v>
      </c>
      <c r="D42" s="151">
        <v>1</v>
      </c>
      <c r="E42" s="100">
        <v>8000</v>
      </c>
      <c r="F42" s="97">
        <f t="shared" si="2"/>
        <v>8000</v>
      </c>
      <c r="G42" s="161" t="s">
        <v>1496</v>
      </c>
      <c r="H42" s="101" t="s">
        <v>988</v>
      </c>
      <c r="I42" s="98" t="str">
        <f>VLOOKUP(H42,Presupuesto!$B$11:$C$565,2,0)</f>
        <v>EQUIPOS VARIOS DE OFICINA</v>
      </c>
      <c r="J42" s="98" t="str">
        <f t="shared" si="3"/>
        <v>Estudiantes y Graduados</v>
      </c>
      <c r="K42" s="98" t="s">
        <v>402</v>
      </c>
    </row>
    <row r="43" spans="3:11" x14ac:dyDescent="0.25">
      <c r="C43" s="99" t="s">
        <v>70</v>
      </c>
      <c r="D43" s="151"/>
      <c r="E43" s="100">
        <v>2000</v>
      </c>
      <c r="F43" s="97">
        <f t="shared" si="2"/>
        <v>0</v>
      </c>
      <c r="G43" s="161" t="s">
        <v>1496</v>
      </c>
      <c r="H43" s="101" t="s">
        <v>988</v>
      </c>
      <c r="I43" s="98" t="str">
        <f>VLOOKUP(H43,Presupuesto!$B$11:$C$565,2,0)</f>
        <v>EQUIPOS VARIOS DE OFICINA</v>
      </c>
      <c r="J43" s="98" t="str">
        <f t="shared" si="3"/>
        <v>Estudiantes y Graduados</v>
      </c>
      <c r="K43" s="98" t="s">
        <v>403</v>
      </c>
    </row>
    <row r="44" spans="3:11" x14ac:dyDescent="0.25">
      <c r="C44" s="99" t="s">
        <v>71</v>
      </c>
      <c r="D44" s="151"/>
      <c r="E44" s="100">
        <v>5000</v>
      </c>
      <c r="F44" s="97">
        <f t="shared" si="2"/>
        <v>0</v>
      </c>
      <c r="G44" s="161" t="s">
        <v>1496</v>
      </c>
      <c r="H44" s="101" t="s">
        <v>988</v>
      </c>
      <c r="I44" s="98" t="str">
        <f>VLOOKUP(H44,Presupuesto!$B$11:$C$565,2,0)</f>
        <v>EQUIPOS VARIOS DE OFICINA</v>
      </c>
      <c r="J44" s="98" t="str">
        <f t="shared" si="3"/>
        <v>Estudiantes y Graduados</v>
      </c>
      <c r="K44" s="98" t="s">
        <v>399</v>
      </c>
    </row>
    <row r="45" spans="3:11" ht="15.75" thickBot="1" x14ac:dyDescent="0.3">
      <c r="C45" s="102" t="s">
        <v>72</v>
      </c>
      <c r="D45" s="159"/>
      <c r="E45" s="104">
        <v>100000</v>
      </c>
      <c r="F45" s="105">
        <f t="shared" si="2"/>
        <v>0</v>
      </c>
      <c r="G45" s="161" t="s">
        <v>1496</v>
      </c>
      <c r="H45" s="106" t="s">
        <v>988</v>
      </c>
      <c r="I45" s="106" t="str">
        <f>VLOOKUP(H45,Presupuesto!$B$11:$C$565,2,0)</f>
        <v>EQUIPOS VARIOS DE OFICINA</v>
      </c>
      <c r="J45" s="106" t="str">
        <f t="shared" si="3"/>
        <v>Estudiantes y Graduados</v>
      </c>
      <c r="K45" s="124" t="s">
        <v>394</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392</v>
      </c>
      <c r="D51" s="370" t="s">
        <v>1659</v>
      </c>
      <c r="E51" s="93"/>
      <c r="F51" s="93"/>
      <c r="G51" s="93"/>
      <c r="H51" s="76"/>
      <c r="I51" s="76"/>
      <c r="J51" s="76"/>
      <c r="K51" s="112"/>
    </row>
    <row r="52" spans="3:11" ht="18.75" x14ac:dyDescent="0.25">
      <c r="C52" s="211"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Compra de equipo y suministros de la clinica medica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131</v>
      </c>
      <c r="H54" s="128" t="s">
        <v>46</v>
      </c>
      <c r="I54" s="128" t="s">
        <v>132</v>
      </c>
      <c r="J54" s="128" t="s">
        <v>410</v>
      </c>
      <c r="K54" s="128" t="s">
        <v>411</v>
      </c>
    </row>
    <row r="55" spans="3:11" x14ac:dyDescent="0.25">
      <c r="C55" s="95" t="s">
        <v>63</v>
      </c>
      <c r="D55" s="158"/>
      <c r="E55" s="96">
        <v>2800</v>
      </c>
      <c r="F55" s="97">
        <f>D55*E55</f>
        <v>0</v>
      </c>
      <c r="G55" s="161" t="s">
        <v>1496</v>
      </c>
      <c r="H55" s="98" t="s">
        <v>985</v>
      </c>
      <c r="I55" s="98" t="str">
        <f>VLOOKUP(H55,Presupuesto!$B$11:$C$565,2,0)</f>
        <v>MUEBLES VARIOS DE OFICINA</v>
      </c>
      <c r="J55" s="219" t="s">
        <v>1360</v>
      </c>
      <c r="K55" s="98" t="s">
        <v>404</v>
      </c>
    </row>
    <row r="56" spans="3:11" x14ac:dyDescent="0.25">
      <c r="C56" s="99" t="s">
        <v>64</v>
      </c>
      <c r="D56" s="151"/>
      <c r="E56" s="100">
        <v>2400</v>
      </c>
      <c r="F56" s="97">
        <f>D56*E56</f>
        <v>0</v>
      </c>
      <c r="G56" s="161" t="s">
        <v>1496</v>
      </c>
      <c r="H56" s="101" t="s">
        <v>985</v>
      </c>
      <c r="I56" s="98" t="str">
        <f>VLOOKUP(H56,Presupuesto!$B$11:$C$565,2,0)</f>
        <v>MUEBLES VARIOS DE OFICINA</v>
      </c>
      <c r="J56" s="98" t="str">
        <f>$J$55</f>
        <v>Estudiantes y Graduados</v>
      </c>
      <c r="K56" s="98" t="s">
        <v>412</v>
      </c>
    </row>
    <row r="57" spans="3:11" x14ac:dyDescent="0.25">
      <c r="C57" s="99" t="s">
        <v>65</v>
      </c>
      <c r="D57" s="151"/>
      <c r="E57" s="100">
        <v>1000</v>
      </c>
      <c r="F57" s="97">
        <f t="shared" ref="F57:F64" si="4">D57*E57</f>
        <v>0</v>
      </c>
      <c r="G57" s="161" t="s">
        <v>1496</v>
      </c>
      <c r="H57" s="101" t="s">
        <v>985</v>
      </c>
      <c r="I57" s="98" t="str">
        <f>VLOOKUP(H57,Presupuesto!$B$11:$C$565,2,0)</f>
        <v>MUEBLES VARIOS DE OFICINA</v>
      </c>
      <c r="J57" s="98" t="str">
        <f t="shared" ref="J57:J64" si="5">$J$17</f>
        <v>Estudiantes y Graduados</v>
      </c>
      <c r="K57" s="98" t="s">
        <v>395</v>
      </c>
    </row>
    <row r="58" spans="3:11" x14ac:dyDescent="0.25">
      <c r="C58" s="99" t="s">
        <v>66</v>
      </c>
      <c r="D58" s="151"/>
      <c r="E58" s="100">
        <v>6000</v>
      </c>
      <c r="F58" s="97">
        <f t="shared" si="4"/>
        <v>0</v>
      </c>
      <c r="G58" s="161" t="s">
        <v>1496</v>
      </c>
      <c r="H58" s="101" t="s">
        <v>985</v>
      </c>
      <c r="I58" s="98" t="str">
        <f>VLOOKUP(H58,Presupuesto!$B$11:$C$565,2,0)</f>
        <v>MUEBLES VARIOS DE OFICINA</v>
      </c>
      <c r="J58" s="98" t="str">
        <f t="shared" si="5"/>
        <v>Estudiantes y Graduados</v>
      </c>
      <c r="K58" s="98" t="s">
        <v>395</v>
      </c>
    </row>
    <row r="59" spans="3:11" x14ac:dyDescent="0.25">
      <c r="C59" s="99" t="s">
        <v>67</v>
      </c>
      <c r="D59" s="151"/>
      <c r="E59" s="100">
        <v>3000</v>
      </c>
      <c r="F59" s="97">
        <f t="shared" si="4"/>
        <v>0</v>
      </c>
      <c r="G59" s="161" t="s">
        <v>1496</v>
      </c>
      <c r="H59" s="101" t="s">
        <v>985</v>
      </c>
      <c r="I59" s="98" t="str">
        <f>VLOOKUP(H59,Presupuesto!$B$11:$C$565,2,0)</f>
        <v>MUEBLES VARIOS DE OFICINA</v>
      </c>
      <c r="J59" s="98" t="str">
        <f t="shared" si="5"/>
        <v>Estudiantes y Graduados</v>
      </c>
      <c r="K59" s="98" t="s">
        <v>395</v>
      </c>
    </row>
    <row r="60" spans="3:11" x14ac:dyDescent="0.25">
      <c r="C60" s="99" t="s">
        <v>68</v>
      </c>
      <c r="D60" s="151"/>
      <c r="E60" s="100">
        <v>10000</v>
      </c>
      <c r="F60" s="97">
        <f t="shared" si="4"/>
        <v>0</v>
      </c>
      <c r="G60" s="161" t="s">
        <v>1496</v>
      </c>
      <c r="H60" s="101" t="s">
        <v>985</v>
      </c>
      <c r="I60" s="98" t="str">
        <f>VLOOKUP(H60,Presupuesto!$B$11:$C$565,2,0)</f>
        <v>MUEBLES VARIOS DE OFICINA</v>
      </c>
      <c r="J60" s="98" t="str">
        <f t="shared" si="5"/>
        <v>Estudiantes y Graduados</v>
      </c>
      <c r="K60" s="98" t="s">
        <v>395</v>
      </c>
    </row>
    <row r="61" spans="3:11" x14ac:dyDescent="0.25">
      <c r="C61" s="99" t="s">
        <v>69</v>
      </c>
      <c r="D61" s="151"/>
      <c r="E61" s="100">
        <v>8000</v>
      </c>
      <c r="F61" s="97">
        <f t="shared" si="4"/>
        <v>0</v>
      </c>
      <c r="G61" s="161" t="s">
        <v>1496</v>
      </c>
      <c r="H61" s="101" t="s">
        <v>988</v>
      </c>
      <c r="I61" s="98" t="str">
        <f>VLOOKUP(H61,Presupuesto!$B$11:$C$565,2,0)</f>
        <v>EQUIPOS VARIOS DE OFICINA</v>
      </c>
      <c r="J61" s="98" t="str">
        <f t="shared" si="5"/>
        <v>Estudiantes y Graduados</v>
      </c>
      <c r="K61" s="98" t="s">
        <v>395</v>
      </c>
    </row>
    <row r="62" spans="3:11" x14ac:dyDescent="0.25">
      <c r="C62" s="99" t="s">
        <v>70</v>
      </c>
      <c r="D62" s="151"/>
      <c r="E62" s="100">
        <v>2000</v>
      </c>
      <c r="F62" s="97">
        <f t="shared" si="4"/>
        <v>0</v>
      </c>
      <c r="G62" s="161" t="s">
        <v>1496</v>
      </c>
      <c r="H62" s="101" t="s">
        <v>988</v>
      </c>
      <c r="I62" s="98" t="str">
        <f>VLOOKUP(H62,Presupuesto!$B$11:$C$565,2,0)</f>
        <v>EQUIPOS VARIOS DE OFICINA</v>
      </c>
      <c r="J62" s="98" t="str">
        <f t="shared" si="5"/>
        <v>Estudiantes y Graduados</v>
      </c>
      <c r="K62" s="98" t="s">
        <v>403</v>
      </c>
    </row>
    <row r="63" spans="3:11" x14ac:dyDescent="0.25">
      <c r="C63" s="99" t="s">
        <v>71</v>
      </c>
      <c r="D63" s="151"/>
      <c r="E63" s="100">
        <v>5000</v>
      </c>
      <c r="F63" s="97">
        <f t="shared" si="4"/>
        <v>0</v>
      </c>
      <c r="G63" s="161" t="s">
        <v>1496</v>
      </c>
      <c r="H63" s="101" t="s">
        <v>988</v>
      </c>
      <c r="I63" s="98" t="str">
        <f>VLOOKUP(H63,Presupuesto!$B$11:$C$565,2,0)</f>
        <v>EQUIPOS VARIOS DE OFICINA</v>
      </c>
      <c r="J63" s="98" t="str">
        <f t="shared" si="5"/>
        <v>Estudiantes y Graduados</v>
      </c>
      <c r="K63" s="98" t="s">
        <v>399</v>
      </c>
    </row>
    <row r="64" spans="3:11" ht="15.75" thickBot="1" x14ac:dyDescent="0.3">
      <c r="C64" s="102" t="s">
        <v>72</v>
      </c>
      <c r="D64" s="159"/>
      <c r="E64" s="104">
        <v>100000</v>
      </c>
      <c r="F64" s="105">
        <f t="shared" si="4"/>
        <v>0</v>
      </c>
      <c r="G64" s="161" t="s">
        <v>1496</v>
      </c>
      <c r="H64" s="106" t="s">
        <v>988</v>
      </c>
      <c r="I64" s="106" t="str">
        <f>VLOOKUP(H64,Presupuesto!$B$11:$C$565,2,0)</f>
        <v>EQUIPOS VARIOS DE OFICINA</v>
      </c>
      <c r="J64" s="106" t="str">
        <f t="shared" si="5"/>
        <v>Estudiantes y Graduados</v>
      </c>
      <c r="K64" s="124" t="s">
        <v>394</v>
      </c>
    </row>
    <row r="66" spans="3:11" ht="15.75" thickBot="1" x14ac:dyDescent="0.3">
      <c r="C66" s="337"/>
      <c r="D66" s="338"/>
      <c r="E66" s="339"/>
      <c r="F66" s="339"/>
      <c r="G66" s="340"/>
      <c r="H66" s="339"/>
      <c r="I66" s="339"/>
      <c r="J66" s="155"/>
      <c r="K66" s="155"/>
    </row>
    <row r="67" spans="3:11" ht="15.75" thickBot="1" x14ac:dyDescent="0.3">
      <c r="C67" s="29" t="s">
        <v>43</v>
      </c>
      <c r="D67" s="30">
        <f>SUM(F74:F83)</f>
        <v>40000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392</v>
      </c>
      <c r="D70" s="370" t="s">
        <v>1659</v>
      </c>
      <c r="E70" s="93"/>
      <c r="F70" s="93"/>
      <c r="G70" s="93"/>
      <c r="H70" s="76"/>
      <c r="I70" s="76"/>
      <c r="J70" s="76"/>
      <c r="K70" s="112"/>
    </row>
    <row r="71" spans="3:11" ht="18.75" x14ac:dyDescent="0.25">
      <c r="C71" s="211" t="str">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Compra de equipo y suministros de la clinica medica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131</v>
      </c>
      <c r="H73" s="128" t="s">
        <v>46</v>
      </c>
      <c r="I73" s="128" t="s">
        <v>132</v>
      </c>
      <c r="J73" s="128" t="s">
        <v>410</v>
      </c>
      <c r="K73" s="128" t="s">
        <v>411</v>
      </c>
    </row>
    <row r="74" spans="3:11" x14ac:dyDescent="0.25">
      <c r="C74" s="95" t="s">
        <v>63</v>
      </c>
      <c r="D74" s="158"/>
      <c r="E74" s="96">
        <v>2800</v>
      </c>
      <c r="F74" s="97">
        <f>D74*E74</f>
        <v>0</v>
      </c>
      <c r="G74" s="161" t="s">
        <v>1496</v>
      </c>
      <c r="H74" s="98" t="s">
        <v>985</v>
      </c>
      <c r="I74" s="98" t="str">
        <f>VLOOKUP(H74,Presupuesto!$B$11:$C$565,2,0)</f>
        <v>MUEBLES VARIOS DE OFICINA</v>
      </c>
      <c r="J74" s="219" t="s">
        <v>1360</v>
      </c>
      <c r="K74" s="98" t="s">
        <v>404</v>
      </c>
    </row>
    <row r="75" spans="3:11" x14ac:dyDescent="0.25">
      <c r="C75" s="99" t="s">
        <v>64</v>
      </c>
      <c r="D75" s="151"/>
      <c r="E75" s="100">
        <v>2400</v>
      </c>
      <c r="F75" s="97">
        <f>D75*E75</f>
        <v>0</v>
      </c>
      <c r="G75" s="161" t="s">
        <v>1496</v>
      </c>
      <c r="H75" s="101" t="s">
        <v>985</v>
      </c>
      <c r="I75" s="98" t="str">
        <f>VLOOKUP(H75,Presupuesto!$B$11:$C$565,2,0)</f>
        <v>MUEBLES VARIOS DE OFICINA</v>
      </c>
      <c r="J75" s="219" t="s">
        <v>1360</v>
      </c>
      <c r="K75" s="98" t="s">
        <v>412</v>
      </c>
    </row>
    <row r="76" spans="3:11" x14ac:dyDescent="0.25">
      <c r="C76" s="99" t="s">
        <v>65</v>
      </c>
      <c r="D76" s="151"/>
      <c r="E76" s="100">
        <v>1000</v>
      </c>
      <c r="F76" s="97">
        <f t="shared" ref="F76:F83" si="6">D76*E76</f>
        <v>0</v>
      </c>
      <c r="G76" s="161" t="s">
        <v>1496</v>
      </c>
      <c r="H76" s="101" t="s">
        <v>985</v>
      </c>
      <c r="I76" s="98" t="str">
        <f>VLOOKUP(H76,Presupuesto!$B$11:$C$565,2,0)</f>
        <v>MUEBLES VARIOS DE OFICINA</v>
      </c>
      <c r="J76" s="98" t="str">
        <f t="shared" ref="J76:J83" si="7">$J$74</f>
        <v>Estudiantes y Graduados</v>
      </c>
      <c r="K76" s="98" t="s">
        <v>395</v>
      </c>
    </row>
    <row r="77" spans="3:11" x14ac:dyDescent="0.25">
      <c r="C77" s="99" t="s">
        <v>66</v>
      </c>
      <c r="D77" s="151"/>
      <c r="E77" s="100">
        <v>6000</v>
      </c>
      <c r="F77" s="97">
        <f t="shared" si="6"/>
        <v>0</v>
      </c>
      <c r="G77" s="161" t="s">
        <v>1496</v>
      </c>
      <c r="H77" s="101" t="s">
        <v>985</v>
      </c>
      <c r="I77" s="98" t="str">
        <f>VLOOKUP(H77,Presupuesto!$B$11:$C$565,2,0)</f>
        <v>MUEBLES VARIOS DE OFICINA</v>
      </c>
      <c r="J77" s="98" t="str">
        <f t="shared" si="7"/>
        <v>Estudiantes y Graduados</v>
      </c>
      <c r="K77" s="98" t="s">
        <v>395</v>
      </c>
    </row>
    <row r="78" spans="3:11" x14ac:dyDescent="0.25">
      <c r="C78" s="99" t="s">
        <v>67</v>
      </c>
      <c r="D78" s="151">
        <v>0</v>
      </c>
      <c r="E78" s="100">
        <v>3000</v>
      </c>
      <c r="F78" s="97">
        <f t="shared" si="6"/>
        <v>0</v>
      </c>
      <c r="G78" s="161" t="s">
        <v>1496</v>
      </c>
      <c r="H78" s="101" t="s">
        <v>985</v>
      </c>
      <c r="I78" s="98" t="str">
        <f>VLOOKUP(H78,Presupuesto!$B$11:$C$565,2,0)</f>
        <v>MUEBLES VARIOS DE OFICINA</v>
      </c>
      <c r="J78" s="98" t="str">
        <f t="shared" si="7"/>
        <v>Estudiantes y Graduados</v>
      </c>
      <c r="K78" s="98" t="s">
        <v>395</v>
      </c>
    </row>
    <row r="79" spans="3:11" x14ac:dyDescent="0.25">
      <c r="C79" s="99" t="s">
        <v>68</v>
      </c>
      <c r="D79" s="151"/>
      <c r="E79" s="100">
        <v>10000</v>
      </c>
      <c r="F79" s="97">
        <f t="shared" si="6"/>
        <v>0</v>
      </c>
      <c r="G79" s="161" t="s">
        <v>1496</v>
      </c>
      <c r="H79" s="101" t="s">
        <v>985</v>
      </c>
      <c r="I79" s="98" t="str">
        <f>VLOOKUP(H79,Presupuesto!$B$11:$C$565,2,0)</f>
        <v>MUEBLES VARIOS DE OFICINA</v>
      </c>
      <c r="J79" s="98" t="str">
        <f t="shared" si="7"/>
        <v>Estudiantes y Graduados</v>
      </c>
      <c r="K79" s="98" t="s">
        <v>395</v>
      </c>
    </row>
    <row r="80" spans="3:11" x14ac:dyDescent="0.25">
      <c r="C80" s="99" t="s">
        <v>69</v>
      </c>
      <c r="D80" s="151"/>
      <c r="E80" s="100">
        <v>8000</v>
      </c>
      <c r="F80" s="97">
        <f t="shared" si="6"/>
        <v>0</v>
      </c>
      <c r="G80" s="161" t="s">
        <v>1496</v>
      </c>
      <c r="H80" s="101" t="s">
        <v>988</v>
      </c>
      <c r="I80" s="98" t="str">
        <f>VLOOKUP(H80,Presupuesto!$B$11:$C$565,2,0)</f>
        <v>EQUIPOS VARIOS DE OFICINA</v>
      </c>
      <c r="J80" s="98" t="str">
        <f t="shared" si="7"/>
        <v>Estudiantes y Graduados</v>
      </c>
      <c r="K80" s="98" t="s">
        <v>395</v>
      </c>
    </row>
    <row r="81" spans="3:11" x14ac:dyDescent="0.25">
      <c r="C81" s="99" t="s">
        <v>70</v>
      </c>
      <c r="D81" s="151"/>
      <c r="E81" s="100">
        <v>2000</v>
      </c>
      <c r="F81" s="97">
        <f t="shared" si="6"/>
        <v>0</v>
      </c>
      <c r="G81" s="161" t="s">
        <v>1496</v>
      </c>
      <c r="H81" s="101" t="s">
        <v>988</v>
      </c>
      <c r="I81" s="98" t="str">
        <f>VLOOKUP(H81,Presupuesto!$B$11:$C$565,2,0)</f>
        <v>EQUIPOS VARIOS DE OFICINA</v>
      </c>
      <c r="J81" s="98" t="str">
        <f t="shared" si="7"/>
        <v>Estudiantes y Graduados</v>
      </c>
      <c r="K81" s="98" t="s">
        <v>403</v>
      </c>
    </row>
    <row r="82" spans="3:11" x14ac:dyDescent="0.25">
      <c r="C82" s="99" t="s">
        <v>71</v>
      </c>
      <c r="D82" s="151"/>
      <c r="E82" s="100">
        <v>5000</v>
      </c>
      <c r="F82" s="97">
        <f t="shared" si="6"/>
        <v>0</v>
      </c>
      <c r="G82" s="161" t="s">
        <v>1496</v>
      </c>
      <c r="H82" s="101" t="s">
        <v>988</v>
      </c>
      <c r="I82" s="98" t="str">
        <f>VLOOKUP(H82,Presupuesto!$B$11:$C$565,2,0)</f>
        <v>EQUIPOS VARIOS DE OFICINA</v>
      </c>
      <c r="J82" s="98" t="str">
        <f t="shared" si="7"/>
        <v>Estudiantes y Graduados</v>
      </c>
      <c r="K82" s="98" t="s">
        <v>399</v>
      </c>
    </row>
    <row r="83" spans="3:11" ht="15.75" thickBot="1" x14ac:dyDescent="0.3">
      <c r="C83" s="102" t="s">
        <v>1660</v>
      </c>
      <c r="D83" s="159">
        <v>1</v>
      </c>
      <c r="E83" s="104">
        <v>40000</v>
      </c>
      <c r="F83" s="105">
        <f t="shared" si="6"/>
        <v>40000</v>
      </c>
      <c r="G83" s="161" t="s">
        <v>1496</v>
      </c>
      <c r="H83" s="106" t="s">
        <v>988</v>
      </c>
      <c r="I83" s="106" t="str">
        <f>VLOOKUP(H83,Presupuesto!$B$11:$C$565,2,0)</f>
        <v>EQUIPOS VARIOS DE OFICINA</v>
      </c>
      <c r="J83" s="106" t="str">
        <f t="shared" si="7"/>
        <v>Estudiantes y Graduados</v>
      </c>
      <c r="K83" s="124" t="s">
        <v>397</v>
      </c>
    </row>
    <row r="85" spans="3:11" ht="15.75" thickBot="1" x14ac:dyDescent="0.3"/>
    <row r="86" spans="3:11" ht="15.75" thickBot="1" x14ac:dyDescent="0.3">
      <c r="C86" s="29" t="s">
        <v>43</v>
      </c>
      <c r="D86" s="30">
        <f>SUM(F93:F102)</f>
        <v>248400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392</v>
      </c>
      <c r="D89" s="370" t="s">
        <v>1882</v>
      </c>
      <c r="E89" s="93"/>
      <c r="F89" s="93"/>
      <c r="G89" s="93"/>
      <c r="H89" s="76"/>
      <c r="I89" s="76"/>
      <c r="J89" s="76"/>
      <c r="K89" s="112"/>
    </row>
    <row r="90" spans="3:11" ht="18.75" x14ac:dyDescent="0.25">
      <c r="C90" s="211"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Equipamiento de las aulas de maestria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131</v>
      </c>
      <c r="H92" s="128" t="s">
        <v>46</v>
      </c>
      <c r="I92" s="128" t="s">
        <v>132</v>
      </c>
      <c r="J92" s="128" t="s">
        <v>410</v>
      </c>
      <c r="K92" s="128" t="s">
        <v>411</v>
      </c>
    </row>
    <row r="93" spans="3:11" x14ac:dyDescent="0.25">
      <c r="C93" s="95" t="s">
        <v>63</v>
      </c>
      <c r="D93" s="158"/>
      <c r="E93" s="96">
        <v>2800</v>
      </c>
      <c r="F93" s="97">
        <f>D93*E93</f>
        <v>0</v>
      </c>
      <c r="G93" s="161" t="s">
        <v>1496</v>
      </c>
      <c r="H93" s="98" t="s">
        <v>985</v>
      </c>
      <c r="I93" s="98" t="str">
        <f>VLOOKUP(H93,Presupuesto!$B$11:$C$565,2,0)</f>
        <v>MUEBLES VARIOS DE OFICINA</v>
      </c>
      <c r="J93" s="219" t="s">
        <v>1453</v>
      </c>
      <c r="K93" s="98" t="s">
        <v>404</v>
      </c>
    </row>
    <row r="94" spans="3:11" x14ac:dyDescent="0.25">
      <c r="C94" s="99" t="s">
        <v>64</v>
      </c>
      <c r="D94" s="151">
        <v>1</v>
      </c>
      <c r="E94" s="100">
        <v>2400</v>
      </c>
      <c r="F94" s="97">
        <f>D94*E94</f>
        <v>2400</v>
      </c>
      <c r="G94" s="161" t="s">
        <v>1496</v>
      </c>
      <c r="H94" s="101" t="s">
        <v>985</v>
      </c>
      <c r="I94" s="98" t="str">
        <f>VLOOKUP(H94,Presupuesto!$B$11:$C$565,2,0)</f>
        <v>MUEBLES VARIOS DE OFICINA</v>
      </c>
      <c r="J94" s="98" t="str">
        <f>$J$93</f>
        <v>Posgrado</v>
      </c>
      <c r="K94" s="98" t="s">
        <v>396</v>
      </c>
    </row>
    <row r="95" spans="3:11" x14ac:dyDescent="0.25">
      <c r="C95" s="99" t="s">
        <v>65</v>
      </c>
      <c r="D95" s="151">
        <v>60</v>
      </c>
      <c r="E95" s="100">
        <v>1000</v>
      </c>
      <c r="F95" s="97">
        <f t="shared" ref="F95:F102" si="8">D95*E95</f>
        <v>60000</v>
      </c>
      <c r="G95" s="161" t="s">
        <v>1496</v>
      </c>
      <c r="H95" s="101" t="s">
        <v>985</v>
      </c>
      <c r="I95" s="98" t="str">
        <f>VLOOKUP(H95,Presupuesto!$B$11:$C$565,2,0)</f>
        <v>MUEBLES VARIOS DE OFICINA</v>
      </c>
      <c r="J95" s="98" t="str">
        <f t="shared" ref="J95:J102" si="9">$J$93</f>
        <v>Posgrado</v>
      </c>
      <c r="K95" s="98" t="s">
        <v>396</v>
      </c>
    </row>
    <row r="96" spans="3:11" x14ac:dyDescent="0.25">
      <c r="C96" s="99" t="s">
        <v>66</v>
      </c>
      <c r="D96" s="151">
        <v>1</v>
      </c>
      <c r="E96" s="100">
        <v>6000</v>
      </c>
      <c r="F96" s="97">
        <f t="shared" si="8"/>
        <v>6000</v>
      </c>
      <c r="G96" s="161" t="s">
        <v>1496</v>
      </c>
      <c r="H96" s="101" t="s">
        <v>985</v>
      </c>
      <c r="I96" s="98" t="str">
        <f>VLOOKUP(H96,Presupuesto!$B$11:$C$565,2,0)</f>
        <v>MUEBLES VARIOS DE OFICINA</v>
      </c>
      <c r="J96" s="98" t="str">
        <f t="shared" si="9"/>
        <v>Posgrado</v>
      </c>
      <c r="K96" s="98" t="s">
        <v>396</v>
      </c>
    </row>
    <row r="97" spans="3:11" x14ac:dyDescent="0.25">
      <c r="C97" s="99" t="s">
        <v>67</v>
      </c>
      <c r="D97" s="151">
        <v>60</v>
      </c>
      <c r="E97" s="100">
        <v>3000</v>
      </c>
      <c r="F97" s="97">
        <f t="shared" si="8"/>
        <v>180000</v>
      </c>
      <c r="G97" s="161" t="s">
        <v>1496</v>
      </c>
      <c r="H97" s="101" t="s">
        <v>985</v>
      </c>
      <c r="I97" s="98" t="str">
        <f>VLOOKUP(H97,Presupuesto!$B$11:$C$565,2,0)</f>
        <v>MUEBLES VARIOS DE OFICINA</v>
      </c>
      <c r="J97" s="98" t="str">
        <f t="shared" si="9"/>
        <v>Posgrado</v>
      </c>
      <c r="K97" s="98" t="s">
        <v>396</v>
      </c>
    </row>
    <row r="98" spans="3:11" x14ac:dyDescent="0.25">
      <c r="C98" s="99" t="s">
        <v>68</v>
      </c>
      <c r="D98" s="151"/>
      <c r="E98" s="100">
        <v>10000</v>
      </c>
      <c r="F98" s="97">
        <f t="shared" si="8"/>
        <v>0</v>
      </c>
      <c r="G98" s="161" t="s">
        <v>1496</v>
      </c>
      <c r="H98" s="101" t="s">
        <v>985</v>
      </c>
      <c r="I98" s="98" t="str">
        <f>VLOOKUP(H98,Presupuesto!$B$11:$C$565,2,0)</f>
        <v>MUEBLES VARIOS DE OFICINA</v>
      </c>
      <c r="J98" s="98" t="str">
        <f t="shared" si="9"/>
        <v>Posgrado</v>
      </c>
      <c r="K98" s="98" t="s">
        <v>395</v>
      </c>
    </row>
    <row r="99" spans="3:11" x14ac:dyDescent="0.25">
      <c r="C99" s="99" t="s">
        <v>69</v>
      </c>
      <c r="D99" s="151"/>
      <c r="E99" s="100">
        <v>8000</v>
      </c>
      <c r="F99" s="97">
        <f t="shared" si="8"/>
        <v>0</v>
      </c>
      <c r="G99" s="161" t="s">
        <v>1496</v>
      </c>
      <c r="H99" s="101" t="s">
        <v>988</v>
      </c>
      <c r="I99" s="98" t="str">
        <f>VLOOKUP(H99,Presupuesto!$B$11:$C$565,2,0)</f>
        <v>EQUIPOS VARIOS DE OFICINA</v>
      </c>
      <c r="J99" s="98" t="str">
        <f t="shared" si="9"/>
        <v>Posgrado</v>
      </c>
      <c r="K99" s="98" t="s">
        <v>395</v>
      </c>
    </row>
    <row r="100" spans="3:11" x14ac:dyDescent="0.25">
      <c r="C100" s="99" t="s">
        <v>70</v>
      </c>
      <c r="D100" s="151"/>
      <c r="E100" s="100">
        <v>2000</v>
      </c>
      <c r="F100" s="97">
        <f t="shared" si="8"/>
        <v>0</v>
      </c>
      <c r="G100" s="161" t="s">
        <v>1496</v>
      </c>
      <c r="H100" s="101" t="s">
        <v>988</v>
      </c>
      <c r="I100" s="98" t="str">
        <f>VLOOKUP(H100,Presupuesto!$B$11:$C$565,2,0)</f>
        <v>EQUIPOS VARIOS DE OFICINA</v>
      </c>
      <c r="J100" s="98" t="str">
        <f t="shared" si="9"/>
        <v>Posgrado</v>
      </c>
      <c r="K100" s="98" t="s">
        <v>403</v>
      </c>
    </row>
    <row r="101" spans="3:11" x14ac:dyDescent="0.25">
      <c r="C101" s="99" t="s">
        <v>71</v>
      </c>
      <c r="D101" s="151"/>
      <c r="E101" s="100">
        <v>5000</v>
      </c>
      <c r="F101" s="97">
        <f t="shared" si="8"/>
        <v>0</v>
      </c>
      <c r="G101" s="161" t="s">
        <v>1496</v>
      </c>
      <c r="H101" s="101" t="s">
        <v>988</v>
      </c>
      <c r="I101" s="98" t="str">
        <f>VLOOKUP(H101,Presupuesto!$B$11:$C$565,2,0)</f>
        <v>EQUIPOS VARIOS DE OFICINA</v>
      </c>
      <c r="J101" s="98" t="str">
        <f t="shared" si="9"/>
        <v>Posgrado</v>
      </c>
      <c r="K101" s="98" t="s">
        <v>399</v>
      </c>
    </row>
    <row r="102" spans="3:11" ht="15.75" thickBot="1" x14ac:dyDescent="0.3">
      <c r="C102" s="102" t="s">
        <v>72</v>
      </c>
      <c r="D102" s="159"/>
      <c r="E102" s="104">
        <v>100000</v>
      </c>
      <c r="F102" s="105">
        <f t="shared" si="8"/>
        <v>0</v>
      </c>
      <c r="G102" s="161" t="s">
        <v>1496</v>
      </c>
      <c r="H102" s="106" t="s">
        <v>988</v>
      </c>
      <c r="I102" s="106" t="str">
        <f>VLOOKUP(H102,Presupuesto!$B$11:$C$565,2,0)</f>
        <v>EQUIPOS VARIOS DE OFICINA</v>
      </c>
      <c r="J102" s="106" t="str">
        <f t="shared" si="9"/>
        <v>Posgrado</v>
      </c>
      <c r="K102" s="124" t="s">
        <v>394</v>
      </c>
    </row>
    <row r="104" spans="3:11" ht="15.75" thickBot="1" x14ac:dyDescent="0.3">
      <c r="C104" s="337"/>
      <c r="D104" s="338"/>
      <c r="E104" s="339"/>
      <c r="F104" s="339"/>
      <c r="G104" s="340"/>
      <c r="H104" s="339"/>
      <c r="I104" s="339"/>
      <c r="J104" s="155"/>
      <c r="K104" s="155"/>
    </row>
    <row r="105" spans="3:11" ht="15.75" thickBot="1" x14ac:dyDescent="0.3">
      <c r="C105" s="29" t="s">
        <v>43</v>
      </c>
      <c r="D105" s="30">
        <f>SUM(F112:F123)</f>
        <v>449200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392</v>
      </c>
      <c r="D108" s="370" t="s">
        <v>2124</v>
      </c>
      <c r="E108" s="93"/>
      <c r="F108" s="93"/>
      <c r="G108" s="93"/>
      <c r="H108" s="76"/>
      <c r="I108" s="76"/>
      <c r="J108" s="76"/>
      <c r="K108" s="112"/>
    </row>
    <row r="109" spans="3:11" ht="18.75" x14ac:dyDescent="0.25">
      <c r="C109" s="211"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Compra de equipo de oficina para las oficinas  administrativas y academicas</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131</v>
      </c>
      <c r="H111" s="128" t="s">
        <v>46</v>
      </c>
      <c r="I111" s="128" t="s">
        <v>132</v>
      </c>
      <c r="J111" s="128" t="s">
        <v>410</v>
      </c>
      <c r="K111" s="128" t="s">
        <v>411</v>
      </c>
    </row>
    <row r="112" spans="3:11" x14ac:dyDescent="0.25">
      <c r="C112" s="95" t="s">
        <v>63</v>
      </c>
      <c r="D112" s="158">
        <v>13</v>
      </c>
      <c r="E112" s="96">
        <v>2800</v>
      </c>
      <c r="F112" s="97">
        <f>D112*E112</f>
        <v>36400</v>
      </c>
      <c r="G112" s="161" t="s">
        <v>1496</v>
      </c>
      <c r="H112" s="98" t="s">
        <v>985</v>
      </c>
      <c r="I112" s="98" t="str">
        <f>VLOOKUP(H112,Presupuesto!$B$11:$C$565,2,0)</f>
        <v>MUEBLES VARIOS DE OFICINA</v>
      </c>
      <c r="J112" s="219" t="s">
        <v>1364</v>
      </c>
      <c r="K112" s="98" t="s">
        <v>400</v>
      </c>
    </row>
    <row r="113" spans="3:11" x14ac:dyDescent="0.25">
      <c r="C113" s="99" t="s">
        <v>64</v>
      </c>
      <c r="D113" s="151">
        <v>12</v>
      </c>
      <c r="E113" s="100">
        <v>2400</v>
      </c>
      <c r="F113" s="97">
        <f>D113*E113</f>
        <v>28800</v>
      </c>
      <c r="G113" s="161" t="s">
        <v>1496</v>
      </c>
      <c r="H113" s="101" t="s">
        <v>985</v>
      </c>
      <c r="I113" s="98" t="str">
        <f>VLOOKUP(H113,Presupuesto!$B$11:$C$565,2,0)</f>
        <v>MUEBLES VARIOS DE OFICINA</v>
      </c>
      <c r="J113" s="98" t="str">
        <f>$J$112</f>
        <v>Gestión Administrativa y  financiera en apoyo al Desarrollo Académico</v>
      </c>
      <c r="K113" s="98" t="s">
        <v>400</v>
      </c>
    </row>
    <row r="114" spans="3:11" x14ac:dyDescent="0.25">
      <c r="C114" s="99" t="s">
        <v>65</v>
      </c>
      <c r="D114" s="151">
        <v>12</v>
      </c>
      <c r="E114" s="100">
        <v>1000</v>
      </c>
      <c r="F114" s="97">
        <f t="shared" ref="F114:F123" si="10">D114*E114</f>
        <v>12000</v>
      </c>
      <c r="G114" s="161" t="s">
        <v>1496</v>
      </c>
      <c r="H114" s="101" t="s">
        <v>985</v>
      </c>
      <c r="I114" s="98" t="str">
        <f>VLOOKUP(H114,Presupuesto!$B$11:$C$565,2,0)</f>
        <v>MUEBLES VARIOS DE OFICINA</v>
      </c>
      <c r="J114" s="98" t="str">
        <f t="shared" ref="J114:J123" si="11">$J$112</f>
        <v>Gestión Administrativa y  financiera en apoyo al Desarrollo Académico</v>
      </c>
      <c r="K114" s="98" t="s">
        <v>400</v>
      </c>
    </row>
    <row r="115" spans="3:11" x14ac:dyDescent="0.25">
      <c r="C115" s="99" t="s">
        <v>66</v>
      </c>
      <c r="D115" s="151">
        <v>3</v>
      </c>
      <c r="E115" s="100">
        <v>6000</v>
      </c>
      <c r="F115" s="97">
        <f t="shared" si="10"/>
        <v>18000</v>
      </c>
      <c r="G115" s="161" t="s">
        <v>1496</v>
      </c>
      <c r="H115" s="101" t="s">
        <v>985</v>
      </c>
      <c r="I115" s="98" t="str">
        <f>VLOOKUP(H115,Presupuesto!$B$11:$C$565,2,0)</f>
        <v>MUEBLES VARIOS DE OFICINA</v>
      </c>
      <c r="J115" s="98" t="str">
        <f t="shared" si="11"/>
        <v>Gestión Administrativa y  financiera en apoyo al Desarrollo Académico</v>
      </c>
      <c r="K115" s="98" t="s">
        <v>400</v>
      </c>
    </row>
    <row r="116" spans="3:11" x14ac:dyDescent="0.25">
      <c r="C116" s="99" t="s">
        <v>67</v>
      </c>
      <c r="D116" s="151">
        <v>6</v>
      </c>
      <c r="E116" s="100">
        <v>3000</v>
      </c>
      <c r="F116" s="97">
        <f t="shared" si="10"/>
        <v>18000</v>
      </c>
      <c r="G116" s="161" t="s">
        <v>1496</v>
      </c>
      <c r="H116" s="101" t="s">
        <v>985</v>
      </c>
      <c r="I116" s="98" t="str">
        <f>VLOOKUP(H116,Presupuesto!$B$11:$C$565,2,0)</f>
        <v>MUEBLES VARIOS DE OFICINA</v>
      </c>
      <c r="J116" s="98" t="str">
        <f t="shared" si="11"/>
        <v>Gestión Administrativa y  financiera en apoyo al Desarrollo Académico</v>
      </c>
      <c r="K116" s="98" t="s">
        <v>400</v>
      </c>
    </row>
    <row r="117" spans="3:11" x14ac:dyDescent="0.25">
      <c r="C117" s="99" t="s">
        <v>68</v>
      </c>
      <c r="D117" s="151">
        <v>2</v>
      </c>
      <c r="E117" s="100">
        <v>10000</v>
      </c>
      <c r="F117" s="97">
        <f t="shared" si="10"/>
        <v>20000</v>
      </c>
      <c r="G117" s="161" t="s">
        <v>1496</v>
      </c>
      <c r="H117" s="101" t="s">
        <v>985</v>
      </c>
      <c r="I117" s="98" t="str">
        <f>VLOOKUP(H117,Presupuesto!$B$11:$C$565,2,0)</f>
        <v>MUEBLES VARIOS DE OFICINA</v>
      </c>
      <c r="J117" s="98" t="str">
        <f t="shared" si="11"/>
        <v>Gestión Administrativa y  financiera en apoyo al Desarrollo Académico</v>
      </c>
      <c r="K117" s="98" t="s">
        <v>400</v>
      </c>
    </row>
    <row r="118" spans="3:11" x14ac:dyDescent="0.25">
      <c r="C118" s="99" t="s">
        <v>69</v>
      </c>
      <c r="D118" s="151">
        <v>12</v>
      </c>
      <c r="E118" s="100">
        <v>8000</v>
      </c>
      <c r="F118" s="97">
        <f t="shared" si="10"/>
        <v>96000</v>
      </c>
      <c r="G118" s="161" t="s">
        <v>1496</v>
      </c>
      <c r="H118" s="101" t="s">
        <v>988</v>
      </c>
      <c r="I118" s="98" t="str">
        <f>VLOOKUP(H118,Presupuesto!$B$11:$C$565,2,0)</f>
        <v>EQUIPOS VARIOS DE OFICINA</v>
      </c>
      <c r="J118" s="98" t="str">
        <f t="shared" si="11"/>
        <v>Gestión Administrativa y  financiera en apoyo al Desarrollo Académico</v>
      </c>
      <c r="K118" s="98" t="s">
        <v>400</v>
      </c>
    </row>
    <row r="119" spans="3:11" s="456" customFormat="1" x14ac:dyDescent="0.25">
      <c r="C119" s="99" t="s">
        <v>2126</v>
      </c>
      <c r="D119" s="151">
        <v>10</v>
      </c>
      <c r="E119" s="100">
        <v>4500</v>
      </c>
      <c r="F119" s="97">
        <f t="shared" si="10"/>
        <v>45000</v>
      </c>
      <c r="G119" s="161" t="s">
        <v>1496</v>
      </c>
      <c r="H119" s="101" t="s">
        <v>988</v>
      </c>
      <c r="I119" s="98" t="str">
        <f>VLOOKUP(H119,Presupuesto!$B$11:$C$565,2,0)</f>
        <v>EQUIPOS VARIOS DE OFICINA</v>
      </c>
      <c r="J119" s="98" t="str">
        <f t="shared" si="11"/>
        <v>Gestión Administrativa y  financiera en apoyo al Desarrollo Académico</v>
      </c>
      <c r="K119" s="98" t="s">
        <v>400</v>
      </c>
    </row>
    <row r="120" spans="3:11" s="456" customFormat="1" x14ac:dyDescent="0.25">
      <c r="C120" s="99" t="s">
        <v>2127</v>
      </c>
      <c r="D120" s="151">
        <v>10</v>
      </c>
      <c r="E120" s="100">
        <v>2500</v>
      </c>
      <c r="F120" s="97">
        <f t="shared" si="10"/>
        <v>25000</v>
      </c>
      <c r="G120" s="161" t="s">
        <v>1496</v>
      </c>
      <c r="H120" s="101" t="s">
        <v>988</v>
      </c>
      <c r="I120" s="98" t="str">
        <f>VLOOKUP(H120,Presupuesto!$B$11:$C$565,2,0)</f>
        <v>EQUIPOS VARIOS DE OFICINA</v>
      </c>
      <c r="J120" s="98" t="str">
        <f t="shared" si="11"/>
        <v>Gestión Administrativa y  financiera en apoyo al Desarrollo Académico</v>
      </c>
      <c r="K120" s="98" t="s">
        <v>400</v>
      </c>
    </row>
    <row r="121" spans="3:11" x14ac:dyDescent="0.25">
      <c r="C121" s="99" t="s">
        <v>2128</v>
      </c>
      <c r="D121" s="151">
        <v>10</v>
      </c>
      <c r="E121" s="100">
        <v>5000</v>
      </c>
      <c r="F121" s="97">
        <f t="shared" si="10"/>
        <v>50000</v>
      </c>
      <c r="G121" s="161" t="s">
        <v>1496</v>
      </c>
      <c r="H121" s="101" t="s">
        <v>988</v>
      </c>
      <c r="I121" s="98" t="str">
        <f>VLOOKUP(H121,Presupuesto!$B$11:$C$565,2,0)</f>
        <v>EQUIPOS VARIOS DE OFICINA</v>
      </c>
      <c r="J121" s="98" t="str">
        <f t="shared" si="11"/>
        <v>Gestión Administrativa y  financiera en apoyo al Desarrollo Académico</v>
      </c>
      <c r="K121" s="98" t="s">
        <v>400</v>
      </c>
    </row>
    <row r="122" spans="3:11" x14ac:dyDescent="0.25">
      <c r="C122" s="99" t="s">
        <v>71</v>
      </c>
      <c r="D122" s="151"/>
      <c r="E122" s="100">
        <v>5000</v>
      </c>
      <c r="F122" s="97">
        <f t="shared" si="10"/>
        <v>0</v>
      </c>
      <c r="G122" s="161" t="s">
        <v>1496</v>
      </c>
      <c r="H122" s="101" t="s">
        <v>988</v>
      </c>
      <c r="I122" s="98" t="str">
        <f>VLOOKUP(H122,Presupuesto!$B$11:$C$565,2,0)</f>
        <v>EQUIPOS VARIOS DE OFICINA</v>
      </c>
      <c r="J122" s="98" t="str">
        <f t="shared" si="11"/>
        <v>Gestión Administrativa y  financiera en apoyo al Desarrollo Académico</v>
      </c>
      <c r="K122" s="98" t="s">
        <v>400</v>
      </c>
    </row>
    <row r="123" spans="3:11" ht="15.75" thickBot="1" x14ac:dyDescent="0.3">
      <c r="C123" s="102" t="s">
        <v>72</v>
      </c>
      <c r="D123" s="159">
        <v>1</v>
      </c>
      <c r="E123" s="104">
        <v>100000</v>
      </c>
      <c r="F123" s="105">
        <f t="shared" si="10"/>
        <v>100000</v>
      </c>
      <c r="G123" s="161" t="s">
        <v>1496</v>
      </c>
      <c r="H123" s="106" t="s">
        <v>988</v>
      </c>
      <c r="I123" s="106" t="str">
        <f>VLOOKUP(H123,Presupuesto!$B$11:$C$565,2,0)</f>
        <v>EQUIPOS VARIOS DE OFICINA</v>
      </c>
      <c r="J123" s="106" t="str">
        <f t="shared" si="11"/>
        <v>Gestión Administrativa y  financiera en apoyo al Desarrollo Académico</v>
      </c>
      <c r="K123" s="98" t="s">
        <v>400</v>
      </c>
    </row>
    <row r="125" spans="3:11" ht="15.75" thickBot="1" x14ac:dyDescent="0.3"/>
    <row r="126" spans="3:11" ht="15.75" thickBot="1" x14ac:dyDescent="0.3">
      <c r="C126" s="29" t="s">
        <v>43</v>
      </c>
      <c r="D126" s="30">
        <f>SUM(F133:F142)</f>
        <v>160000</v>
      </c>
      <c r="E126" s="177"/>
      <c r="F126" s="177"/>
      <c r="G126" s="79"/>
      <c r="H126" s="177"/>
      <c r="I126" s="177"/>
    </row>
    <row r="127" spans="3:11" x14ac:dyDescent="0.25">
      <c r="C127" s="70"/>
      <c r="D127" s="31"/>
      <c r="E127" s="93"/>
      <c r="F127" s="93"/>
      <c r="G127" s="93"/>
      <c r="H127" s="76"/>
      <c r="I127" s="76"/>
      <c r="J127" s="76"/>
      <c r="K127" s="112"/>
    </row>
    <row r="128" spans="3:11" x14ac:dyDescent="0.25">
      <c r="C128" s="70"/>
      <c r="D128" s="31"/>
      <c r="E128" s="93"/>
      <c r="F128" s="93"/>
      <c r="G128" s="93"/>
      <c r="H128" s="76"/>
      <c r="I128" s="76"/>
      <c r="J128" s="76"/>
      <c r="K128" s="112"/>
    </row>
    <row r="129" spans="3:11" ht="15.75" x14ac:dyDescent="0.25">
      <c r="C129" s="202" t="s">
        <v>392</v>
      </c>
      <c r="D129" s="370" t="s">
        <v>2177</v>
      </c>
      <c r="E129" s="93"/>
      <c r="F129" s="93"/>
      <c r="G129" s="93"/>
      <c r="H129" s="76"/>
      <c r="I129" s="76"/>
      <c r="J129" s="76"/>
      <c r="K129" s="112"/>
    </row>
    <row r="130" spans="3:11" ht="18.75" x14ac:dyDescent="0.25">
      <c r="C130" s="211" t="str">
        <f>IFERROR(VLOOKUP(D129,'1. Desarrollo e Innov. Curricu.'!$E:$F,2,FALSE),IFERROR(VLOOKUP(D129,'2. Investigación Científica'!$E:$F,2,FALSE),IFERROR(VLOOKUP(D129,'3. Vinculación Univ. Sociedad'!$E:$F,2,FALSE),IFERROR(VLOOKUP(D129,'4. Docencia y Profesorado Univ.'!$E:$F,2,FALSE),IFERROR(VLOOKUP(D129,'5. Estudiantes y Graduados'!$E:$F,2,FALSE),IFERROR(VLOOKUP(D129,'11. Gestion Administrativa'!$E:$F,2,FALSE),IFERROR(VLOOKUP(D129,'13. Gestión Académica'!$E:$F,2,FALSE),IFERROR(VLOOKUP(D129,'8. Asegura. de la Calid. y M'!$E:$F,2,FALSE),IFERROR(VLOOKUP(D129,'6. Gestión del Conocimiento'!$E:$F,2,FALSE),IFERROR(VLOOKUP(D129,'15. Gobernabilidad y Proceso...'!$E:$F,2,FALSE),IFERROR(VLOOKUP(D129,'12. Gestión del Talento Humano'!$E:$F,2,FALSE),IFERROR(VLOOKUP(D129,'14. Internacional... de la E.S.'!$E:$F,2,FALSE),IFERROR(VLOOKUP(D129,'10. Posgrado'!$E:$F,2,FALSE),IFERROR(VLOOKUP(D129,'17. Gestión TIC'!$E:$F,2,FALSE),IFERROR(VLOOKUP(D129,'16. Desa. del Sistema Educ.Sup.'!$E:$F,2,FALSE),IFERROR(VLOOKUP(D129,'9. Cultura de Inno. Insti...'!$E:$F,2,FALSE),VLOOKUP(D129,'7. Lo Esencial de la Reforma U.'!$E:$F,2,0)))))))))))))))))</f>
        <v>Equipar el laboratorio matemáticas</v>
      </c>
      <c r="D130" s="31"/>
      <c r="E130" s="93"/>
      <c r="F130" s="93"/>
      <c r="G130" s="93"/>
      <c r="H130" s="76"/>
      <c r="I130" s="76"/>
      <c r="J130" s="76"/>
      <c r="K130" s="112"/>
    </row>
    <row r="131" spans="3:11" ht="15.75" thickBot="1" x14ac:dyDescent="0.3">
      <c r="C131" s="70"/>
      <c r="D131" s="31"/>
      <c r="E131" s="93"/>
      <c r="F131" s="93"/>
      <c r="G131" s="93"/>
      <c r="H131" s="76"/>
      <c r="I131" s="76"/>
      <c r="J131" s="76"/>
      <c r="K131" s="112"/>
    </row>
    <row r="132" spans="3:11" ht="30.75" thickBot="1" x14ac:dyDescent="0.3">
      <c r="C132" s="126" t="s">
        <v>44</v>
      </c>
      <c r="D132" s="128" t="s">
        <v>55</v>
      </c>
      <c r="E132" s="128" t="s">
        <v>57</v>
      </c>
      <c r="F132" s="127" t="s">
        <v>27</v>
      </c>
      <c r="G132" s="133" t="s">
        <v>131</v>
      </c>
      <c r="H132" s="128" t="s">
        <v>46</v>
      </c>
      <c r="I132" s="128" t="s">
        <v>132</v>
      </c>
      <c r="J132" s="128" t="s">
        <v>410</v>
      </c>
      <c r="K132" s="128" t="s">
        <v>411</v>
      </c>
    </row>
    <row r="133" spans="3:11" x14ac:dyDescent="0.25">
      <c r="C133" s="95" t="s">
        <v>63</v>
      </c>
      <c r="D133" s="158"/>
      <c r="E133" s="96">
        <v>2800</v>
      </c>
      <c r="F133" s="97">
        <f>D133*E133</f>
        <v>0</v>
      </c>
      <c r="G133" s="161" t="s">
        <v>1496</v>
      </c>
      <c r="H133" s="98" t="s">
        <v>985</v>
      </c>
      <c r="I133" s="98" t="str">
        <f>VLOOKUP(H133,Presupuesto!$B$11:$C$565,2,0)</f>
        <v>MUEBLES VARIOS DE OFICINA</v>
      </c>
      <c r="J133" s="219" t="s">
        <v>1364</v>
      </c>
      <c r="K133" s="98" t="s">
        <v>404</v>
      </c>
    </row>
    <row r="134" spans="3:11" x14ac:dyDescent="0.25">
      <c r="C134" s="99" t="s">
        <v>64</v>
      </c>
      <c r="D134" s="151">
        <v>50</v>
      </c>
      <c r="E134" s="100">
        <v>700</v>
      </c>
      <c r="F134" s="97">
        <f>D134*E134</f>
        <v>35000</v>
      </c>
      <c r="G134" s="161" t="s">
        <v>1496</v>
      </c>
      <c r="H134" s="101" t="s">
        <v>985</v>
      </c>
      <c r="I134" s="98" t="str">
        <f>VLOOKUP(H134,Presupuesto!$B$11:$C$565,2,0)</f>
        <v>MUEBLES VARIOS DE OFICINA</v>
      </c>
      <c r="J134" s="219" t="s">
        <v>1364</v>
      </c>
      <c r="K134" s="98" t="s">
        <v>400</v>
      </c>
    </row>
    <row r="135" spans="3:11" x14ac:dyDescent="0.25">
      <c r="C135" s="99" t="s">
        <v>65</v>
      </c>
      <c r="D135" s="151">
        <v>50</v>
      </c>
      <c r="E135" s="100">
        <v>2500</v>
      </c>
      <c r="F135" s="97">
        <f t="shared" ref="F135:F142" si="12">D135*E135</f>
        <v>125000</v>
      </c>
      <c r="G135" s="161" t="s">
        <v>1496</v>
      </c>
      <c r="H135" s="101" t="s">
        <v>985</v>
      </c>
      <c r="I135" s="98" t="str">
        <f>VLOOKUP(H135,Presupuesto!$B$11:$C$565,2,0)</f>
        <v>MUEBLES VARIOS DE OFICINA</v>
      </c>
      <c r="J135" s="98" t="str">
        <f t="shared" ref="J135:J142" si="13">$J$133</f>
        <v>Gestión Administrativa y  financiera en apoyo al Desarrollo Académico</v>
      </c>
      <c r="K135" s="98" t="s">
        <v>400</v>
      </c>
    </row>
    <row r="136" spans="3:11" x14ac:dyDescent="0.25">
      <c r="C136" s="99" t="s">
        <v>66</v>
      </c>
      <c r="D136" s="151"/>
      <c r="E136" s="100">
        <v>6000</v>
      </c>
      <c r="F136" s="97">
        <f t="shared" si="12"/>
        <v>0</v>
      </c>
      <c r="G136" s="161" t="s">
        <v>1496</v>
      </c>
      <c r="H136" s="101" t="s">
        <v>985</v>
      </c>
      <c r="I136" s="98" t="str">
        <f>VLOOKUP(H136,Presupuesto!$B$11:$C$565,2,0)</f>
        <v>MUEBLES VARIOS DE OFICINA</v>
      </c>
      <c r="J136" s="98" t="str">
        <f t="shared" si="13"/>
        <v>Gestión Administrativa y  financiera en apoyo al Desarrollo Académico</v>
      </c>
      <c r="K136" s="98" t="s">
        <v>395</v>
      </c>
    </row>
    <row r="137" spans="3:11" x14ac:dyDescent="0.25">
      <c r="C137" s="99" t="s">
        <v>67</v>
      </c>
      <c r="D137" s="151"/>
      <c r="E137" s="100">
        <v>3000</v>
      </c>
      <c r="F137" s="97">
        <f t="shared" si="12"/>
        <v>0</v>
      </c>
      <c r="G137" s="161" t="s">
        <v>1496</v>
      </c>
      <c r="H137" s="101" t="s">
        <v>985</v>
      </c>
      <c r="I137" s="98" t="str">
        <f>VLOOKUP(H137,Presupuesto!$B$11:$C$565,2,0)</f>
        <v>MUEBLES VARIOS DE OFICINA</v>
      </c>
      <c r="J137" s="98" t="str">
        <f t="shared" si="13"/>
        <v>Gestión Administrativa y  financiera en apoyo al Desarrollo Académico</v>
      </c>
      <c r="K137" s="98" t="s">
        <v>395</v>
      </c>
    </row>
    <row r="138" spans="3:11" x14ac:dyDescent="0.25">
      <c r="C138" s="99" t="s">
        <v>68</v>
      </c>
      <c r="D138" s="151"/>
      <c r="E138" s="100">
        <v>10000</v>
      </c>
      <c r="F138" s="97">
        <f t="shared" si="12"/>
        <v>0</v>
      </c>
      <c r="G138" s="161" t="s">
        <v>1496</v>
      </c>
      <c r="H138" s="101" t="s">
        <v>985</v>
      </c>
      <c r="I138" s="98" t="str">
        <f>VLOOKUP(H138,Presupuesto!$B$11:$C$565,2,0)</f>
        <v>MUEBLES VARIOS DE OFICINA</v>
      </c>
      <c r="J138" s="98" t="str">
        <f t="shared" si="13"/>
        <v>Gestión Administrativa y  financiera en apoyo al Desarrollo Académico</v>
      </c>
      <c r="K138" s="98" t="s">
        <v>395</v>
      </c>
    </row>
    <row r="139" spans="3:11" x14ac:dyDescent="0.25">
      <c r="C139" s="99" t="s">
        <v>69</v>
      </c>
      <c r="D139" s="151"/>
      <c r="E139" s="100">
        <v>8000</v>
      </c>
      <c r="F139" s="97">
        <f t="shared" si="12"/>
        <v>0</v>
      </c>
      <c r="G139" s="161" t="s">
        <v>1496</v>
      </c>
      <c r="H139" s="101" t="s">
        <v>988</v>
      </c>
      <c r="I139" s="98" t="str">
        <f>VLOOKUP(H139,Presupuesto!$B$11:$C$565,2,0)</f>
        <v>EQUIPOS VARIOS DE OFICINA</v>
      </c>
      <c r="J139" s="98" t="str">
        <f t="shared" si="13"/>
        <v>Gestión Administrativa y  financiera en apoyo al Desarrollo Académico</v>
      </c>
      <c r="K139" s="98" t="s">
        <v>395</v>
      </c>
    </row>
    <row r="140" spans="3:11" x14ac:dyDescent="0.25">
      <c r="C140" s="99" t="s">
        <v>70</v>
      </c>
      <c r="D140" s="151"/>
      <c r="E140" s="100">
        <v>2000</v>
      </c>
      <c r="F140" s="97">
        <f t="shared" si="12"/>
        <v>0</v>
      </c>
      <c r="G140" s="161" t="s">
        <v>1496</v>
      </c>
      <c r="H140" s="101" t="s">
        <v>988</v>
      </c>
      <c r="I140" s="98" t="str">
        <f>VLOOKUP(H140,Presupuesto!$B$11:$C$565,2,0)</f>
        <v>EQUIPOS VARIOS DE OFICINA</v>
      </c>
      <c r="J140" s="98" t="str">
        <f t="shared" si="13"/>
        <v>Gestión Administrativa y  financiera en apoyo al Desarrollo Académico</v>
      </c>
      <c r="K140" s="98" t="s">
        <v>403</v>
      </c>
    </row>
    <row r="141" spans="3:11" x14ac:dyDescent="0.25">
      <c r="C141" s="99" t="s">
        <v>71</v>
      </c>
      <c r="D141" s="151"/>
      <c r="E141" s="100">
        <v>5000</v>
      </c>
      <c r="F141" s="97">
        <f t="shared" si="12"/>
        <v>0</v>
      </c>
      <c r="G141" s="161" t="s">
        <v>1496</v>
      </c>
      <c r="H141" s="101" t="s">
        <v>988</v>
      </c>
      <c r="I141" s="98" t="str">
        <f>VLOOKUP(H141,Presupuesto!$B$11:$C$565,2,0)</f>
        <v>EQUIPOS VARIOS DE OFICINA</v>
      </c>
      <c r="J141" s="98" t="str">
        <f t="shared" si="13"/>
        <v>Gestión Administrativa y  financiera en apoyo al Desarrollo Académico</v>
      </c>
      <c r="K141" s="98" t="s">
        <v>399</v>
      </c>
    </row>
    <row r="142" spans="3:11" ht="15.75" thickBot="1" x14ac:dyDescent="0.3">
      <c r="C142" s="102" t="s">
        <v>72</v>
      </c>
      <c r="D142" s="159"/>
      <c r="E142" s="104">
        <v>100000</v>
      </c>
      <c r="F142" s="105">
        <f t="shared" si="12"/>
        <v>0</v>
      </c>
      <c r="G142" s="161" t="s">
        <v>1496</v>
      </c>
      <c r="H142" s="106" t="s">
        <v>988</v>
      </c>
      <c r="I142" s="106" t="str">
        <f>VLOOKUP(H142,Presupuesto!$B$11:$C$565,2,0)</f>
        <v>EQUIPOS VARIOS DE OFICINA</v>
      </c>
      <c r="J142" s="106" t="str">
        <f t="shared" si="13"/>
        <v>Gestión Administrativa y  financiera en apoyo al Desarrollo Académico</v>
      </c>
      <c r="K142" s="124" t="s">
        <v>394</v>
      </c>
    </row>
    <row r="144" spans="3:11" ht="15.75" thickBot="1" x14ac:dyDescent="0.3">
      <c r="C144" s="337"/>
      <c r="D144" s="338"/>
      <c r="E144" s="339"/>
      <c r="F144" s="339"/>
      <c r="G144" s="340"/>
      <c r="H144" s="339"/>
      <c r="I144" s="339"/>
      <c r="J144" s="155"/>
      <c r="K144" s="155"/>
    </row>
    <row r="145" spans="3:11" ht="15.75" thickBot="1" x14ac:dyDescent="0.3">
      <c r="C145" s="29" t="s">
        <v>43</v>
      </c>
      <c r="D145" s="30">
        <f>SUM(F152:F161)</f>
        <v>0</v>
      </c>
      <c r="E145" s="177"/>
      <c r="F145" s="177"/>
      <c r="G145" s="79"/>
      <c r="H145" s="177"/>
      <c r="I145" s="177"/>
    </row>
    <row r="146" spans="3:11" x14ac:dyDescent="0.25">
      <c r="C146" s="70"/>
      <c r="D146" s="31"/>
      <c r="E146" s="93"/>
      <c r="F146" s="93"/>
      <c r="G146" s="93"/>
      <c r="H146" s="76"/>
      <c r="I146" s="76"/>
      <c r="J146" s="76"/>
      <c r="K146" s="112"/>
    </row>
    <row r="147" spans="3:11" x14ac:dyDescent="0.25">
      <c r="C147" s="70"/>
      <c r="D147" s="31"/>
      <c r="E147" s="93"/>
      <c r="F147" s="93"/>
      <c r="G147" s="93"/>
      <c r="H147" s="76"/>
      <c r="I147" s="76"/>
      <c r="J147" s="76"/>
      <c r="K147" s="112"/>
    </row>
    <row r="148" spans="3:11" ht="15.75" x14ac:dyDescent="0.25">
      <c r="C148" s="202" t="s">
        <v>392</v>
      </c>
      <c r="D148" s="370"/>
      <c r="E148" s="93"/>
      <c r="F148" s="93"/>
      <c r="G148" s="93"/>
      <c r="H148" s="76"/>
      <c r="I148" s="76"/>
      <c r="J148" s="76"/>
      <c r="K148" s="112"/>
    </row>
    <row r="149" spans="3:11" ht="18.75" x14ac:dyDescent="0.25">
      <c r="C149" s="211" t="e">
        <f>IFERROR(VLOOKUP(D148,'1. Desarrollo e Innov. Curricu.'!$E:$F,2,FALSE),IFERROR(VLOOKUP(D148,'2. Investigación Científica'!$E:$F,2,FALSE),IFERROR(VLOOKUP(D148,'3. Vinculación Univ. Sociedad'!$E:$F,2,FALSE),IFERROR(VLOOKUP(D148,'4. Docencia y Profesorado Univ.'!$E:$F,2,FALSE),IFERROR(VLOOKUP(D148,'5. Estudiantes y Graduados'!$E:$F,2,FALSE),IFERROR(VLOOKUP(D148,'11. Gestion Administrativa'!$E:$F,2,FALSE),IFERROR(VLOOKUP(D148,'13. Gestión Académica'!$E:$F,2,FALSE),IFERROR(VLOOKUP(D148,'8. Asegura. de la Calid. y M'!$E:$F,2,FALSE),IFERROR(VLOOKUP(D148,'6. Gestión del Conocimiento'!$E:$F,2,FALSE),IFERROR(VLOOKUP(D148,'15. Gobernabilidad y Proceso...'!$E:$F,2,FALSE),IFERROR(VLOOKUP(D148,'12. Gestión del Talento Humano'!$E:$F,2,FALSE),IFERROR(VLOOKUP(D148,'14. Internacional... de la E.S.'!$E:$F,2,FALSE),IFERROR(VLOOKUP(D148,'10. Posgrado'!$E:$F,2,FALSE),IFERROR(VLOOKUP(D148,'17. Gestión TIC'!$E:$F,2,FALSE),IFERROR(VLOOKUP(D148,'16. Desa. del Sistema Educ.Sup.'!$E:$F,2,FALSE),IFERROR(VLOOKUP(D148,'9. Cultura de Inno. Insti...'!$E:$F,2,FALSE),VLOOKUP(D148,'7. Lo Esencial de la Reforma U.'!$E:$F,2,0)))))))))))))))))</f>
        <v>#N/A</v>
      </c>
      <c r="D149" s="31"/>
      <c r="E149" s="93"/>
      <c r="F149" s="93"/>
      <c r="G149" s="93"/>
      <c r="H149" s="76"/>
      <c r="I149" s="76"/>
      <c r="J149" s="76"/>
      <c r="K149" s="112"/>
    </row>
    <row r="150" spans="3:11" ht="15.75" thickBot="1" x14ac:dyDescent="0.3">
      <c r="C150" s="70"/>
      <c r="D150" s="31"/>
      <c r="E150" s="93"/>
      <c r="F150" s="93"/>
      <c r="G150" s="93"/>
      <c r="H150" s="76"/>
      <c r="I150" s="76"/>
      <c r="J150" s="76"/>
      <c r="K150" s="112"/>
    </row>
    <row r="151" spans="3:11" ht="30.75" thickBot="1" x14ac:dyDescent="0.3">
      <c r="C151" s="126" t="s">
        <v>44</v>
      </c>
      <c r="D151" s="128" t="s">
        <v>55</v>
      </c>
      <c r="E151" s="128" t="s">
        <v>57</v>
      </c>
      <c r="F151" s="127" t="s">
        <v>27</v>
      </c>
      <c r="G151" s="133" t="s">
        <v>131</v>
      </c>
      <c r="H151" s="128" t="s">
        <v>46</v>
      </c>
      <c r="I151" s="128" t="s">
        <v>132</v>
      </c>
      <c r="J151" s="128" t="s">
        <v>410</v>
      </c>
      <c r="K151" s="128" t="s">
        <v>411</v>
      </c>
    </row>
    <row r="152" spans="3:11" x14ac:dyDescent="0.25">
      <c r="C152" s="95" t="s">
        <v>63</v>
      </c>
      <c r="D152" s="158"/>
      <c r="E152" s="96">
        <v>2800</v>
      </c>
      <c r="F152" s="97">
        <f>D152*E152</f>
        <v>0</v>
      </c>
      <c r="G152" s="161"/>
      <c r="H152" s="98" t="s">
        <v>985</v>
      </c>
      <c r="I152" s="98" t="str">
        <f>VLOOKUP(H152,Presupuesto!$B$11:$C$565,2,0)</f>
        <v>MUEBLES VARIOS DE OFICINA</v>
      </c>
      <c r="J152" s="219" t="s">
        <v>1453</v>
      </c>
      <c r="K152" s="98" t="s">
        <v>404</v>
      </c>
    </row>
    <row r="153" spans="3:11" x14ac:dyDescent="0.25">
      <c r="C153" s="99" t="s">
        <v>64</v>
      </c>
      <c r="D153" s="151"/>
      <c r="E153" s="100">
        <v>2400</v>
      </c>
      <c r="F153" s="97">
        <f>D153*E153</f>
        <v>0</v>
      </c>
      <c r="G153" s="161"/>
      <c r="H153" s="101" t="s">
        <v>985</v>
      </c>
      <c r="I153" s="98" t="str">
        <f>VLOOKUP(H153,Presupuesto!$B$11:$C$565,2,0)</f>
        <v>MUEBLES VARIOS DE OFICINA</v>
      </c>
      <c r="J153" s="98" t="str">
        <f>$J$152</f>
        <v>Posgrado</v>
      </c>
      <c r="K153" s="98" t="s">
        <v>412</v>
      </c>
    </row>
    <row r="154" spans="3:11" x14ac:dyDescent="0.25">
      <c r="C154" s="99" t="s">
        <v>65</v>
      </c>
      <c r="D154" s="151"/>
      <c r="E154" s="100">
        <v>1000</v>
      </c>
      <c r="F154" s="97">
        <f t="shared" ref="F154:F161" si="14">D154*E154</f>
        <v>0</v>
      </c>
      <c r="G154" s="161"/>
      <c r="H154" s="101" t="s">
        <v>985</v>
      </c>
      <c r="I154" s="98" t="str">
        <f>VLOOKUP(H154,Presupuesto!$B$11:$C$565,2,0)</f>
        <v>MUEBLES VARIOS DE OFICINA</v>
      </c>
      <c r="J154" s="98" t="str">
        <f t="shared" ref="J154:J161" si="15">$J$152</f>
        <v>Posgrado</v>
      </c>
      <c r="K154" s="98" t="s">
        <v>395</v>
      </c>
    </row>
    <row r="155" spans="3:11" x14ac:dyDescent="0.25">
      <c r="C155" s="99" t="s">
        <v>66</v>
      </c>
      <c r="D155" s="151"/>
      <c r="E155" s="100">
        <v>6000</v>
      </c>
      <c r="F155" s="97">
        <f t="shared" si="14"/>
        <v>0</v>
      </c>
      <c r="G155" s="161"/>
      <c r="H155" s="101" t="s">
        <v>985</v>
      </c>
      <c r="I155" s="98" t="str">
        <f>VLOOKUP(H155,Presupuesto!$B$11:$C$565,2,0)</f>
        <v>MUEBLES VARIOS DE OFICINA</v>
      </c>
      <c r="J155" s="98" t="str">
        <f t="shared" si="15"/>
        <v>Posgrado</v>
      </c>
      <c r="K155" s="98" t="s">
        <v>395</v>
      </c>
    </row>
    <row r="156" spans="3:11" x14ac:dyDescent="0.25">
      <c r="C156" s="99" t="s">
        <v>67</v>
      </c>
      <c r="D156" s="151"/>
      <c r="E156" s="100">
        <v>3000</v>
      </c>
      <c r="F156" s="97">
        <f t="shared" si="14"/>
        <v>0</v>
      </c>
      <c r="G156" s="161"/>
      <c r="H156" s="101" t="s">
        <v>985</v>
      </c>
      <c r="I156" s="98" t="str">
        <f>VLOOKUP(H156,Presupuesto!$B$11:$C$565,2,0)</f>
        <v>MUEBLES VARIOS DE OFICINA</v>
      </c>
      <c r="J156" s="98" t="str">
        <f t="shared" si="15"/>
        <v>Posgrado</v>
      </c>
      <c r="K156" s="98" t="s">
        <v>395</v>
      </c>
    </row>
    <row r="157" spans="3:11" x14ac:dyDescent="0.25">
      <c r="C157" s="99" t="s">
        <v>68</v>
      </c>
      <c r="D157" s="151"/>
      <c r="E157" s="100">
        <v>10000</v>
      </c>
      <c r="F157" s="97">
        <f t="shared" si="14"/>
        <v>0</v>
      </c>
      <c r="G157" s="161"/>
      <c r="H157" s="101" t="s">
        <v>985</v>
      </c>
      <c r="I157" s="98" t="str">
        <f>VLOOKUP(H157,Presupuesto!$B$11:$C$565,2,0)</f>
        <v>MUEBLES VARIOS DE OFICINA</v>
      </c>
      <c r="J157" s="98" t="str">
        <f t="shared" si="15"/>
        <v>Posgrado</v>
      </c>
      <c r="K157" s="98" t="s">
        <v>395</v>
      </c>
    </row>
    <row r="158" spans="3:11" x14ac:dyDescent="0.25">
      <c r="C158" s="99" t="s">
        <v>69</v>
      </c>
      <c r="D158" s="151"/>
      <c r="E158" s="100">
        <v>8000</v>
      </c>
      <c r="F158" s="97">
        <f t="shared" si="14"/>
        <v>0</v>
      </c>
      <c r="G158" s="161"/>
      <c r="H158" s="101" t="s">
        <v>988</v>
      </c>
      <c r="I158" s="98" t="str">
        <f>VLOOKUP(H158,Presupuesto!$B$11:$C$565,2,0)</f>
        <v>EQUIPOS VARIOS DE OFICINA</v>
      </c>
      <c r="J158" s="98" t="str">
        <f t="shared" si="15"/>
        <v>Posgrado</v>
      </c>
      <c r="K158" s="98" t="s">
        <v>395</v>
      </c>
    </row>
    <row r="159" spans="3:11" x14ac:dyDescent="0.25">
      <c r="C159" s="99" t="s">
        <v>70</v>
      </c>
      <c r="D159" s="151"/>
      <c r="E159" s="100">
        <v>2000</v>
      </c>
      <c r="F159" s="97">
        <f t="shared" si="14"/>
        <v>0</v>
      </c>
      <c r="G159" s="161"/>
      <c r="H159" s="101" t="s">
        <v>988</v>
      </c>
      <c r="I159" s="98" t="str">
        <f>VLOOKUP(H159,Presupuesto!$B$11:$C$565,2,0)</f>
        <v>EQUIPOS VARIOS DE OFICINA</v>
      </c>
      <c r="J159" s="98" t="str">
        <f t="shared" si="15"/>
        <v>Posgrado</v>
      </c>
      <c r="K159" s="98" t="s">
        <v>403</v>
      </c>
    </row>
    <row r="160" spans="3:11" x14ac:dyDescent="0.25">
      <c r="C160" s="99" t="s">
        <v>71</v>
      </c>
      <c r="D160" s="151"/>
      <c r="E160" s="100">
        <v>5000</v>
      </c>
      <c r="F160" s="97">
        <f t="shared" si="14"/>
        <v>0</v>
      </c>
      <c r="G160" s="161"/>
      <c r="H160" s="101" t="s">
        <v>988</v>
      </c>
      <c r="I160" s="98" t="str">
        <f>VLOOKUP(H160,Presupuesto!$B$11:$C$565,2,0)</f>
        <v>EQUIPOS VARIOS DE OFICINA</v>
      </c>
      <c r="J160" s="98" t="str">
        <f t="shared" si="15"/>
        <v>Posgrado</v>
      </c>
      <c r="K160" s="98" t="s">
        <v>399</v>
      </c>
    </row>
    <row r="161" spans="3:11" ht="15.75" thickBot="1" x14ac:dyDescent="0.3">
      <c r="C161" s="102" t="s">
        <v>72</v>
      </c>
      <c r="D161" s="159"/>
      <c r="E161" s="104">
        <v>100000</v>
      </c>
      <c r="F161" s="105">
        <f t="shared" si="14"/>
        <v>0</v>
      </c>
      <c r="G161" s="162"/>
      <c r="H161" s="106" t="s">
        <v>988</v>
      </c>
      <c r="I161" s="106" t="str">
        <f>VLOOKUP(H161,Presupuesto!$B$11:$C$565,2,0)</f>
        <v>EQUIPOS VARIOS DE OFICINA</v>
      </c>
      <c r="J161" s="106" t="str">
        <f t="shared" si="15"/>
        <v>Posgrado</v>
      </c>
      <c r="K161" s="124" t="s">
        <v>394</v>
      </c>
    </row>
    <row r="163" spans="3:11" ht="15.75" thickBot="1" x14ac:dyDescent="0.3"/>
    <row r="164" spans="3:11" ht="15.75" thickBot="1" x14ac:dyDescent="0.3">
      <c r="C164" s="29" t="s">
        <v>43</v>
      </c>
      <c r="D164" s="30">
        <f>SUM(F171:F180)</f>
        <v>0</v>
      </c>
      <c r="E164" s="177"/>
      <c r="F164" s="177"/>
      <c r="G164" s="79"/>
      <c r="H164" s="177"/>
      <c r="I164" s="177"/>
    </row>
    <row r="165" spans="3:11" x14ac:dyDescent="0.25">
      <c r="C165" s="70"/>
      <c r="D165" s="31"/>
      <c r="E165" s="93"/>
      <c r="F165" s="93"/>
      <c r="G165" s="93"/>
      <c r="H165" s="76"/>
      <c r="I165" s="76"/>
      <c r="J165" s="76"/>
      <c r="K165" s="112"/>
    </row>
    <row r="166" spans="3:11" x14ac:dyDescent="0.25">
      <c r="C166" s="70"/>
      <c r="D166" s="31"/>
      <c r="E166" s="93"/>
      <c r="F166" s="93"/>
      <c r="G166" s="93"/>
      <c r="H166" s="76"/>
      <c r="I166" s="76"/>
      <c r="J166" s="76"/>
      <c r="K166" s="112"/>
    </row>
    <row r="167" spans="3:11" ht="15.75" x14ac:dyDescent="0.25">
      <c r="C167" s="202" t="s">
        <v>392</v>
      </c>
      <c r="D167" s="370"/>
      <c r="E167" s="93"/>
      <c r="F167" s="93"/>
      <c r="G167" s="93"/>
      <c r="H167" s="76"/>
      <c r="I167" s="76"/>
      <c r="J167" s="76"/>
      <c r="K167" s="112"/>
    </row>
    <row r="168" spans="3:11" ht="18.75" x14ac:dyDescent="0.25">
      <c r="C168" s="211" t="e">
        <f>IFERROR(VLOOKUP(D167,'1. Desarrollo e Innov. Curricu.'!$E:$F,2,FALSE),IFERROR(VLOOKUP(D167,'2. Investigación Científica'!$E:$F,2,FALSE),IFERROR(VLOOKUP(D167,'3. Vinculación Univ. Sociedad'!$E:$F,2,FALSE),IFERROR(VLOOKUP(D167,'4. Docencia y Profesorado Univ.'!$E:$F,2,FALSE),IFERROR(VLOOKUP(D167,'5. Estudiantes y Graduados'!$E:$F,2,FALSE),IFERROR(VLOOKUP(D167,'11. Gestion Administrativa'!$E:$F,2,FALSE),IFERROR(VLOOKUP(D167,'13. Gestión Académica'!$E:$F,2,FALSE),IFERROR(VLOOKUP(D167,'8. Asegura. de la Calid. y M'!$E:$F,2,FALSE),IFERROR(VLOOKUP(D167,'6. Gestión del Conocimiento'!$E:$F,2,FALSE),IFERROR(VLOOKUP(D167,'15. Gobernabilidad y Proceso...'!$E:$F,2,FALSE),IFERROR(VLOOKUP(D167,'12. Gestión del Talento Humano'!$E:$F,2,FALSE),IFERROR(VLOOKUP(D167,'14. Internacional... de la E.S.'!$E:$F,2,FALSE),IFERROR(VLOOKUP(D167,'10. Posgrado'!$E:$F,2,FALSE),IFERROR(VLOOKUP(D167,'17. Gestión TIC'!$E:$F,2,FALSE),IFERROR(VLOOKUP(D167,'16. Desa. del Sistema Educ.Sup.'!$E:$F,2,FALSE),IFERROR(VLOOKUP(D167,'9. Cultura de Inno. Insti...'!$E:$F,2,FALSE),VLOOKUP(D167,'7. Lo Esencial de la Reforma U.'!$E:$F,2,0)))))))))))))))))</f>
        <v>#N/A</v>
      </c>
      <c r="D168" s="31"/>
      <c r="E168" s="93"/>
      <c r="F168" s="93"/>
      <c r="G168" s="93"/>
      <c r="H168" s="76"/>
      <c r="I168" s="76"/>
      <c r="J168" s="76"/>
      <c r="K168" s="112"/>
    </row>
    <row r="169" spans="3:11" ht="15.75" thickBot="1" x14ac:dyDescent="0.3">
      <c r="C169" s="70"/>
      <c r="D169" s="31"/>
      <c r="E169" s="93"/>
      <c r="F169" s="93"/>
      <c r="G169" s="93"/>
      <c r="H169" s="76"/>
      <c r="I169" s="76"/>
      <c r="J169" s="76"/>
      <c r="K169" s="112"/>
    </row>
    <row r="170" spans="3:11" ht="30.75" thickBot="1" x14ac:dyDescent="0.3">
      <c r="C170" s="126" t="s">
        <v>44</v>
      </c>
      <c r="D170" s="128" t="s">
        <v>55</v>
      </c>
      <c r="E170" s="128" t="s">
        <v>57</v>
      </c>
      <c r="F170" s="127" t="s">
        <v>27</v>
      </c>
      <c r="G170" s="133" t="s">
        <v>131</v>
      </c>
      <c r="H170" s="128" t="s">
        <v>46</v>
      </c>
      <c r="I170" s="128" t="s">
        <v>132</v>
      </c>
      <c r="J170" s="128" t="s">
        <v>410</v>
      </c>
      <c r="K170" s="128" t="s">
        <v>411</v>
      </c>
    </row>
    <row r="171" spans="3:11" x14ac:dyDescent="0.25">
      <c r="C171" s="95" t="s">
        <v>63</v>
      </c>
      <c r="D171" s="158"/>
      <c r="E171" s="96">
        <v>2800</v>
      </c>
      <c r="F171" s="97">
        <f>D171*E171</f>
        <v>0</v>
      </c>
      <c r="G171" s="161"/>
      <c r="H171" s="98" t="s">
        <v>985</v>
      </c>
      <c r="I171" s="98" t="str">
        <f>VLOOKUP(H171,Presupuesto!$B$11:$C$565,2,0)</f>
        <v>MUEBLES VARIOS DE OFICINA</v>
      </c>
      <c r="J171" s="219" t="s">
        <v>1453</v>
      </c>
      <c r="K171" s="98" t="s">
        <v>404</v>
      </c>
    </row>
    <row r="172" spans="3:11" x14ac:dyDescent="0.25">
      <c r="C172" s="99" t="s">
        <v>64</v>
      </c>
      <c r="D172" s="151"/>
      <c r="E172" s="100">
        <v>2400</v>
      </c>
      <c r="F172" s="97">
        <f>D172*E172</f>
        <v>0</v>
      </c>
      <c r="G172" s="161"/>
      <c r="H172" s="101" t="s">
        <v>985</v>
      </c>
      <c r="I172" s="98" t="str">
        <f>VLOOKUP(H172,Presupuesto!$B$11:$C$565,2,0)</f>
        <v>MUEBLES VARIOS DE OFICINA</v>
      </c>
      <c r="J172" s="98" t="str">
        <f>$J$171</f>
        <v>Posgrado</v>
      </c>
      <c r="K172" s="98" t="s">
        <v>412</v>
      </c>
    </row>
    <row r="173" spans="3:11" x14ac:dyDescent="0.25">
      <c r="C173" s="99" t="s">
        <v>65</v>
      </c>
      <c r="D173" s="151"/>
      <c r="E173" s="100">
        <v>1000</v>
      </c>
      <c r="F173" s="97">
        <f t="shared" ref="F173:F180" si="16">D173*E173</f>
        <v>0</v>
      </c>
      <c r="G173" s="161"/>
      <c r="H173" s="101" t="s">
        <v>985</v>
      </c>
      <c r="I173" s="98" t="str">
        <f>VLOOKUP(H173,Presupuesto!$B$11:$C$565,2,0)</f>
        <v>MUEBLES VARIOS DE OFICINA</v>
      </c>
      <c r="J173" s="98" t="str">
        <f t="shared" ref="J173:J180" si="17">$J$171</f>
        <v>Posgrado</v>
      </c>
      <c r="K173" s="98" t="s">
        <v>395</v>
      </c>
    </row>
    <row r="174" spans="3:11" x14ac:dyDescent="0.25">
      <c r="C174" s="99" t="s">
        <v>66</v>
      </c>
      <c r="D174" s="151"/>
      <c r="E174" s="100">
        <v>6000</v>
      </c>
      <c r="F174" s="97">
        <f t="shared" si="16"/>
        <v>0</v>
      </c>
      <c r="G174" s="161"/>
      <c r="H174" s="101" t="s">
        <v>985</v>
      </c>
      <c r="I174" s="98" t="str">
        <f>VLOOKUP(H174,Presupuesto!$B$11:$C$565,2,0)</f>
        <v>MUEBLES VARIOS DE OFICINA</v>
      </c>
      <c r="J174" s="98" t="str">
        <f t="shared" si="17"/>
        <v>Posgrado</v>
      </c>
      <c r="K174" s="98" t="s">
        <v>395</v>
      </c>
    </row>
    <row r="175" spans="3:11" x14ac:dyDescent="0.25">
      <c r="C175" s="99" t="s">
        <v>67</v>
      </c>
      <c r="D175" s="151"/>
      <c r="E175" s="100">
        <v>3000</v>
      </c>
      <c r="F175" s="97">
        <f t="shared" si="16"/>
        <v>0</v>
      </c>
      <c r="G175" s="161"/>
      <c r="H175" s="101" t="s">
        <v>985</v>
      </c>
      <c r="I175" s="98" t="str">
        <f>VLOOKUP(H175,Presupuesto!$B$11:$C$565,2,0)</f>
        <v>MUEBLES VARIOS DE OFICINA</v>
      </c>
      <c r="J175" s="98" t="str">
        <f t="shared" si="17"/>
        <v>Posgrado</v>
      </c>
      <c r="K175" s="98" t="s">
        <v>395</v>
      </c>
    </row>
    <row r="176" spans="3:11" x14ac:dyDescent="0.25">
      <c r="C176" s="99" t="s">
        <v>68</v>
      </c>
      <c r="D176" s="151"/>
      <c r="E176" s="100">
        <v>10000</v>
      </c>
      <c r="F176" s="97">
        <f t="shared" si="16"/>
        <v>0</v>
      </c>
      <c r="G176" s="161"/>
      <c r="H176" s="101" t="s">
        <v>985</v>
      </c>
      <c r="I176" s="98" t="str">
        <f>VLOOKUP(H176,Presupuesto!$B$11:$C$565,2,0)</f>
        <v>MUEBLES VARIOS DE OFICINA</v>
      </c>
      <c r="J176" s="98" t="str">
        <f t="shared" si="17"/>
        <v>Posgrado</v>
      </c>
      <c r="K176" s="98" t="s">
        <v>395</v>
      </c>
    </row>
    <row r="177" spans="3:11" x14ac:dyDescent="0.25">
      <c r="C177" s="99" t="s">
        <v>69</v>
      </c>
      <c r="D177" s="151"/>
      <c r="E177" s="100">
        <v>8000</v>
      </c>
      <c r="F177" s="97">
        <f t="shared" si="16"/>
        <v>0</v>
      </c>
      <c r="G177" s="161"/>
      <c r="H177" s="101" t="s">
        <v>988</v>
      </c>
      <c r="I177" s="98" t="str">
        <f>VLOOKUP(H177,Presupuesto!$B$11:$C$565,2,0)</f>
        <v>EQUIPOS VARIOS DE OFICINA</v>
      </c>
      <c r="J177" s="98" t="str">
        <f t="shared" si="17"/>
        <v>Posgrado</v>
      </c>
      <c r="K177" s="98" t="s">
        <v>395</v>
      </c>
    </row>
    <row r="178" spans="3:11" x14ac:dyDescent="0.25">
      <c r="C178" s="99" t="s">
        <v>70</v>
      </c>
      <c r="D178" s="151"/>
      <c r="E178" s="100">
        <v>2000</v>
      </c>
      <c r="F178" s="97">
        <f t="shared" si="16"/>
        <v>0</v>
      </c>
      <c r="G178" s="161"/>
      <c r="H178" s="101" t="s">
        <v>988</v>
      </c>
      <c r="I178" s="98" t="str">
        <f>VLOOKUP(H178,Presupuesto!$B$11:$C$565,2,0)</f>
        <v>EQUIPOS VARIOS DE OFICINA</v>
      </c>
      <c r="J178" s="98" t="str">
        <f t="shared" si="17"/>
        <v>Posgrado</v>
      </c>
      <c r="K178" s="98" t="s">
        <v>403</v>
      </c>
    </row>
    <row r="179" spans="3:11" x14ac:dyDescent="0.25">
      <c r="C179" s="99" t="s">
        <v>71</v>
      </c>
      <c r="D179" s="151"/>
      <c r="E179" s="100">
        <v>5000</v>
      </c>
      <c r="F179" s="97">
        <f t="shared" si="16"/>
        <v>0</v>
      </c>
      <c r="G179" s="161"/>
      <c r="H179" s="101" t="s">
        <v>988</v>
      </c>
      <c r="I179" s="98" t="str">
        <f>VLOOKUP(H179,Presupuesto!$B$11:$C$565,2,0)</f>
        <v>EQUIPOS VARIOS DE OFICINA</v>
      </c>
      <c r="J179" s="98" t="str">
        <f t="shared" si="17"/>
        <v>Posgrado</v>
      </c>
      <c r="K179" s="98" t="s">
        <v>399</v>
      </c>
    </row>
    <row r="180" spans="3:11" ht="15.75" thickBot="1" x14ac:dyDescent="0.3">
      <c r="C180" s="102" t="s">
        <v>72</v>
      </c>
      <c r="D180" s="159"/>
      <c r="E180" s="104">
        <v>100000</v>
      </c>
      <c r="F180" s="105">
        <f t="shared" si="16"/>
        <v>0</v>
      </c>
      <c r="G180" s="162"/>
      <c r="H180" s="106" t="s">
        <v>988</v>
      </c>
      <c r="I180" s="106" t="str">
        <f>VLOOKUP(H180,Presupuesto!$B$11:$C$565,2,0)</f>
        <v>EQUIPOS VARIOS DE OFICINA</v>
      </c>
      <c r="J180" s="106" t="str">
        <f t="shared" si="17"/>
        <v>Posgrado</v>
      </c>
      <c r="K180" s="124" t="s">
        <v>394</v>
      </c>
    </row>
    <row r="182" spans="3:11" ht="15.75" thickBot="1" x14ac:dyDescent="0.3">
      <c r="C182" s="337"/>
      <c r="D182" s="338"/>
      <c r="E182" s="339"/>
      <c r="F182" s="339"/>
      <c r="G182" s="340"/>
      <c r="H182" s="339"/>
      <c r="I182" s="339"/>
      <c r="J182" s="155"/>
      <c r="K182" s="155"/>
    </row>
    <row r="183" spans="3:11" ht="15.75" thickBot="1" x14ac:dyDescent="0.3">
      <c r="C183" s="29" t="s">
        <v>43</v>
      </c>
      <c r="D183" s="30">
        <f>SUM(F190:F199)</f>
        <v>0</v>
      </c>
      <c r="E183" s="177"/>
      <c r="F183" s="177"/>
      <c r="G183" s="79"/>
      <c r="H183" s="177"/>
      <c r="I183" s="177"/>
    </row>
    <row r="184" spans="3:11" x14ac:dyDescent="0.25">
      <c r="C184" s="70"/>
      <c r="D184" s="31"/>
      <c r="E184" s="93"/>
      <c r="F184" s="93"/>
      <c r="G184" s="93"/>
      <c r="H184" s="76"/>
      <c r="I184" s="76"/>
      <c r="J184" s="76"/>
      <c r="K184" s="112"/>
    </row>
    <row r="185" spans="3:11" x14ac:dyDescent="0.25">
      <c r="C185" s="70"/>
      <c r="D185" s="31"/>
      <c r="E185" s="93"/>
      <c r="F185" s="93"/>
      <c r="G185" s="93"/>
      <c r="H185" s="76"/>
      <c r="I185" s="76"/>
      <c r="J185" s="76"/>
      <c r="K185" s="112"/>
    </row>
    <row r="186" spans="3:11" ht="15.75" x14ac:dyDescent="0.25">
      <c r="C186" s="202" t="s">
        <v>392</v>
      </c>
      <c r="D186" s="370"/>
      <c r="E186" s="93"/>
      <c r="F186" s="93"/>
      <c r="G186" s="93"/>
      <c r="H186" s="76"/>
      <c r="I186" s="76"/>
      <c r="J186" s="76"/>
      <c r="K186" s="112"/>
    </row>
    <row r="187" spans="3:11" ht="18.75" x14ac:dyDescent="0.25">
      <c r="C187" s="211" t="e">
        <f>IFERROR(VLOOKUP(D186,'1. Desarrollo e Innov. Curricu.'!$E:$F,2,FALSE),IFERROR(VLOOKUP(D186,'2. Investigación Científica'!$E:$F,2,FALSE),IFERROR(VLOOKUP(D186,'3. Vinculación Univ. Sociedad'!$E:$F,2,FALSE),IFERROR(VLOOKUP(D186,'4. Docencia y Profesorado Univ.'!$E:$F,2,FALSE),IFERROR(VLOOKUP(D186,'5. Estudiantes y Graduados'!$E:$F,2,FALSE),IFERROR(VLOOKUP(D186,'11. Gestion Administrativa'!$E:$F,2,FALSE),IFERROR(VLOOKUP(D186,'13. Gestión Académica'!$E:$F,2,FALSE),IFERROR(VLOOKUP(D186,'8. Asegura. de la Calid. y M'!$E:$F,2,FALSE),IFERROR(VLOOKUP(D186,'6. Gestión del Conocimiento'!$E:$F,2,FALSE),IFERROR(VLOOKUP(D186,'15. Gobernabilidad y Proceso...'!$E:$F,2,FALSE),IFERROR(VLOOKUP(D186,'12. Gestión del Talento Humano'!$E:$F,2,FALSE),IFERROR(VLOOKUP(D186,'14. Internacional... de la E.S.'!$E:$F,2,FALSE),IFERROR(VLOOKUP(D186,'10. Posgrado'!$E:$F,2,FALSE),IFERROR(VLOOKUP(D186,'17. Gestión TIC'!$E:$F,2,FALSE),IFERROR(VLOOKUP(D186,'16. Desa. del Sistema Educ.Sup.'!$E:$F,2,FALSE),IFERROR(VLOOKUP(D186,'9. Cultura de Inno. Insti...'!$E:$F,2,FALSE),VLOOKUP(D186,'7. Lo Esencial de la Reforma U.'!$E:$F,2,0)))))))))))))))))</f>
        <v>#N/A</v>
      </c>
      <c r="D187" s="31"/>
      <c r="E187" s="93"/>
      <c r="F187" s="93"/>
      <c r="G187" s="93"/>
      <c r="H187" s="76"/>
      <c r="I187" s="76"/>
      <c r="J187" s="76"/>
      <c r="K187" s="112"/>
    </row>
    <row r="188" spans="3:11" ht="15.75" thickBot="1" x14ac:dyDescent="0.3">
      <c r="C188" s="70"/>
      <c r="D188" s="31"/>
      <c r="E188" s="93"/>
      <c r="F188" s="93"/>
      <c r="G188" s="93"/>
      <c r="H188" s="76"/>
      <c r="I188" s="76"/>
      <c r="J188" s="76"/>
      <c r="K188" s="112"/>
    </row>
    <row r="189" spans="3:11" ht="30.75" thickBot="1" x14ac:dyDescent="0.3">
      <c r="C189" s="126" t="s">
        <v>44</v>
      </c>
      <c r="D189" s="128" t="s">
        <v>55</v>
      </c>
      <c r="E189" s="128" t="s">
        <v>57</v>
      </c>
      <c r="F189" s="127" t="s">
        <v>27</v>
      </c>
      <c r="G189" s="133" t="s">
        <v>131</v>
      </c>
      <c r="H189" s="128" t="s">
        <v>46</v>
      </c>
      <c r="I189" s="128" t="s">
        <v>132</v>
      </c>
      <c r="J189" s="128" t="s">
        <v>410</v>
      </c>
      <c r="K189" s="128" t="s">
        <v>411</v>
      </c>
    </row>
    <row r="190" spans="3:11" x14ac:dyDescent="0.25">
      <c r="C190" s="95" t="s">
        <v>63</v>
      </c>
      <c r="D190" s="158"/>
      <c r="E190" s="96">
        <v>2800</v>
      </c>
      <c r="F190" s="97">
        <f>D190*E190</f>
        <v>0</v>
      </c>
      <c r="G190" s="161"/>
      <c r="H190" s="98" t="s">
        <v>985</v>
      </c>
      <c r="I190" s="98" t="str">
        <f>VLOOKUP(H190,Presupuesto!$B$11:$C$565,2,0)</f>
        <v>MUEBLES VARIOS DE OFICINA</v>
      </c>
      <c r="J190" s="219" t="s">
        <v>1453</v>
      </c>
      <c r="K190" s="98" t="s">
        <v>404</v>
      </c>
    </row>
    <row r="191" spans="3:11" x14ac:dyDescent="0.25">
      <c r="C191" s="99" t="s">
        <v>64</v>
      </c>
      <c r="D191" s="151"/>
      <c r="E191" s="100">
        <v>2400</v>
      </c>
      <c r="F191" s="97">
        <f>D191*E191</f>
        <v>0</v>
      </c>
      <c r="G191" s="161"/>
      <c r="H191" s="101" t="s">
        <v>985</v>
      </c>
      <c r="I191" s="98" t="str">
        <f>VLOOKUP(H191,Presupuesto!$B$11:$C$565,2,0)</f>
        <v>MUEBLES VARIOS DE OFICINA</v>
      </c>
      <c r="J191" s="98" t="str">
        <f>$J$190</f>
        <v>Posgrado</v>
      </c>
      <c r="K191" s="98" t="s">
        <v>412</v>
      </c>
    </row>
    <row r="192" spans="3:11" x14ac:dyDescent="0.25">
      <c r="C192" s="99" t="s">
        <v>65</v>
      </c>
      <c r="D192" s="151"/>
      <c r="E192" s="100">
        <v>1000</v>
      </c>
      <c r="F192" s="97">
        <f t="shared" ref="F192:F199" si="18">D192*E192</f>
        <v>0</v>
      </c>
      <c r="G192" s="161"/>
      <c r="H192" s="101" t="s">
        <v>985</v>
      </c>
      <c r="I192" s="98" t="str">
        <f>VLOOKUP(H192,Presupuesto!$B$11:$C$565,2,0)</f>
        <v>MUEBLES VARIOS DE OFICINA</v>
      </c>
      <c r="J192" s="98" t="str">
        <f t="shared" ref="J192:J199" si="19">$J$190</f>
        <v>Posgrado</v>
      </c>
      <c r="K192" s="98" t="s">
        <v>395</v>
      </c>
    </row>
    <row r="193" spans="3:11" x14ac:dyDescent="0.25">
      <c r="C193" s="99" t="s">
        <v>66</v>
      </c>
      <c r="D193" s="151"/>
      <c r="E193" s="100">
        <v>6000</v>
      </c>
      <c r="F193" s="97">
        <f t="shared" si="18"/>
        <v>0</v>
      </c>
      <c r="G193" s="161"/>
      <c r="H193" s="101" t="s">
        <v>985</v>
      </c>
      <c r="I193" s="98" t="str">
        <f>VLOOKUP(H193,Presupuesto!$B$11:$C$565,2,0)</f>
        <v>MUEBLES VARIOS DE OFICINA</v>
      </c>
      <c r="J193" s="98" t="str">
        <f t="shared" si="19"/>
        <v>Posgrado</v>
      </c>
      <c r="K193" s="98" t="s">
        <v>395</v>
      </c>
    </row>
    <row r="194" spans="3:11" x14ac:dyDescent="0.25">
      <c r="C194" s="99" t="s">
        <v>67</v>
      </c>
      <c r="D194" s="151"/>
      <c r="E194" s="100">
        <v>3000</v>
      </c>
      <c r="F194" s="97">
        <f t="shared" si="18"/>
        <v>0</v>
      </c>
      <c r="G194" s="161"/>
      <c r="H194" s="101" t="s">
        <v>985</v>
      </c>
      <c r="I194" s="98" t="str">
        <f>VLOOKUP(H194,Presupuesto!$B$11:$C$565,2,0)</f>
        <v>MUEBLES VARIOS DE OFICINA</v>
      </c>
      <c r="J194" s="98" t="str">
        <f t="shared" si="19"/>
        <v>Posgrado</v>
      </c>
      <c r="K194" s="98" t="s">
        <v>395</v>
      </c>
    </row>
    <row r="195" spans="3:11" x14ac:dyDescent="0.25">
      <c r="C195" s="99" t="s">
        <v>68</v>
      </c>
      <c r="D195" s="151"/>
      <c r="E195" s="100">
        <v>10000</v>
      </c>
      <c r="F195" s="97">
        <f t="shared" si="18"/>
        <v>0</v>
      </c>
      <c r="G195" s="161"/>
      <c r="H195" s="101" t="s">
        <v>985</v>
      </c>
      <c r="I195" s="98" t="str">
        <f>VLOOKUP(H195,Presupuesto!$B$11:$C$565,2,0)</f>
        <v>MUEBLES VARIOS DE OFICINA</v>
      </c>
      <c r="J195" s="98" t="str">
        <f t="shared" si="19"/>
        <v>Posgrado</v>
      </c>
      <c r="K195" s="98" t="s">
        <v>395</v>
      </c>
    </row>
    <row r="196" spans="3:11" x14ac:dyDescent="0.25">
      <c r="C196" s="99" t="s">
        <v>69</v>
      </c>
      <c r="D196" s="151"/>
      <c r="E196" s="100">
        <v>8000</v>
      </c>
      <c r="F196" s="97">
        <f t="shared" si="18"/>
        <v>0</v>
      </c>
      <c r="G196" s="161"/>
      <c r="H196" s="101" t="s">
        <v>988</v>
      </c>
      <c r="I196" s="98" t="str">
        <f>VLOOKUP(H196,Presupuesto!$B$11:$C$565,2,0)</f>
        <v>EQUIPOS VARIOS DE OFICINA</v>
      </c>
      <c r="J196" s="98" t="str">
        <f t="shared" si="19"/>
        <v>Posgrado</v>
      </c>
      <c r="K196" s="98" t="s">
        <v>395</v>
      </c>
    </row>
    <row r="197" spans="3:11" x14ac:dyDescent="0.25">
      <c r="C197" s="99" t="s">
        <v>70</v>
      </c>
      <c r="D197" s="151"/>
      <c r="E197" s="100">
        <v>2000</v>
      </c>
      <c r="F197" s="97">
        <f t="shared" si="18"/>
        <v>0</v>
      </c>
      <c r="G197" s="161"/>
      <c r="H197" s="101" t="s">
        <v>988</v>
      </c>
      <c r="I197" s="98" t="str">
        <f>VLOOKUP(H197,Presupuesto!$B$11:$C$565,2,0)</f>
        <v>EQUIPOS VARIOS DE OFICINA</v>
      </c>
      <c r="J197" s="98" t="str">
        <f t="shared" si="19"/>
        <v>Posgrado</v>
      </c>
      <c r="K197" s="98" t="s">
        <v>403</v>
      </c>
    </row>
    <row r="198" spans="3:11" x14ac:dyDescent="0.25">
      <c r="C198" s="99" t="s">
        <v>71</v>
      </c>
      <c r="D198" s="151"/>
      <c r="E198" s="100">
        <v>5000</v>
      </c>
      <c r="F198" s="97">
        <f t="shared" si="18"/>
        <v>0</v>
      </c>
      <c r="G198" s="161"/>
      <c r="H198" s="101" t="s">
        <v>988</v>
      </c>
      <c r="I198" s="98" t="str">
        <f>VLOOKUP(H198,Presupuesto!$B$11:$C$565,2,0)</f>
        <v>EQUIPOS VARIOS DE OFICINA</v>
      </c>
      <c r="J198" s="98" t="str">
        <f t="shared" si="19"/>
        <v>Posgrado</v>
      </c>
      <c r="K198" s="98" t="s">
        <v>399</v>
      </c>
    </row>
    <row r="199" spans="3:11" ht="15.75" thickBot="1" x14ac:dyDescent="0.3">
      <c r="C199" s="102" t="s">
        <v>72</v>
      </c>
      <c r="D199" s="159"/>
      <c r="E199" s="104">
        <v>100000</v>
      </c>
      <c r="F199" s="105">
        <f t="shared" si="18"/>
        <v>0</v>
      </c>
      <c r="G199" s="162"/>
      <c r="H199" s="106" t="s">
        <v>988</v>
      </c>
      <c r="I199" s="106" t="str">
        <f>VLOOKUP(H199,Presupuesto!$B$11:$C$565,2,0)</f>
        <v>EQUIPOS VARIOS DE OFICINA</v>
      </c>
      <c r="J199" s="106" t="str">
        <f t="shared" si="19"/>
        <v>Posgrado</v>
      </c>
      <c r="K199" s="124" t="s">
        <v>394</v>
      </c>
    </row>
    <row r="201" spans="3:11" ht="15.75" thickBot="1" x14ac:dyDescent="0.3"/>
    <row r="202" spans="3:11" ht="15.75" thickBot="1" x14ac:dyDescent="0.3">
      <c r="C202" s="29" t="s">
        <v>43</v>
      </c>
      <c r="D202" s="30">
        <f>SUM(F209:F218)</f>
        <v>0</v>
      </c>
      <c r="E202" s="177"/>
      <c r="F202" s="177"/>
      <c r="G202" s="79"/>
      <c r="H202" s="177"/>
      <c r="I202" s="177"/>
    </row>
    <row r="203" spans="3:11" x14ac:dyDescent="0.25">
      <c r="C203" s="70"/>
      <c r="D203" s="31"/>
      <c r="E203" s="93"/>
      <c r="F203" s="93"/>
      <c r="G203" s="93"/>
      <c r="H203" s="76"/>
      <c r="I203" s="76"/>
      <c r="J203" s="76"/>
      <c r="K203" s="112"/>
    </row>
    <row r="204" spans="3:11" x14ac:dyDescent="0.25">
      <c r="C204" s="70"/>
      <c r="D204" s="31"/>
      <c r="E204" s="93"/>
      <c r="F204" s="93"/>
      <c r="G204" s="93"/>
      <c r="H204" s="76"/>
      <c r="I204" s="76"/>
      <c r="J204" s="76"/>
      <c r="K204" s="112"/>
    </row>
    <row r="205" spans="3:11" ht="15.75" x14ac:dyDescent="0.25">
      <c r="C205" s="202" t="s">
        <v>392</v>
      </c>
      <c r="D205" s="370"/>
      <c r="E205" s="93"/>
      <c r="F205" s="93"/>
      <c r="G205" s="93"/>
      <c r="H205" s="76"/>
      <c r="I205" s="76"/>
      <c r="J205" s="76"/>
      <c r="K205" s="112"/>
    </row>
    <row r="206" spans="3:11" ht="18.75" x14ac:dyDescent="0.25">
      <c r="C206" s="211" t="e">
        <f>IFERROR(VLOOKUP(D205,'1. Desarrollo e Innov. Curricu.'!$E:$F,2,FALSE),IFERROR(VLOOKUP(D205,'2. Investigación Científica'!$E:$F,2,FALSE),IFERROR(VLOOKUP(D205,'3. Vinculación Univ. Sociedad'!$E:$F,2,FALSE),IFERROR(VLOOKUP(D205,'4. Docencia y Profesorado Univ.'!$E:$F,2,FALSE),IFERROR(VLOOKUP(D205,'5. Estudiantes y Graduados'!$E:$F,2,FALSE),IFERROR(VLOOKUP(D205,'11. Gestion Administrativa'!$E:$F,2,FALSE),IFERROR(VLOOKUP(D205,'13. Gestión Académica'!$E:$F,2,FALSE),IFERROR(VLOOKUP(D205,'8. Asegura. de la Calid. y M'!$E:$F,2,FALSE),IFERROR(VLOOKUP(D205,'6. Gestión del Conocimiento'!$E:$F,2,FALSE),IFERROR(VLOOKUP(D205,'15. Gobernabilidad y Proceso...'!$E:$F,2,FALSE),IFERROR(VLOOKUP(D205,'12. Gestión del Talento Humano'!$E:$F,2,FALSE),IFERROR(VLOOKUP(D205,'14. Internacional... de la E.S.'!$E:$F,2,FALSE),IFERROR(VLOOKUP(D205,'10. Posgrado'!$E:$F,2,FALSE),IFERROR(VLOOKUP(D205,'17. Gestión TIC'!$E:$F,2,FALSE),IFERROR(VLOOKUP(D205,'16. Desa. del Sistema Educ.Sup.'!$E:$F,2,FALSE),IFERROR(VLOOKUP(D205,'9. Cultura de Inno. Insti...'!$E:$F,2,FALSE),VLOOKUP(D205,'7. Lo Esencial de la Reforma U.'!$E:$F,2,0)))))))))))))))))</f>
        <v>#N/A</v>
      </c>
      <c r="D206" s="31"/>
      <c r="E206" s="93"/>
      <c r="F206" s="93"/>
      <c r="G206" s="93"/>
      <c r="H206" s="76"/>
      <c r="I206" s="76"/>
      <c r="J206" s="76"/>
      <c r="K206" s="112"/>
    </row>
    <row r="207" spans="3:11" ht="15.75" thickBot="1" x14ac:dyDescent="0.3">
      <c r="C207" s="70"/>
      <c r="D207" s="31"/>
      <c r="E207" s="93"/>
      <c r="F207" s="93"/>
      <c r="G207" s="93"/>
      <c r="H207" s="76"/>
      <c r="I207" s="76"/>
      <c r="J207" s="76"/>
      <c r="K207" s="112"/>
    </row>
    <row r="208" spans="3:11" ht="30.75" thickBot="1" x14ac:dyDescent="0.3">
      <c r="C208" s="126" t="s">
        <v>44</v>
      </c>
      <c r="D208" s="128" t="s">
        <v>55</v>
      </c>
      <c r="E208" s="128" t="s">
        <v>57</v>
      </c>
      <c r="F208" s="127" t="s">
        <v>27</v>
      </c>
      <c r="G208" s="133" t="s">
        <v>131</v>
      </c>
      <c r="H208" s="128" t="s">
        <v>46</v>
      </c>
      <c r="I208" s="128" t="s">
        <v>132</v>
      </c>
      <c r="J208" s="128" t="s">
        <v>410</v>
      </c>
      <c r="K208" s="128" t="s">
        <v>411</v>
      </c>
    </row>
    <row r="209" spans="3:11" x14ac:dyDescent="0.25">
      <c r="C209" s="95" t="s">
        <v>63</v>
      </c>
      <c r="D209" s="158"/>
      <c r="E209" s="96">
        <v>2800</v>
      </c>
      <c r="F209" s="97">
        <f>D209*E209</f>
        <v>0</v>
      </c>
      <c r="G209" s="161"/>
      <c r="H209" s="98" t="s">
        <v>985</v>
      </c>
      <c r="I209" s="98" t="str">
        <f>VLOOKUP(H209,Presupuesto!$B$11:$C$565,2,0)</f>
        <v>MUEBLES VARIOS DE OFICINA</v>
      </c>
      <c r="J209" s="219" t="s">
        <v>1453</v>
      </c>
      <c r="K209" s="98" t="s">
        <v>404</v>
      </c>
    </row>
    <row r="210" spans="3:11" x14ac:dyDescent="0.25">
      <c r="C210" s="99" t="s">
        <v>64</v>
      </c>
      <c r="D210" s="151"/>
      <c r="E210" s="100">
        <v>2400</v>
      </c>
      <c r="F210" s="97">
        <f>D210*E210</f>
        <v>0</v>
      </c>
      <c r="G210" s="161"/>
      <c r="H210" s="101" t="s">
        <v>985</v>
      </c>
      <c r="I210" s="98" t="str">
        <f>VLOOKUP(H210,Presupuesto!$B$11:$C$565,2,0)</f>
        <v>MUEBLES VARIOS DE OFICINA</v>
      </c>
      <c r="J210" s="98" t="str">
        <f>$J$209</f>
        <v>Posgrado</v>
      </c>
      <c r="K210" s="98" t="s">
        <v>412</v>
      </c>
    </row>
    <row r="211" spans="3:11" x14ac:dyDescent="0.25">
      <c r="C211" s="99" t="s">
        <v>65</v>
      </c>
      <c r="D211" s="151"/>
      <c r="E211" s="100">
        <v>1000</v>
      </c>
      <c r="F211" s="97">
        <f t="shared" ref="F211:F218" si="20">D211*E211</f>
        <v>0</v>
      </c>
      <c r="G211" s="161"/>
      <c r="H211" s="101" t="s">
        <v>985</v>
      </c>
      <c r="I211" s="98" t="str">
        <f>VLOOKUP(H211,Presupuesto!$B$11:$C$565,2,0)</f>
        <v>MUEBLES VARIOS DE OFICINA</v>
      </c>
      <c r="J211" s="98" t="str">
        <f t="shared" ref="J211:J218" si="21">$J$209</f>
        <v>Posgrado</v>
      </c>
      <c r="K211" s="98" t="s">
        <v>395</v>
      </c>
    </row>
    <row r="212" spans="3:11" x14ac:dyDescent="0.25">
      <c r="C212" s="99" t="s">
        <v>66</v>
      </c>
      <c r="D212" s="151"/>
      <c r="E212" s="100">
        <v>6000</v>
      </c>
      <c r="F212" s="97">
        <f t="shared" si="20"/>
        <v>0</v>
      </c>
      <c r="G212" s="161"/>
      <c r="H212" s="101" t="s">
        <v>985</v>
      </c>
      <c r="I212" s="98" t="str">
        <f>VLOOKUP(H212,Presupuesto!$B$11:$C$565,2,0)</f>
        <v>MUEBLES VARIOS DE OFICINA</v>
      </c>
      <c r="J212" s="98" t="str">
        <f t="shared" si="21"/>
        <v>Posgrado</v>
      </c>
      <c r="K212" s="98" t="s">
        <v>395</v>
      </c>
    </row>
    <row r="213" spans="3:11" x14ac:dyDescent="0.25">
      <c r="C213" s="99" t="s">
        <v>67</v>
      </c>
      <c r="D213" s="151"/>
      <c r="E213" s="100">
        <v>3000</v>
      </c>
      <c r="F213" s="97">
        <f t="shared" si="20"/>
        <v>0</v>
      </c>
      <c r="G213" s="161"/>
      <c r="H213" s="101" t="s">
        <v>985</v>
      </c>
      <c r="I213" s="98" t="str">
        <f>VLOOKUP(H213,Presupuesto!$B$11:$C$565,2,0)</f>
        <v>MUEBLES VARIOS DE OFICINA</v>
      </c>
      <c r="J213" s="98" t="str">
        <f t="shared" si="21"/>
        <v>Posgrado</v>
      </c>
      <c r="K213" s="98" t="s">
        <v>395</v>
      </c>
    </row>
    <row r="214" spans="3:11" x14ac:dyDescent="0.25">
      <c r="C214" s="99" t="s">
        <v>68</v>
      </c>
      <c r="D214" s="151"/>
      <c r="E214" s="100">
        <v>10000</v>
      </c>
      <c r="F214" s="97">
        <f t="shared" si="20"/>
        <v>0</v>
      </c>
      <c r="G214" s="161"/>
      <c r="H214" s="101" t="s">
        <v>985</v>
      </c>
      <c r="I214" s="98" t="str">
        <f>VLOOKUP(H214,Presupuesto!$B$11:$C$565,2,0)</f>
        <v>MUEBLES VARIOS DE OFICINA</v>
      </c>
      <c r="J214" s="98" t="str">
        <f t="shared" si="21"/>
        <v>Posgrado</v>
      </c>
      <c r="K214" s="98" t="s">
        <v>395</v>
      </c>
    </row>
    <row r="215" spans="3:11" x14ac:dyDescent="0.25">
      <c r="C215" s="99" t="s">
        <v>69</v>
      </c>
      <c r="D215" s="151"/>
      <c r="E215" s="100">
        <v>8000</v>
      </c>
      <c r="F215" s="97">
        <f t="shared" si="20"/>
        <v>0</v>
      </c>
      <c r="G215" s="161"/>
      <c r="H215" s="101" t="s">
        <v>988</v>
      </c>
      <c r="I215" s="98" t="str">
        <f>VLOOKUP(H215,Presupuesto!$B$11:$C$565,2,0)</f>
        <v>EQUIPOS VARIOS DE OFICINA</v>
      </c>
      <c r="J215" s="98" t="str">
        <f t="shared" si="21"/>
        <v>Posgrado</v>
      </c>
      <c r="K215" s="98" t="s">
        <v>395</v>
      </c>
    </row>
    <row r="216" spans="3:11" x14ac:dyDescent="0.25">
      <c r="C216" s="99" t="s">
        <v>70</v>
      </c>
      <c r="D216" s="151"/>
      <c r="E216" s="100">
        <v>2000</v>
      </c>
      <c r="F216" s="97">
        <f t="shared" si="20"/>
        <v>0</v>
      </c>
      <c r="G216" s="161"/>
      <c r="H216" s="101" t="s">
        <v>988</v>
      </c>
      <c r="I216" s="98" t="str">
        <f>VLOOKUP(H216,Presupuesto!$B$11:$C$565,2,0)</f>
        <v>EQUIPOS VARIOS DE OFICINA</v>
      </c>
      <c r="J216" s="98" t="str">
        <f t="shared" si="21"/>
        <v>Posgrado</v>
      </c>
      <c r="K216" s="98" t="s">
        <v>403</v>
      </c>
    </row>
    <row r="217" spans="3:11" x14ac:dyDescent="0.25">
      <c r="C217" s="99" t="s">
        <v>71</v>
      </c>
      <c r="D217" s="151"/>
      <c r="E217" s="100">
        <v>5000</v>
      </c>
      <c r="F217" s="97">
        <f t="shared" si="20"/>
        <v>0</v>
      </c>
      <c r="G217" s="161"/>
      <c r="H217" s="101" t="s">
        <v>988</v>
      </c>
      <c r="I217" s="98" t="str">
        <f>VLOOKUP(H217,Presupuesto!$B$11:$C$565,2,0)</f>
        <v>EQUIPOS VARIOS DE OFICINA</v>
      </c>
      <c r="J217" s="98" t="str">
        <f t="shared" si="21"/>
        <v>Posgrado</v>
      </c>
      <c r="K217" s="98" t="s">
        <v>399</v>
      </c>
    </row>
    <row r="218" spans="3:11" ht="15.75" thickBot="1" x14ac:dyDescent="0.3">
      <c r="C218" s="102" t="s">
        <v>72</v>
      </c>
      <c r="D218" s="159"/>
      <c r="E218" s="104">
        <v>100000</v>
      </c>
      <c r="F218" s="105">
        <f t="shared" si="20"/>
        <v>0</v>
      </c>
      <c r="G218" s="162"/>
      <c r="H218" s="106" t="s">
        <v>988</v>
      </c>
      <c r="I218" s="106" t="str">
        <f>VLOOKUP(H218,Presupuesto!$B$11:$C$565,2,0)</f>
        <v>EQUIPOS VARIOS DE OFICINA</v>
      </c>
      <c r="J218" s="106" t="str">
        <f t="shared" si="21"/>
        <v>Posgrado</v>
      </c>
      <c r="K218" s="124" t="s">
        <v>394</v>
      </c>
    </row>
    <row r="220" spans="3:11" ht="15.75" thickBot="1" x14ac:dyDescent="0.3">
      <c r="C220" s="337"/>
      <c r="D220" s="338"/>
      <c r="E220" s="339"/>
      <c r="F220" s="339"/>
      <c r="G220" s="340"/>
      <c r="H220" s="339"/>
      <c r="I220" s="339"/>
      <c r="J220" s="155"/>
      <c r="K220" s="155"/>
    </row>
    <row r="221" spans="3:11" ht="15.75" thickBot="1" x14ac:dyDescent="0.3">
      <c r="C221" s="29" t="s">
        <v>43</v>
      </c>
      <c r="D221" s="30">
        <f>SUM(F228:F237)</f>
        <v>0</v>
      </c>
      <c r="E221" s="177"/>
      <c r="F221" s="177"/>
      <c r="G221" s="79"/>
      <c r="H221" s="177"/>
      <c r="I221" s="177"/>
    </row>
    <row r="222" spans="3:11" x14ac:dyDescent="0.25">
      <c r="C222" s="70"/>
      <c r="D222" s="31"/>
      <c r="E222" s="93"/>
      <c r="F222" s="93"/>
      <c r="G222" s="93"/>
      <c r="H222" s="76"/>
      <c r="I222" s="76"/>
      <c r="J222" s="76"/>
      <c r="K222" s="112"/>
    </row>
    <row r="223" spans="3:11" x14ac:dyDescent="0.25">
      <c r="C223" s="70"/>
      <c r="D223" s="31"/>
      <c r="E223" s="93"/>
      <c r="F223" s="93"/>
      <c r="G223" s="93"/>
      <c r="H223" s="76"/>
      <c r="I223" s="76"/>
      <c r="J223" s="76"/>
      <c r="K223" s="112"/>
    </row>
    <row r="224" spans="3:11" ht="15.75" x14ac:dyDescent="0.25">
      <c r="C224" s="202" t="s">
        <v>392</v>
      </c>
      <c r="D224" s="370"/>
      <c r="E224" s="93"/>
      <c r="F224" s="93"/>
      <c r="G224" s="93"/>
      <c r="H224" s="76"/>
      <c r="I224" s="76"/>
      <c r="J224" s="76"/>
      <c r="K224" s="112"/>
    </row>
    <row r="225" spans="3:11" ht="18.75" x14ac:dyDescent="0.25">
      <c r="C225" s="211" t="e">
        <f>IFERROR(VLOOKUP(D224,'1. Desarrollo e Innov. Curricu.'!$E:$F,2,FALSE),IFERROR(VLOOKUP(D224,'2. Investigación Científica'!$E:$F,2,FALSE),IFERROR(VLOOKUP(D224,'3. Vinculación Univ. Sociedad'!$E:$F,2,FALSE),IFERROR(VLOOKUP(D224,'4. Docencia y Profesorado Univ.'!$E:$F,2,FALSE),IFERROR(VLOOKUP(D224,'5. Estudiantes y Graduados'!$E:$F,2,FALSE),IFERROR(VLOOKUP(D224,'11. Gestion Administrativa'!$E:$F,2,FALSE),IFERROR(VLOOKUP(D224,'13. Gestión Académica'!$E:$F,2,FALSE),IFERROR(VLOOKUP(D224,'8. Asegura. de la Calid. y M'!$E:$F,2,FALSE),IFERROR(VLOOKUP(D224,'6. Gestión del Conocimiento'!$E:$F,2,FALSE),IFERROR(VLOOKUP(D224,'15. Gobernabilidad y Proceso...'!$E:$F,2,FALSE),IFERROR(VLOOKUP(D224,'12. Gestión del Talento Humano'!$E:$F,2,FALSE),IFERROR(VLOOKUP(D224,'14. Internacional... de la E.S.'!$E:$F,2,FALSE),IFERROR(VLOOKUP(D224,'10. Posgrado'!$E:$F,2,FALSE),IFERROR(VLOOKUP(D224,'17. Gestión TIC'!$E:$F,2,FALSE),IFERROR(VLOOKUP(D224,'16. Desa. del Sistema Educ.Sup.'!$E:$F,2,FALSE),IFERROR(VLOOKUP(D224,'9. Cultura de Inno. Insti...'!$E:$F,2,FALSE),VLOOKUP(D224,'7. Lo Esencial de la Reforma U.'!$E:$F,2,0)))))))))))))))))</f>
        <v>#N/A</v>
      </c>
      <c r="D225" s="31"/>
      <c r="E225" s="93"/>
      <c r="F225" s="93"/>
      <c r="G225" s="93"/>
      <c r="H225" s="76"/>
      <c r="I225" s="76"/>
      <c r="J225" s="76"/>
      <c r="K225" s="112"/>
    </row>
    <row r="226" spans="3:11" ht="15.75" thickBot="1" x14ac:dyDescent="0.3">
      <c r="C226" s="70"/>
      <c r="D226" s="31"/>
      <c r="E226" s="93"/>
      <c r="F226" s="93"/>
      <c r="G226" s="93"/>
      <c r="H226" s="76"/>
      <c r="I226" s="76"/>
      <c r="J226" s="76"/>
      <c r="K226" s="112"/>
    </row>
    <row r="227" spans="3:11" ht="30.75" thickBot="1" x14ac:dyDescent="0.3">
      <c r="C227" s="126" t="s">
        <v>44</v>
      </c>
      <c r="D227" s="128" t="s">
        <v>55</v>
      </c>
      <c r="E227" s="128" t="s">
        <v>57</v>
      </c>
      <c r="F227" s="127" t="s">
        <v>27</v>
      </c>
      <c r="G227" s="133" t="s">
        <v>131</v>
      </c>
      <c r="H227" s="128" t="s">
        <v>46</v>
      </c>
      <c r="I227" s="128" t="s">
        <v>132</v>
      </c>
      <c r="J227" s="128" t="s">
        <v>410</v>
      </c>
      <c r="K227" s="128" t="s">
        <v>411</v>
      </c>
    </row>
    <row r="228" spans="3:11" x14ac:dyDescent="0.25">
      <c r="C228" s="95" t="s">
        <v>63</v>
      </c>
      <c r="D228" s="158"/>
      <c r="E228" s="96">
        <v>2800</v>
      </c>
      <c r="F228" s="97">
        <f>D228*E228</f>
        <v>0</v>
      </c>
      <c r="G228" s="161"/>
      <c r="H228" s="98" t="s">
        <v>985</v>
      </c>
      <c r="I228" s="98" t="str">
        <f>VLOOKUP(H228,Presupuesto!$B$11:$C$565,2,0)</f>
        <v>MUEBLES VARIOS DE OFICINA</v>
      </c>
      <c r="J228" s="219" t="s">
        <v>1466</v>
      </c>
      <c r="K228" s="98" t="s">
        <v>404</v>
      </c>
    </row>
    <row r="229" spans="3:11" x14ac:dyDescent="0.25">
      <c r="C229" s="99" t="s">
        <v>64</v>
      </c>
      <c r="D229" s="151"/>
      <c r="E229" s="100">
        <v>2400</v>
      </c>
      <c r="F229" s="97">
        <f>D229*E229</f>
        <v>0</v>
      </c>
      <c r="G229" s="161"/>
      <c r="H229" s="101" t="s">
        <v>985</v>
      </c>
      <c r="I229" s="98" t="str">
        <f>VLOOKUP(H229,Presupuesto!$B$11:$C$565,2,0)</f>
        <v>MUEBLES VARIOS DE OFICINA</v>
      </c>
      <c r="J229" s="98" t="str">
        <f>$J$228</f>
        <v>Desarrollo del Sistema de Educación Superior</v>
      </c>
      <c r="K229" s="98" t="s">
        <v>412</v>
      </c>
    </row>
    <row r="230" spans="3:11" x14ac:dyDescent="0.25">
      <c r="C230" s="99" t="s">
        <v>65</v>
      </c>
      <c r="D230" s="151"/>
      <c r="E230" s="100">
        <v>1000</v>
      </c>
      <c r="F230" s="97">
        <f t="shared" ref="F230:F237" si="22">D230*E230</f>
        <v>0</v>
      </c>
      <c r="G230" s="161"/>
      <c r="H230" s="101" t="s">
        <v>985</v>
      </c>
      <c r="I230" s="98" t="str">
        <f>VLOOKUP(H230,Presupuesto!$B$11:$C$565,2,0)</f>
        <v>MUEBLES VARIOS DE OFICINA</v>
      </c>
      <c r="J230" s="98" t="str">
        <f t="shared" ref="J230:J237" si="23">$J$228</f>
        <v>Desarrollo del Sistema de Educación Superior</v>
      </c>
      <c r="K230" s="98" t="s">
        <v>395</v>
      </c>
    </row>
    <row r="231" spans="3:11" x14ac:dyDescent="0.25">
      <c r="C231" s="99" t="s">
        <v>66</v>
      </c>
      <c r="D231" s="151"/>
      <c r="E231" s="100">
        <v>6000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x14ac:dyDescent="0.25">
      <c r="C232" s="99" t="s">
        <v>67</v>
      </c>
      <c r="D232" s="151"/>
      <c r="E232" s="100">
        <v>3000</v>
      </c>
      <c r="F232" s="97">
        <f t="shared" si="22"/>
        <v>0</v>
      </c>
      <c r="G232" s="161"/>
      <c r="H232" s="101" t="s">
        <v>985</v>
      </c>
      <c r="I232" s="98" t="str">
        <f>VLOOKUP(H232,Presupuesto!$B$11:$C$565,2,0)</f>
        <v>MUEBLES VARIOS DE OFICINA</v>
      </c>
      <c r="J232" s="98" t="str">
        <f t="shared" si="23"/>
        <v>Desarrollo del Sistema de Educación Superior</v>
      </c>
      <c r="K232" s="98" t="s">
        <v>395</v>
      </c>
    </row>
    <row r="233" spans="3:11" x14ac:dyDescent="0.25">
      <c r="C233" s="99" t="s">
        <v>68</v>
      </c>
      <c r="D233" s="151"/>
      <c r="E233" s="100">
        <v>10000</v>
      </c>
      <c r="F233" s="97">
        <f t="shared" si="22"/>
        <v>0</v>
      </c>
      <c r="G233" s="161"/>
      <c r="H233" s="101" t="s">
        <v>985</v>
      </c>
      <c r="I233" s="98" t="str">
        <f>VLOOKUP(H233,Presupuesto!$B$11:$C$565,2,0)</f>
        <v>MUEBLES VARIOS DE OFICINA</v>
      </c>
      <c r="J233" s="98" t="str">
        <f t="shared" si="23"/>
        <v>Desarrollo del Sistema de Educación Superior</v>
      </c>
      <c r="K233" s="98" t="s">
        <v>395</v>
      </c>
    </row>
    <row r="234" spans="3:11" x14ac:dyDescent="0.25">
      <c r="C234" s="99" t="s">
        <v>69</v>
      </c>
      <c r="D234" s="151"/>
      <c r="E234" s="100">
        <v>8000</v>
      </c>
      <c r="F234" s="97">
        <f t="shared" si="22"/>
        <v>0</v>
      </c>
      <c r="G234" s="161"/>
      <c r="H234" s="101" t="s">
        <v>988</v>
      </c>
      <c r="I234" s="98" t="str">
        <f>VLOOKUP(H234,Presupuesto!$B$11:$C$565,2,0)</f>
        <v>EQUIPOS VARIOS DE OFICINA</v>
      </c>
      <c r="J234" s="98" t="str">
        <f t="shared" si="23"/>
        <v>Desarrollo del Sistema de Educación Superior</v>
      </c>
      <c r="K234" s="98" t="s">
        <v>395</v>
      </c>
    </row>
    <row r="235" spans="3:11" x14ac:dyDescent="0.25">
      <c r="C235" s="99" t="s">
        <v>70</v>
      </c>
      <c r="D235" s="151"/>
      <c r="E235" s="100">
        <v>2000</v>
      </c>
      <c r="F235" s="97">
        <f t="shared" si="22"/>
        <v>0</v>
      </c>
      <c r="G235" s="161"/>
      <c r="H235" s="101" t="s">
        <v>988</v>
      </c>
      <c r="I235" s="98" t="str">
        <f>VLOOKUP(H235,Presupuesto!$B$11:$C$565,2,0)</f>
        <v>EQUIPOS VARIOS DE OFICINA</v>
      </c>
      <c r="J235" s="98" t="str">
        <f t="shared" si="23"/>
        <v>Desarrollo del Sistema de Educación Superior</v>
      </c>
      <c r="K235" s="98" t="s">
        <v>403</v>
      </c>
    </row>
    <row r="236" spans="3:11" x14ac:dyDescent="0.25">
      <c r="C236" s="99" t="s">
        <v>71</v>
      </c>
      <c r="D236" s="151"/>
      <c r="E236" s="100">
        <v>5000</v>
      </c>
      <c r="F236" s="97">
        <f t="shared" si="22"/>
        <v>0</v>
      </c>
      <c r="G236" s="161"/>
      <c r="H236" s="101" t="s">
        <v>988</v>
      </c>
      <c r="I236" s="98" t="str">
        <f>VLOOKUP(H236,Presupuesto!$B$11:$C$565,2,0)</f>
        <v>EQUIPOS VARIOS DE OFICINA</v>
      </c>
      <c r="J236" s="98" t="str">
        <f t="shared" si="23"/>
        <v>Desarrollo del Sistema de Educación Superior</v>
      </c>
      <c r="K236" s="98" t="s">
        <v>399</v>
      </c>
    </row>
    <row r="237" spans="3:11" ht="15.75" thickBot="1" x14ac:dyDescent="0.3">
      <c r="C237" s="102" t="s">
        <v>72</v>
      </c>
      <c r="D237" s="159"/>
      <c r="E237" s="104">
        <v>100000</v>
      </c>
      <c r="F237" s="105">
        <f t="shared" si="22"/>
        <v>0</v>
      </c>
      <c r="G237" s="162"/>
      <c r="H237" s="106" t="s">
        <v>988</v>
      </c>
      <c r="I237" s="106" t="str">
        <f>VLOOKUP(H237,Presupuesto!$B$11:$C$565,2,0)</f>
        <v>EQUIPOS VARIOS DE OFICINA</v>
      </c>
      <c r="J237" s="106" t="str">
        <f t="shared" si="23"/>
        <v>Desarrollo del Sistema de Educación Superior</v>
      </c>
      <c r="K237" s="124" t="s">
        <v>394</v>
      </c>
    </row>
  </sheetData>
  <autoFilter ref="C12:C237"/>
  <dataValidations count="5">
    <dataValidation type="list" allowBlank="1" showInputMessage="1" showErrorMessage="1" errorTitle="¡Ingreso Invalido!" error="Seleccione una opción de la lista" promptTitle="Tipo de Presupuesto" prompt="Seleccione una opción de la lista" sqref="G228:G237 G17:G26 G112:G123 G36:G45 G74:G83 G133:G142 G93:G102 G152:G161 G171:G180 G190:G199 G209:G218 G55:G64">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228:K237 K133:K142 K152:K161 K171:K180 K190:K199 K209:K218 K112:K123">
      <formula1>$U$2:$AF$2</formula1>
    </dataValidation>
    <dataValidation type="list" allowBlank="1" showInputMessage="1" showErrorMessage="1" errorTitle="¡Ingreso Inválido!" error="Verifique el valor ingresado." promptTitle="Objeto de Gasto" prompt="Ingrese el Objeto de Gasto." sqref="H17:H26 H36:H45 H55:H64 H74:H83 H93:H102 H228:H237 H133:H142 H152:H161 H171:H180 H190:H199 H209:H218 H112:H123">
      <formula1>$A$1:$UI$1</formula1>
    </dataValidation>
    <dataValidation type="list" allowBlank="1" showInputMessage="1" showErrorMessage="1" errorTitle="¡Ingreso Inválido!" error="Seleccione una opción de la lista." promptTitle="Dimensión Estratégica" prompt="Seleccione una opción de la lista." sqref="J18:J26 J56:J64 J38:J45 J94:J102 J135:J142 J76:J83 J153:J161 J172:J180 J191:J199 J210:J218 J229:J237 J113:J123">
      <formula1>$A$2:$P$2</formula1>
    </dataValidation>
    <dataValidation type="list" allowBlank="1" showInputMessage="1" showErrorMessage="1" errorTitle="¡Ingreso Inválido!" error="Seleccione una opción de la lista." promptTitle="Dimensión Estratégica" prompt="Seleccione una opción de la lista." sqref="J228 J36:J37 J55 J74:J75 J93 J112 J133:J134 J152 J171 J190 J209 J17">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142" workbookViewId="0">
      <selection activeCell="N141" sqref="N141"/>
    </sheetView>
  </sheetViews>
  <sheetFormatPr baseColWidth="10" defaultColWidth="11.5703125" defaultRowHeight="15" x14ac:dyDescent="0.25"/>
  <cols>
    <col min="1" max="1" width="5.7109375" style="86" customWidth="1"/>
    <col min="2" max="2" width="5.28515625" style="86" customWidth="1"/>
    <col min="3" max="3" width="38.28515625" style="86" customWidth="1"/>
    <col min="4" max="4" width="24.5703125" style="86" customWidth="1"/>
    <col min="5" max="6" width="13.85546875" style="86" customWidth="1"/>
    <col min="7" max="7" width="13.85546875" style="77" customWidth="1"/>
    <col min="8" max="8" width="16.42578125" style="86" customWidth="1"/>
    <col min="9" max="9" width="40.5703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1466</v>
      </c>
      <c r="Q2" s="122" t="s">
        <v>1504</v>
      </c>
      <c r="R2" s="452" t="str">
        <f>+Presupuesto!D11</f>
        <v>Recurrente</v>
      </c>
      <c r="S2" s="45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47" t="s">
        <v>420</v>
      </c>
      <c r="AI2" s="447" t="s">
        <v>421</v>
      </c>
      <c r="AJ2" s="447" t="s">
        <v>422</v>
      </c>
      <c r="AK2" s="447" t="s">
        <v>423</v>
      </c>
      <c r="AL2" s="447" t="s">
        <v>424</v>
      </c>
      <c r="AM2" s="447" t="s">
        <v>427</v>
      </c>
      <c r="AN2" s="447" t="s">
        <v>425</v>
      </c>
      <c r="AO2" s="447" t="s">
        <v>426</v>
      </c>
      <c r="AP2" s="447" t="s">
        <v>428</v>
      </c>
      <c r="AQ2" s="447" t="s">
        <v>429</v>
      </c>
      <c r="AR2" s="447" t="s">
        <v>430</v>
      </c>
      <c r="AS2" s="447" t="s">
        <v>431</v>
      </c>
      <c r="AT2" s="447" t="s">
        <v>432</v>
      </c>
      <c r="AU2" s="447" t="s">
        <v>433</v>
      </c>
      <c r="AV2" s="447" t="s">
        <v>434</v>
      </c>
      <c r="AW2" s="447" t="s">
        <v>435</v>
      </c>
      <c r="AX2" s="447" t="s">
        <v>436</v>
      </c>
      <c r="AY2" s="447" t="s">
        <v>437</v>
      </c>
      <c r="AZ2" s="447" t="s">
        <v>438</v>
      </c>
      <c r="BA2" s="447" t="s">
        <v>439</v>
      </c>
      <c r="BB2" s="447" t="s">
        <v>440</v>
      </c>
      <c r="BC2" s="447" t="s">
        <v>441</v>
      </c>
      <c r="BD2" s="447" t="s">
        <v>442</v>
      </c>
      <c r="BE2" s="447" t="s">
        <v>443</v>
      </c>
      <c r="BF2" s="447" t="s">
        <v>444</v>
      </c>
      <c r="BG2" s="447" t="s">
        <v>445</v>
      </c>
      <c r="BH2" s="447" t="s">
        <v>446</v>
      </c>
      <c r="BI2" s="447" t="s">
        <v>447</v>
      </c>
      <c r="BJ2" s="447" t="s">
        <v>448</v>
      </c>
      <c r="BK2" s="447" t="s">
        <v>449</v>
      </c>
      <c r="BL2" s="447" t="s">
        <v>450</v>
      </c>
      <c r="BM2" s="447" t="s">
        <v>451</v>
      </c>
      <c r="BN2" s="447" t="s">
        <v>452</v>
      </c>
      <c r="BO2" s="447" t="s">
        <v>453</v>
      </c>
      <c r="BP2" s="447" t="s">
        <v>454</v>
      </c>
      <c r="BQ2" s="447" t="s">
        <v>455</v>
      </c>
      <c r="BR2" s="447" t="s">
        <v>456</v>
      </c>
      <c r="BS2" s="447" t="s">
        <v>457</v>
      </c>
      <c r="BT2" s="447" t="s">
        <v>458</v>
      </c>
      <c r="BU2" s="447" t="s">
        <v>459</v>
      </c>
      <c r="CB2" s="122" t="s">
        <v>1337</v>
      </c>
      <c r="CC2" s="122" t="s">
        <v>1338</v>
      </c>
      <c r="CD2" s="122" t="s">
        <v>1336</v>
      </c>
      <c r="CE2" s="122" t="s">
        <v>1339</v>
      </c>
    </row>
    <row r="3" spans="1:555" hidden="1" x14ac:dyDescent="0.25">
      <c r="AH3" s="448">
        <v>2500</v>
      </c>
      <c r="AI3" s="448">
        <v>1900</v>
      </c>
      <c r="AJ3" s="448">
        <v>1650</v>
      </c>
      <c r="AK3" s="448">
        <v>1580</v>
      </c>
      <c r="AL3" s="448">
        <v>2250</v>
      </c>
      <c r="AM3" s="448">
        <v>1650</v>
      </c>
      <c r="AN3" s="448">
        <v>1400</v>
      </c>
      <c r="AO3" s="449">
        <v>1340</v>
      </c>
      <c r="AP3" s="449">
        <v>2000</v>
      </c>
      <c r="AQ3" s="449">
        <v>1400</v>
      </c>
      <c r="AR3" s="449">
        <v>1150</v>
      </c>
      <c r="AS3" s="449">
        <v>1100</v>
      </c>
      <c r="AT3" s="449">
        <v>1750</v>
      </c>
      <c r="AU3" s="449">
        <v>1150</v>
      </c>
      <c r="AV3" s="449">
        <v>900</v>
      </c>
      <c r="AW3" s="449">
        <v>860</v>
      </c>
      <c r="AX3" s="449">
        <v>1200</v>
      </c>
      <c r="AY3" s="450">
        <v>900</v>
      </c>
      <c r="AZ3" s="450">
        <v>650</v>
      </c>
      <c r="BA3" s="450">
        <v>620</v>
      </c>
      <c r="BB3" s="448">
        <f>+'Cuadro Resumen'!C213</f>
        <v>5605.2314999999999</v>
      </c>
      <c r="BC3" s="448">
        <f>+'Cuadro Resumen'!D213</f>
        <v>5165.6055000000006</v>
      </c>
      <c r="BD3" s="448">
        <f>+'Cuadro Resumen'!E213</f>
        <v>6594.39</v>
      </c>
      <c r="BE3" s="448">
        <f>+'Cuadro Resumen'!F213</f>
        <v>6154.7640000000001</v>
      </c>
      <c r="BF3" s="448">
        <f>+'Cuadro Resumen'!C214</f>
        <v>4945.7925000000005</v>
      </c>
      <c r="BG3" s="448">
        <f>+'Cuadro Resumen'!D214</f>
        <v>4506.1665000000003</v>
      </c>
      <c r="BH3" s="448">
        <f>+'Cuadro Resumen'!E214</f>
        <v>5934.951</v>
      </c>
      <c r="BI3" s="448">
        <f>+'Cuadro Resumen'!F214</f>
        <v>5495.3249999999998</v>
      </c>
      <c r="BJ3" s="449">
        <f>+'Cuadro Resumen'!C215</f>
        <v>4286.3535000000002</v>
      </c>
      <c r="BK3" s="449">
        <f>+'Cuadro Resumen'!D215</f>
        <v>3956.634</v>
      </c>
      <c r="BL3" s="449">
        <f>+'Cuadro Resumen'!E215</f>
        <v>5275.5120000000006</v>
      </c>
      <c r="BM3" s="449">
        <f>+'Cuadro Resumen'!F215</f>
        <v>4835.8860000000004</v>
      </c>
      <c r="BN3" s="449">
        <f>+'Cuadro Resumen'!C216</f>
        <v>3626.9145000000003</v>
      </c>
      <c r="BO3" s="449">
        <f>+'Cuadro Resumen'!D216</f>
        <v>3297.1950000000002</v>
      </c>
      <c r="BP3" s="449">
        <f>+'Cuadro Resumen'!E216</f>
        <v>4616.0730000000003</v>
      </c>
      <c r="BQ3" s="449">
        <f>+'Cuadro Resumen'!F216</f>
        <v>4286.3535000000002</v>
      </c>
      <c r="BR3" s="449">
        <f>+'Cuadro Resumen'!C217</f>
        <v>3187.2885000000001</v>
      </c>
      <c r="BS3" s="449">
        <f>+'Cuadro Resumen'!D217</f>
        <v>2967.4755</v>
      </c>
      <c r="BT3" s="449">
        <f>+'Cuadro Resumen'!E217</f>
        <v>4066.5405000000001</v>
      </c>
      <c r="BU3" s="449">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1775600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SUM(F17:F28)</f>
        <v>33000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t="s">
        <v>1653</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Comprar mobiliario para clinica psicologica: 1 archivo, 1 Juego de sala pequeño, 1 silla ejecutiva, 1 silla secretarial, 1 Escritorio, 2 mesas rentangulares, 20 sillas plasticas plegables, 1  computadora de escritorio, 1 impresora, 1 aire acondicionado de 18,000 BTU. Remodelacion de local.</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158">
        <v>1</v>
      </c>
      <c r="E17" s="96">
        <f>HLOOKUP($C17,$CB$2:$CE$3,2,0)</f>
        <v>15000</v>
      </c>
      <c r="F17" s="97">
        <f>D17*E17</f>
        <v>15000</v>
      </c>
      <c r="G17" s="165" t="s">
        <v>1496</v>
      </c>
      <c r="H17" s="98" t="s">
        <v>1014</v>
      </c>
      <c r="I17" s="98" t="str">
        <f>VLOOKUP(H17,Presupuesto!$B$11:$C$565,2,0)</f>
        <v>EQUIPO DE COMPUTACION</v>
      </c>
      <c r="J17" s="219" t="s">
        <v>1360</v>
      </c>
      <c r="K17" s="98" t="s">
        <v>397</v>
      </c>
      <c r="L17" s="98"/>
    </row>
    <row r="18" spans="2:12" x14ac:dyDescent="0.25">
      <c r="B18" s="93"/>
      <c r="C18" s="306" t="s">
        <v>1337</v>
      </c>
      <c r="D18" s="151"/>
      <c r="E18" s="96">
        <f>HLOOKUP($C18,$CB$2:$CE$3,2,0)</f>
        <v>35000</v>
      </c>
      <c r="F18" s="97">
        <f>D18*E18</f>
        <v>0</v>
      </c>
      <c r="G18" s="165" t="s">
        <v>1496</v>
      </c>
      <c r="H18" s="101" t="s">
        <v>1014</v>
      </c>
      <c r="I18" s="101" t="str">
        <f>VLOOKUP(H18,Presupuesto!$B$11:$C$565,2,0)</f>
        <v>EQUIPO DE COMPUTACION</v>
      </c>
      <c r="J18" s="98" t="str">
        <f t="shared" ref="J18:J29" si="0">$J$17</f>
        <v>Estudiantes y Graduados</v>
      </c>
      <c r="K18" s="98" t="s">
        <v>412</v>
      </c>
      <c r="L18" s="98"/>
    </row>
    <row r="19" spans="2:12" x14ac:dyDescent="0.25">
      <c r="B19" s="93"/>
      <c r="C19" s="99" t="s">
        <v>73</v>
      </c>
      <c r="D19" s="151"/>
      <c r="E19" s="100">
        <v>4000</v>
      </c>
      <c r="F19" s="97">
        <f t="shared" ref="F19:F30" si="1">D19*E19</f>
        <v>0</v>
      </c>
      <c r="G19" s="165" t="s">
        <v>1496</v>
      </c>
      <c r="H19" s="101" t="s">
        <v>986</v>
      </c>
      <c r="I19" s="101" t="str">
        <f>VLOOKUP(H19,Presupuesto!$B$11:$C$565,2,0)</f>
        <v>EQUIPOS VARIOS DE OFICINA</v>
      </c>
      <c r="J19" s="98" t="str">
        <f t="shared" si="0"/>
        <v>Estudiantes y Graduados</v>
      </c>
      <c r="K19" s="98" t="s">
        <v>395</v>
      </c>
      <c r="L19" s="98"/>
    </row>
    <row r="20" spans="2:12" x14ac:dyDescent="0.25">
      <c r="B20" s="93"/>
      <c r="C20" s="99" t="s">
        <v>74</v>
      </c>
      <c r="D20" s="151"/>
      <c r="E20" s="100">
        <v>8000</v>
      </c>
      <c r="F20" s="97">
        <f t="shared" si="1"/>
        <v>0</v>
      </c>
      <c r="G20" s="165" t="s">
        <v>1496</v>
      </c>
      <c r="H20" s="101" t="s">
        <v>1014</v>
      </c>
      <c r="I20" s="101" t="str">
        <f>VLOOKUP(H20,Presupuesto!$B$11:$C$565,2,0)</f>
        <v>EQUIPO DE COMPUTACION</v>
      </c>
      <c r="J20" s="98" t="str">
        <f t="shared" si="0"/>
        <v>Estudiantes y Graduados</v>
      </c>
      <c r="K20" s="98" t="s">
        <v>395</v>
      </c>
      <c r="L20" s="98"/>
    </row>
    <row r="21" spans="2:12" x14ac:dyDescent="0.25">
      <c r="B21" s="93"/>
      <c r="C21" s="99" t="s">
        <v>75</v>
      </c>
      <c r="D21" s="151">
        <v>1</v>
      </c>
      <c r="E21" s="100">
        <v>5000</v>
      </c>
      <c r="F21" s="97">
        <f t="shared" si="1"/>
        <v>5000</v>
      </c>
      <c r="G21" s="165" t="s">
        <v>1496</v>
      </c>
      <c r="H21" s="101" t="s">
        <v>1014</v>
      </c>
      <c r="I21" s="101" t="str">
        <f>VLOOKUP(H21,Presupuesto!$B$11:$C$565,2,0)</f>
        <v>EQUIPO DE COMPUTACION</v>
      </c>
      <c r="J21" s="98" t="str">
        <f t="shared" si="0"/>
        <v>Estudiantes y Graduados</v>
      </c>
      <c r="K21" s="98" t="s">
        <v>397</v>
      </c>
      <c r="L21" s="98"/>
    </row>
    <row r="22" spans="2:12" x14ac:dyDescent="0.25">
      <c r="B22" s="93"/>
      <c r="C22" s="99" t="s">
        <v>35</v>
      </c>
      <c r="D22" s="151">
        <v>1</v>
      </c>
      <c r="E22" s="100">
        <v>13000</v>
      </c>
      <c r="F22" s="97">
        <f t="shared" si="1"/>
        <v>13000</v>
      </c>
      <c r="G22" s="165" t="s">
        <v>1496</v>
      </c>
      <c r="H22" s="101" t="s">
        <v>1000</v>
      </c>
      <c r="I22" s="101" t="str">
        <f>VLOOKUP(H22,Presupuesto!$B$11:$C$565,2,0)</f>
        <v>EQUIPO DE TRANSPORTE TRACCION Y ELEVACION</v>
      </c>
      <c r="J22" s="98" t="str">
        <f t="shared" si="0"/>
        <v>Estudiantes y Graduados</v>
      </c>
      <c r="K22" s="98" t="s">
        <v>397</v>
      </c>
      <c r="L22" s="98"/>
    </row>
    <row r="23" spans="2:12" x14ac:dyDescent="0.25">
      <c r="B23" s="93"/>
      <c r="C23" s="99" t="s">
        <v>76</v>
      </c>
      <c r="D23" s="151"/>
      <c r="E23" s="100">
        <v>15000</v>
      </c>
      <c r="F23" s="97">
        <f t="shared" si="1"/>
        <v>0</v>
      </c>
      <c r="G23" s="165" t="s">
        <v>1496</v>
      </c>
      <c r="H23" s="101" t="s">
        <v>1000</v>
      </c>
      <c r="I23" s="101" t="str">
        <f>VLOOKUP(H23,Presupuesto!$B$11:$C$565,2,0)</f>
        <v>EQUIPO DE TRANSPORTE TRACCION Y ELEVACION</v>
      </c>
      <c r="J23" s="98" t="str">
        <f t="shared" si="0"/>
        <v>Estudiantes y Graduados</v>
      </c>
      <c r="K23" s="98" t="s">
        <v>395</v>
      </c>
      <c r="L23" s="98"/>
    </row>
    <row r="24" spans="2:12" x14ac:dyDescent="0.25">
      <c r="B24" s="93"/>
      <c r="C24" s="99" t="s">
        <v>77</v>
      </c>
      <c r="D24" s="151"/>
      <c r="E24" s="100">
        <v>10000</v>
      </c>
      <c r="F24" s="97">
        <f t="shared" si="1"/>
        <v>0</v>
      </c>
      <c r="G24" s="165" t="s">
        <v>1496</v>
      </c>
      <c r="H24" s="101" t="s">
        <v>1000</v>
      </c>
      <c r="I24" s="101" t="str">
        <f>VLOOKUP(H24,Presupuesto!$B$11:$C$565,2,0)</f>
        <v>EQUIPO DE TRANSPORTE TRACCION Y ELEVACION</v>
      </c>
      <c r="J24" s="98" t="str">
        <f t="shared" si="0"/>
        <v>Estudiantes y Graduados</v>
      </c>
      <c r="K24" s="98" t="s">
        <v>403</v>
      </c>
      <c r="L24" s="98"/>
    </row>
    <row r="25" spans="2:12" x14ac:dyDescent="0.25">
      <c r="C25" s="99" t="s">
        <v>78</v>
      </c>
      <c r="D25" s="151"/>
      <c r="E25" s="100">
        <v>10000</v>
      </c>
      <c r="F25" s="97">
        <f t="shared" si="1"/>
        <v>0</v>
      </c>
      <c r="G25" s="165" t="s">
        <v>1496</v>
      </c>
      <c r="H25" s="101" t="s">
        <v>1046</v>
      </c>
      <c r="I25" s="101" t="str">
        <f>VLOOKUP(H25,Presupuesto!$B$11:$C$565,2,0)</f>
        <v>APLICACIONES INFORMATICAS</v>
      </c>
      <c r="J25" s="98" t="str">
        <f t="shared" si="0"/>
        <v>Estudiantes y Graduados</v>
      </c>
      <c r="K25" s="98" t="s">
        <v>399</v>
      </c>
      <c r="L25" s="98"/>
    </row>
    <row r="26" spans="2:12" x14ac:dyDescent="0.25">
      <c r="C26" s="109" t="s">
        <v>79</v>
      </c>
      <c r="D26" s="151"/>
      <c r="E26" s="100">
        <v>2000</v>
      </c>
      <c r="F26" s="97">
        <f t="shared" si="1"/>
        <v>0</v>
      </c>
      <c r="G26" s="165" t="s">
        <v>1496</v>
      </c>
      <c r="H26" s="110" t="s">
        <v>1014</v>
      </c>
      <c r="I26" s="110" t="str">
        <f>VLOOKUP(H26,Presupuesto!$B$11:$C$565,2,0)</f>
        <v>EQUIPO DE COMPUTACION</v>
      </c>
      <c r="J26" s="98" t="str">
        <f t="shared" si="0"/>
        <v>Estudiantes y Graduados</v>
      </c>
      <c r="K26" s="98" t="s">
        <v>395</v>
      </c>
      <c r="L26" s="98"/>
    </row>
    <row r="27" spans="2:12" x14ac:dyDescent="0.25">
      <c r="C27" s="109" t="s">
        <v>1469</v>
      </c>
      <c r="D27" s="151"/>
      <c r="E27" s="100">
        <v>1500</v>
      </c>
      <c r="F27" s="97">
        <f t="shared" si="1"/>
        <v>0</v>
      </c>
      <c r="G27" s="165" t="s">
        <v>1496</v>
      </c>
      <c r="H27" s="110" t="s">
        <v>946</v>
      </c>
      <c r="I27" s="110" t="str">
        <f>VLOOKUP(H27,Presupuesto!$B$11:$C$565,2,0)</f>
        <v>UTILES Y MATERIALES ELECTRICOS</v>
      </c>
      <c r="J27" s="98" t="str">
        <f t="shared" si="0"/>
        <v>Estudiantes y Graduados</v>
      </c>
      <c r="K27" s="98" t="s">
        <v>395</v>
      </c>
      <c r="L27" s="98"/>
    </row>
    <row r="28" spans="2:12" x14ac:dyDescent="0.25">
      <c r="C28" s="109" t="s">
        <v>80</v>
      </c>
      <c r="D28" s="151"/>
      <c r="E28" s="100">
        <v>1500</v>
      </c>
      <c r="F28" s="97">
        <f t="shared" si="1"/>
        <v>0</v>
      </c>
      <c r="G28" s="165" t="s">
        <v>1496</v>
      </c>
      <c r="H28" s="110" t="s">
        <v>1014</v>
      </c>
      <c r="I28" s="110" t="str">
        <f>VLOOKUP(H28,Presupuesto!$B$11:$C$565,2,0)</f>
        <v>EQUIPO DE COMPUTACION</v>
      </c>
      <c r="J28" s="98" t="str">
        <f t="shared" si="0"/>
        <v>Estudiantes y Graduados</v>
      </c>
      <c r="K28" s="98" t="s">
        <v>395</v>
      </c>
      <c r="L28" s="98"/>
    </row>
    <row r="29" spans="2:12" x14ac:dyDescent="0.25">
      <c r="C29" s="109" t="s">
        <v>81</v>
      </c>
      <c r="D29" s="151"/>
      <c r="E29" s="100">
        <v>500</v>
      </c>
      <c r="F29" s="97">
        <f t="shared" si="1"/>
        <v>0</v>
      </c>
      <c r="G29" s="165" t="s">
        <v>1496</v>
      </c>
      <c r="H29" s="110" t="s">
        <v>955</v>
      </c>
      <c r="I29" s="110" t="str">
        <f>VLOOKUP(H29,Presupuesto!$B$11:$C$565,2,0)</f>
        <v>OTROS RESPUESTOS Y ACCESORIOS MENORES</v>
      </c>
      <c r="J29" s="98" t="str">
        <f t="shared" si="0"/>
        <v>Estudiantes y Graduados</v>
      </c>
      <c r="K29" s="98" t="s">
        <v>395</v>
      </c>
      <c r="L29" s="98"/>
    </row>
    <row r="30" spans="2:12" ht="15.75" thickBot="1" x14ac:dyDescent="0.3">
      <c r="B30" s="93"/>
      <c r="C30" s="102" t="s">
        <v>82</v>
      </c>
      <c r="D30" s="159"/>
      <c r="E30" s="104">
        <v>20</v>
      </c>
      <c r="F30" s="105">
        <f t="shared" si="1"/>
        <v>0</v>
      </c>
      <c r="G30" s="165" t="s">
        <v>1496</v>
      </c>
      <c r="H30" s="106" t="s">
        <v>955</v>
      </c>
      <c r="I30" s="106" t="str">
        <f>VLOOKUP(H30,Presupuesto!$B$11:$C$565,2,0)</f>
        <v>OTROS RESPUESTOS Y ACCESORIOS MENORES</v>
      </c>
      <c r="J30" s="106" t="str">
        <f t="shared" ref="J30" si="2">$J$17</f>
        <v>Estudiantes y Graduados</v>
      </c>
      <c r="K30" s="124" t="s">
        <v>394</v>
      </c>
      <c r="L30" s="124"/>
    </row>
    <row r="31" spans="2:12" x14ac:dyDescent="0.25">
      <c r="B31" s="93"/>
      <c r="F31" s="93"/>
      <c r="G31" s="76"/>
      <c r="H31" s="76"/>
      <c r="I31" s="76"/>
    </row>
    <row r="32" spans="2:12" ht="15.75" thickBot="1" x14ac:dyDescent="0.3"/>
    <row r="33" spans="3:12" ht="15.75" thickBot="1" x14ac:dyDescent="0.3">
      <c r="C33" s="29" t="s">
        <v>43</v>
      </c>
      <c r="D33" s="108">
        <f>SUM(F40:F53)</f>
        <v>15000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392</v>
      </c>
      <c r="D36" s="370" t="s">
        <v>1657</v>
      </c>
      <c r="E36" s="93"/>
      <c r="F36" s="93"/>
      <c r="G36" s="93"/>
      <c r="H36" s="76"/>
      <c r="I36" s="76"/>
      <c r="J36" s="76"/>
      <c r="K36" s="112"/>
    </row>
    <row r="37" spans="3:12" ht="18.75" x14ac:dyDescent="0.25">
      <c r="C37" s="211" t="str">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Compra de inmobiliario, equipo tecnologico, y materiales de oficina.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131</v>
      </c>
      <c r="H39" s="149" t="s">
        <v>46</v>
      </c>
      <c r="I39" s="149" t="s">
        <v>132</v>
      </c>
      <c r="J39" s="149" t="s">
        <v>410</v>
      </c>
      <c r="K39" s="149" t="s">
        <v>411</v>
      </c>
      <c r="L39" s="149" t="s">
        <v>464</v>
      </c>
    </row>
    <row r="40" spans="3:12" ht="15.75" thickBot="1" x14ac:dyDescent="0.3">
      <c r="C40" s="306" t="s">
        <v>1339</v>
      </c>
      <c r="D40" s="158">
        <v>1</v>
      </c>
      <c r="E40" s="96">
        <f>HLOOKUP($C40,$CB$2:$CE$3,2,0)</f>
        <v>15000</v>
      </c>
      <c r="F40" s="97">
        <f>D40*E40</f>
        <v>15000</v>
      </c>
      <c r="G40" s="165" t="s">
        <v>1496</v>
      </c>
      <c r="H40" s="98" t="s">
        <v>1014</v>
      </c>
      <c r="I40" s="98" t="str">
        <f>VLOOKUP(H40,Presupuesto!$B$11:$C$565,2,0)</f>
        <v>EQUIPO DE COMPUTACION</v>
      </c>
      <c r="J40" s="219" t="s">
        <v>1360</v>
      </c>
      <c r="K40" s="98" t="s">
        <v>402</v>
      </c>
      <c r="L40" s="98"/>
    </row>
    <row r="41" spans="3:12" x14ac:dyDescent="0.25">
      <c r="C41" s="306" t="s">
        <v>1337</v>
      </c>
      <c r="D41" s="151"/>
      <c r="E41" s="96">
        <f>HLOOKUP($C41,$CB$2:$CE$3,2,0)</f>
        <v>35000</v>
      </c>
      <c r="F41" s="97">
        <f>D41*E41</f>
        <v>0</v>
      </c>
      <c r="G41" s="165" t="s">
        <v>1496</v>
      </c>
      <c r="H41" s="101" t="s">
        <v>1014</v>
      </c>
      <c r="I41" s="101" t="str">
        <f>VLOOKUP(H41,Presupuesto!$B$11:$C$565,2,0)</f>
        <v>EQUIPO DE COMPUTACION</v>
      </c>
      <c r="J41" s="98" t="str">
        <f>$J$40</f>
        <v>Estudiantes y Graduados</v>
      </c>
      <c r="K41" s="98" t="s">
        <v>412</v>
      </c>
      <c r="L41" s="98"/>
    </row>
    <row r="42" spans="3:12" x14ac:dyDescent="0.25">
      <c r="C42" s="99" t="s">
        <v>73</v>
      </c>
      <c r="D42" s="151"/>
      <c r="E42" s="100">
        <v>4000</v>
      </c>
      <c r="F42" s="97">
        <f t="shared" ref="F42:F53" si="3">D42*E42</f>
        <v>0</v>
      </c>
      <c r="G42" s="165" t="s">
        <v>1496</v>
      </c>
      <c r="H42" s="101" t="s">
        <v>986</v>
      </c>
      <c r="I42" s="101" t="str">
        <f>VLOOKUP(H42,Presupuesto!$B$11:$C$565,2,0)</f>
        <v>EQUIPOS VARIOS DE OFICINA</v>
      </c>
      <c r="J42" s="98" t="str">
        <f t="shared" ref="J42:J53" si="4">$J$40</f>
        <v>Estudiantes y Graduados</v>
      </c>
      <c r="K42" s="98" t="s">
        <v>395</v>
      </c>
      <c r="L42" s="98"/>
    </row>
    <row r="43" spans="3:12" x14ac:dyDescent="0.25">
      <c r="C43" s="99" t="s">
        <v>74</v>
      </c>
      <c r="D43" s="151"/>
      <c r="E43" s="100">
        <v>8000</v>
      </c>
      <c r="F43" s="97">
        <f t="shared" si="3"/>
        <v>0</v>
      </c>
      <c r="G43" s="165" t="s">
        <v>1496</v>
      </c>
      <c r="H43" s="101" t="s">
        <v>1014</v>
      </c>
      <c r="I43" s="101" t="str">
        <f>VLOOKUP(H43,Presupuesto!$B$11:$C$565,2,0)</f>
        <v>EQUIPO DE COMPUTACION</v>
      </c>
      <c r="J43" s="98" t="str">
        <f t="shared" si="4"/>
        <v>Estudiantes y Graduados</v>
      </c>
      <c r="K43" s="98" t="s">
        <v>395</v>
      </c>
      <c r="L43" s="98"/>
    </row>
    <row r="44" spans="3:12" x14ac:dyDescent="0.25">
      <c r="C44" s="99" t="s">
        <v>75</v>
      </c>
      <c r="D44" s="151"/>
      <c r="E44" s="100">
        <v>5000</v>
      </c>
      <c r="F44" s="97">
        <f t="shared" si="3"/>
        <v>0</v>
      </c>
      <c r="G44" s="165" t="s">
        <v>1496</v>
      </c>
      <c r="H44" s="101" t="s">
        <v>1014</v>
      </c>
      <c r="I44" s="101" t="str">
        <f>VLOOKUP(H44,Presupuesto!$B$11:$C$565,2,0)</f>
        <v>EQUIPO DE COMPUTACION</v>
      </c>
      <c r="J44" s="98" t="str">
        <f t="shared" si="4"/>
        <v>Estudiantes y Graduados</v>
      </c>
      <c r="K44" s="98" t="s">
        <v>395</v>
      </c>
      <c r="L44" s="98"/>
    </row>
    <row r="45" spans="3:12" x14ac:dyDescent="0.25">
      <c r="C45" s="99" t="s">
        <v>35</v>
      </c>
      <c r="D45" s="151"/>
      <c r="E45" s="100">
        <v>13000</v>
      </c>
      <c r="F45" s="97">
        <f t="shared" si="3"/>
        <v>0</v>
      </c>
      <c r="G45" s="165" t="s">
        <v>1496</v>
      </c>
      <c r="H45" s="101" t="s">
        <v>1000</v>
      </c>
      <c r="I45" s="101" t="str">
        <f>VLOOKUP(H45,Presupuesto!$B$11:$C$565,2,0)</f>
        <v>EQUIPO DE TRANSPORTE TRACCION Y ELEVACION</v>
      </c>
      <c r="J45" s="98" t="str">
        <f t="shared" si="4"/>
        <v>Estudiantes y Graduados</v>
      </c>
      <c r="K45" s="98" t="s">
        <v>395</v>
      </c>
      <c r="L45" s="98"/>
    </row>
    <row r="46" spans="3:12" x14ac:dyDescent="0.25">
      <c r="C46" s="99" t="s">
        <v>76</v>
      </c>
      <c r="D46" s="151"/>
      <c r="E46" s="100">
        <v>15000</v>
      </c>
      <c r="F46" s="97">
        <f t="shared" si="3"/>
        <v>0</v>
      </c>
      <c r="G46" s="165" t="s">
        <v>1496</v>
      </c>
      <c r="H46" s="101" t="s">
        <v>1000</v>
      </c>
      <c r="I46" s="101" t="str">
        <f>VLOOKUP(H46,Presupuesto!$B$11:$C$565,2,0)</f>
        <v>EQUIPO DE TRANSPORTE TRACCION Y ELEVACION</v>
      </c>
      <c r="J46" s="98" t="str">
        <f t="shared" si="4"/>
        <v>Estudiantes y Graduados</v>
      </c>
      <c r="K46" s="98" t="s">
        <v>395</v>
      </c>
      <c r="L46" s="98"/>
    </row>
    <row r="47" spans="3:12" x14ac:dyDescent="0.25">
      <c r="C47" s="99" t="s">
        <v>77</v>
      </c>
      <c r="D47" s="151"/>
      <c r="E47" s="100">
        <v>10000</v>
      </c>
      <c r="F47" s="97">
        <f t="shared" si="3"/>
        <v>0</v>
      </c>
      <c r="G47" s="165" t="s">
        <v>1496</v>
      </c>
      <c r="H47" s="101" t="s">
        <v>1000</v>
      </c>
      <c r="I47" s="101" t="str">
        <f>VLOOKUP(H47,Presupuesto!$B$11:$C$565,2,0)</f>
        <v>EQUIPO DE TRANSPORTE TRACCION Y ELEVACION</v>
      </c>
      <c r="J47" s="98" t="str">
        <f t="shared" si="4"/>
        <v>Estudiantes y Graduados</v>
      </c>
      <c r="K47" s="98" t="s">
        <v>403</v>
      </c>
      <c r="L47" s="98"/>
    </row>
    <row r="48" spans="3:12" x14ac:dyDescent="0.25">
      <c r="C48" s="99" t="s">
        <v>78</v>
      </c>
      <c r="D48" s="151"/>
      <c r="E48" s="100">
        <v>10000</v>
      </c>
      <c r="F48" s="97">
        <f t="shared" si="3"/>
        <v>0</v>
      </c>
      <c r="G48" s="165" t="s">
        <v>1496</v>
      </c>
      <c r="H48" s="101" t="s">
        <v>1046</v>
      </c>
      <c r="I48" s="101" t="str">
        <f>VLOOKUP(H48,Presupuesto!$B$11:$C$565,2,0)</f>
        <v>APLICACIONES INFORMATICAS</v>
      </c>
      <c r="J48" s="98" t="str">
        <f t="shared" si="4"/>
        <v>Estudiantes y Graduados</v>
      </c>
      <c r="K48" s="98" t="s">
        <v>399</v>
      </c>
      <c r="L48" s="98"/>
    </row>
    <row r="49" spans="3:12" x14ac:dyDescent="0.25">
      <c r="C49" s="109" t="s">
        <v>79</v>
      </c>
      <c r="D49" s="151"/>
      <c r="E49" s="100">
        <v>2000</v>
      </c>
      <c r="F49" s="97">
        <f t="shared" si="3"/>
        <v>0</v>
      </c>
      <c r="G49" s="165" t="s">
        <v>1496</v>
      </c>
      <c r="H49" s="110" t="s">
        <v>1014</v>
      </c>
      <c r="I49" s="110" t="str">
        <f>VLOOKUP(H49,Presupuesto!$B$11:$C$565,2,0)</f>
        <v>EQUIPO DE COMPUTACION</v>
      </c>
      <c r="J49" s="98" t="str">
        <f t="shared" si="4"/>
        <v>Estudiantes y Graduados</v>
      </c>
      <c r="K49" s="98" t="s">
        <v>395</v>
      </c>
      <c r="L49" s="98"/>
    </row>
    <row r="50" spans="3:12" x14ac:dyDescent="0.25">
      <c r="C50" s="109" t="s">
        <v>1469</v>
      </c>
      <c r="D50" s="151"/>
      <c r="E50" s="100">
        <v>1500</v>
      </c>
      <c r="F50" s="97">
        <f t="shared" si="3"/>
        <v>0</v>
      </c>
      <c r="G50" s="165" t="s">
        <v>1496</v>
      </c>
      <c r="H50" s="110" t="s">
        <v>946</v>
      </c>
      <c r="I50" s="110" t="str">
        <f>VLOOKUP(H50,Presupuesto!$B$11:$C$565,2,0)</f>
        <v>UTILES Y MATERIALES ELECTRICOS</v>
      </c>
      <c r="J50" s="98" t="str">
        <f t="shared" si="4"/>
        <v>Estudiantes y Graduados</v>
      </c>
      <c r="K50" s="98" t="s">
        <v>395</v>
      </c>
      <c r="L50" s="98"/>
    </row>
    <row r="51" spans="3:12" x14ac:dyDescent="0.25">
      <c r="C51" s="109" t="s">
        <v>80</v>
      </c>
      <c r="D51" s="151"/>
      <c r="E51" s="100">
        <v>1500</v>
      </c>
      <c r="F51" s="97">
        <f t="shared" si="3"/>
        <v>0</v>
      </c>
      <c r="G51" s="165" t="s">
        <v>1496</v>
      </c>
      <c r="H51" s="110" t="s">
        <v>1014</v>
      </c>
      <c r="I51" s="110" t="str">
        <f>VLOOKUP(H51,Presupuesto!$B$11:$C$565,2,0)</f>
        <v>EQUIPO DE COMPUTACION</v>
      </c>
      <c r="J51" s="98" t="str">
        <f t="shared" si="4"/>
        <v>Estudiantes y Graduados</v>
      </c>
      <c r="K51" s="98" t="s">
        <v>395</v>
      </c>
      <c r="L51" s="98"/>
    </row>
    <row r="52" spans="3:12" x14ac:dyDescent="0.25">
      <c r="C52" s="109" t="s">
        <v>81</v>
      </c>
      <c r="D52" s="151"/>
      <c r="E52" s="100">
        <v>500</v>
      </c>
      <c r="F52" s="97">
        <f t="shared" si="3"/>
        <v>0</v>
      </c>
      <c r="G52" s="165" t="s">
        <v>1496</v>
      </c>
      <c r="H52" s="110" t="s">
        <v>955</v>
      </c>
      <c r="I52" s="110" t="str">
        <f>VLOOKUP(H52,Presupuesto!$B$11:$C$565,2,0)</f>
        <v>OTROS RESPUESTOS Y ACCESORIOS MENORES</v>
      </c>
      <c r="J52" s="98" t="str">
        <f t="shared" si="4"/>
        <v>Estudiantes y Graduados</v>
      </c>
      <c r="K52" s="98" t="s">
        <v>395</v>
      </c>
      <c r="L52" s="98"/>
    </row>
    <row r="53" spans="3:12" ht="15.75" thickBot="1" x14ac:dyDescent="0.3">
      <c r="C53" s="102" t="s">
        <v>82</v>
      </c>
      <c r="D53" s="159"/>
      <c r="E53" s="104">
        <v>20</v>
      </c>
      <c r="F53" s="105">
        <f t="shared" si="3"/>
        <v>0</v>
      </c>
      <c r="G53" s="162"/>
      <c r="H53" s="106" t="s">
        <v>955</v>
      </c>
      <c r="I53" s="106" t="str">
        <f>VLOOKUP(H53,Presupuesto!$B$11:$C$565,2,0)</f>
        <v>OTROS RESPUESTOS Y ACCESORIOS MENORES</v>
      </c>
      <c r="J53" s="106" t="str">
        <f t="shared" si="4"/>
        <v>Estudiantes y Graduados</v>
      </c>
      <c r="K53" s="124" t="s">
        <v>394</v>
      </c>
      <c r="L53" s="124"/>
    </row>
    <row r="55" spans="3:12" ht="15.75" thickBot="1" x14ac:dyDescent="0.3"/>
    <row r="56" spans="3:12" ht="15.75" thickBot="1" x14ac:dyDescent="0.3">
      <c r="C56" s="29" t="s">
        <v>43</v>
      </c>
      <c r="D56" s="108">
        <f>SUM(F63:F76)</f>
        <v>23000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392</v>
      </c>
      <c r="D59" s="370" t="s">
        <v>1659</v>
      </c>
      <c r="E59" s="93"/>
      <c r="F59" s="93"/>
      <c r="G59" s="93"/>
      <c r="H59" s="76"/>
      <c r="I59" s="76"/>
      <c r="J59" s="76"/>
      <c r="K59" s="112"/>
    </row>
    <row r="60" spans="3:12" ht="18.75" x14ac:dyDescent="0.25">
      <c r="C60" s="211" t="str">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Compra de equipo y suministros de la clinica medica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131</v>
      </c>
      <c r="H62" s="149" t="s">
        <v>46</v>
      </c>
      <c r="I62" s="149" t="s">
        <v>132</v>
      </c>
      <c r="J62" s="149" t="s">
        <v>410</v>
      </c>
      <c r="K62" s="149" t="s">
        <v>411</v>
      </c>
      <c r="L62" s="149" t="s">
        <v>464</v>
      </c>
    </row>
    <row r="63" spans="3:12" ht="15.75" thickBot="1" x14ac:dyDescent="0.3">
      <c r="C63" s="306" t="s">
        <v>1339</v>
      </c>
      <c r="D63" s="158">
        <v>1</v>
      </c>
      <c r="E63" s="96">
        <f>HLOOKUP($C63,$CB$2:$CE$3,2,0)</f>
        <v>15000</v>
      </c>
      <c r="F63" s="97">
        <f>D63*E63</f>
        <v>15000</v>
      </c>
      <c r="G63" s="165" t="s">
        <v>1496</v>
      </c>
      <c r="H63" s="98" t="s">
        <v>1014</v>
      </c>
      <c r="I63" s="98" t="str">
        <f>VLOOKUP(H63,Presupuesto!$B$11:$C$565,2,0)</f>
        <v>EQUIPO DE COMPUTACION</v>
      </c>
      <c r="J63" s="219" t="s">
        <v>1360</v>
      </c>
      <c r="K63" s="98" t="s">
        <v>402</v>
      </c>
      <c r="L63" s="98"/>
    </row>
    <row r="64" spans="3:12" x14ac:dyDescent="0.25">
      <c r="C64" s="306" t="s">
        <v>1337</v>
      </c>
      <c r="D64" s="151"/>
      <c r="E64" s="96">
        <f>HLOOKUP($C64,$CB$2:$CE$3,2,0)</f>
        <v>35000</v>
      </c>
      <c r="F64" s="97">
        <f>D64*E64</f>
        <v>0</v>
      </c>
      <c r="G64" s="165"/>
      <c r="H64" s="101" t="s">
        <v>1014</v>
      </c>
      <c r="I64" s="101" t="str">
        <f>VLOOKUP(H64,Presupuesto!$B$11:$C$565,2,0)</f>
        <v>EQUIPO DE COMPUTACION</v>
      </c>
      <c r="J64" s="98" t="str">
        <f>$J$63</f>
        <v>Estudiantes y Graduados</v>
      </c>
      <c r="K64" s="98" t="s">
        <v>412</v>
      </c>
      <c r="L64" s="98"/>
    </row>
    <row r="65" spans="3:12" x14ac:dyDescent="0.25">
      <c r="C65" s="99" t="s">
        <v>73</v>
      </c>
      <c r="D65" s="151"/>
      <c r="E65" s="100">
        <v>4000</v>
      </c>
      <c r="F65" s="97">
        <f t="shared" ref="F65:F76" si="5">D65*E65</f>
        <v>0</v>
      </c>
      <c r="G65" s="165"/>
      <c r="H65" s="101" t="s">
        <v>986</v>
      </c>
      <c r="I65" s="101" t="str">
        <f>VLOOKUP(H65,Presupuesto!$B$11:$C$565,2,0)</f>
        <v>EQUIPOS VARIOS DE OFICINA</v>
      </c>
      <c r="J65" s="98" t="str">
        <f t="shared" ref="J65:J76" si="6">$J$63</f>
        <v>Estudiantes y Graduados</v>
      </c>
      <c r="K65" s="98" t="s">
        <v>395</v>
      </c>
      <c r="L65" s="98"/>
    </row>
    <row r="66" spans="3:12" x14ac:dyDescent="0.25">
      <c r="C66" s="99" t="s">
        <v>74</v>
      </c>
      <c r="D66" s="151">
        <v>1</v>
      </c>
      <c r="E66" s="100">
        <v>8000</v>
      </c>
      <c r="F66" s="97">
        <f t="shared" si="5"/>
        <v>8000</v>
      </c>
      <c r="G66" s="165" t="s">
        <v>1496</v>
      </c>
      <c r="H66" s="101" t="s">
        <v>1014</v>
      </c>
      <c r="I66" s="101" t="str">
        <f>VLOOKUP(H66,Presupuesto!$B$11:$C$565,2,0)</f>
        <v>EQUIPO DE COMPUTACION</v>
      </c>
      <c r="J66" s="98" t="str">
        <f t="shared" si="6"/>
        <v>Estudiantes y Graduados</v>
      </c>
      <c r="K66" s="98" t="s">
        <v>402</v>
      </c>
      <c r="L66" s="98"/>
    </row>
    <row r="67" spans="3:12" x14ac:dyDescent="0.25">
      <c r="C67" s="99" t="s">
        <v>75</v>
      </c>
      <c r="D67" s="151"/>
      <c r="E67" s="100">
        <v>5000</v>
      </c>
      <c r="F67" s="97">
        <f t="shared" si="5"/>
        <v>0</v>
      </c>
      <c r="G67" s="165"/>
      <c r="H67" s="101" t="s">
        <v>1014</v>
      </c>
      <c r="I67" s="101" t="str">
        <f>VLOOKUP(H67,Presupuesto!$B$11:$C$565,2,0)</f>
        <v>EQUIPO DE COMPUTACION</v>
      </c>
      <c r="J67" s="98" t="str">
        <f t="shared" si="6"/>
        <v>Estudiantes y Graduados</v>
      </c>
      <c r="K67" s="98" t="s">
        <v>395</v>
      </c>
      <c r="L67" s="98"/>
    </row>
    <row r="68" spans="3:12" x14ac:dyDescent="0.25">
      <c r="C68" s="99" t="s">
        <v>35</v>
      </c>
      <c r="D68" s="151"/>
      <c r="E68" s="100">
        <v>13000</v>
      </c>
      <c r="F68" s="97">
        <f t="shared" si="5"/>
        <v>0</v>
      </c>
      <c r="G68" s="165"/>
      <c r="H68" s="101" t="s">
        <v>1000</v>
      </c>
      <c r="I68" s="101" t="str">
        <f>VLOOKUP(H68,Presupuesto!$B$11:$C$565,2,0)</f>
        <v>EQUIPO DE TRANSPORTE TRACCION Y ELEVACION</v>
      </c>
      <c r="J68" s="98" t="str">
        <f t="shared" si="6"/>
        <v>Estudiantes y Graduados</v>
      </c>
      <c r="K68" s="98" t="s">
        <v>395</v>
      </c>
      <c r="L68" s="98"/>
    </row>
    <row r="69" spans="3:12" x14ac:dyDescent="0.25">
      <c r="C69" s="99" t="s">
        <v>76</v>
      </c>
      <c r="D69" s="151"/>
      <c r="E69" s="100">
        <v>15000</v>
      </c>
      <c r="F69" s="97">
        <f t="shared" si="5"/>
        <v>0</v>
      </c>
      <c r="G69" s="165"/>
      <c r="H69" s="101" t="s">
        <v>1000</v>
      </c>
      <c r="I69" s="101" t="str">
        <f>VLOOKUP(H69,Presupuesto!$B$11:$C$565,2,0)</f>
        <v>EQUIPO DE TRANSPORTE TRACCION Y ELEVACION</v>
      </c>
      <c r="J69" s="98" t="str">
        <f t="shared" si="6"/>
        <v>Estudiantes y Graduados</v>
      </c>
      <c r="K69" s="98" t="s">
        <v>395</v>
      </c>
      <c r="L69" s="98"/>
    </row>
    <row r="70" spans="3:12" x14ac:dyDescent="0.25">
      <c r="C70" s="99" t="s">
        <v>77</v>
      </c>
      <c r="D70" s="151"/>
      <c r="E70" s="100">
        <v>10000</v>
      </c>
      <c r="F70" s="97">
        <f t="shared" si="5"/>
        <v>0</v>
      </c>
      <c r="G70" s="165"/>
      <c r="H70" s="101" t="s">
        <v>1000</v>
      </c>
      <c r="I70" s="101" t="str">
        <f>VLOOKUP(H70,Presupuesto!$B$11:$C$565,2,0)</f>
        <v>EQUIPO DE TRANSPORTE TRACCION Y ELEVACION</v>
      </c>
      <c r="J70" s="98" t="str">
        <f t="shared" si="6"/>
        <v>Estudiantes y Graduados</v>
      </c>
      <c r="K70" s="98" t="s">
        <v>403</v>
      </c>
      <c r="L70" s="98"/>
    </row>
    <row r="71" spans="3:12" x14ac:dyDescent="0.25">
      <c r="C71" s="99" t="s">
        <v>78</v>
      </c>
      <c r="D71" s="151"/>
      <c r="E71" s="100">
        <v>10000</v>
      </c>
      <c r="F71" s="97">
        <f t="shared" si="5"/>
        <v>0</v>
      </c>
      <c r="G71" s="165"/>
      <c r="H71" s="101" t="s">
        <v>1046</v>
      </c>
      <c r="I71" s="101" t="str">
        <f>VLOOKUP(H71,Presupuesto!$B$11:$C$565,2,0)</f>
        <v>APLICACIONES INFORMATICAS</v>
      </c>
      <c r="J71" s="98" t="str">
        <f t="shared" si="6"/>
        <v>Estudiantes y Graduados</v>
      </c>
      <c r="K71" s="98" t="s">
        <v>399</v>
      </c>
      <c r="L71" s="98"/>
    </row>
    <row r="72" spans="3:12" x14ac:dyDescent="0.25">
      <c r="C72" s="109" t="s">
        <v>79</v>
      </c>
      <c r="D72" s="151"/>
      <c r="E72" s="100">
        <v>2000</v>
      </c>
      <c r="F72" s="97">
        <f t="shared" si="5"/>
        <v>0</v>
      </c>
      <c r="G72" s="165"/>
      <c r="H72" s="110" t="s">
        <v>1014</v>
      </c>
      <c r="I72" s="110" t="str">
        <f>VLOOKUP(H72,Presupuesto!$B$11:$C$565,2,0)</f>
        <v>EQUIPO DE COMPUTACION</v>
      </c>
      <c r="J72" s="98" t="str">
        <f t="shared" si="6"/>
        <v>Estudiantes y Graduados</v>
      </c>
      <c r="K72" s="98" t="s">
        <v>395</v>
      </c>
      <c r="L72" s="98"/>
    </row>
    <row r="73" spans="3:12" x14ac:dyDescent="0.25">
      <c r="C73" s="109" t="s">
        <v>1469</v>
      </c>
      <c r="D73" s="151"/>
      <c r="E73" s="100">
        <v>1500</v>
      </c>
      <c r="F73" s="97">
        <f t="shared" si="5"/>
        <v>0</v>
      </c>
      <c r="G73" s="165"/>
      <c r="H73" s="110" t="s">
        <v>946</v>
      </c>
      <c r="I73" s="110" t="str">
        <f>VLOOKUP(H73,Presupuesto!$B$11:$C$565,2,0)</f>
        <v>UTILES Y MATERIALES ELECTRICOS</v>
      </c>
      <c r="J73" s="98" t="str">
        <f t="shared" si="6"/>
        <v>Estudiantes y Graduados</v>
      </c>
      <c r="K73" s="98" t="s">
        <v>395</v>
      </c>
      <c r="L73" s="98"/>
    </row>
    <row r="74" spans="3:12" x14ac:dyDescent="0.25">
      <c r="C74" s="109" t="s">
        <v>80</v>
      </c>
      <c r="D74" s="151"/>
      <c r="E74" s="100">
        <v>1500</v>
      </c>
      <c r="F74" s="97">
        <f t="shared" si="5"/>
        <v>0</v>
      </c>
      <c r="G74" s="165"/>
      <c r="H74" s="110" t="s">
        <v>1014</v>
      </c>
      <c r="I74" s="110" t="str">
        <f>VLOOKUP(H74,Presupuesto!$B$11:$C$565,2,0)</f>
        <v>EQUIPO DE COMPUTACION</v>
      </c>
      <c r="J74" s="98" t="str">
        <f t="shared" si="6"/>
        <v>Estudiantes y Graduados</v>
      </c>
      <c r="K74" s="98" t="s">
        <v>395</v>
      </c>
      <c r="L74" s="98"/>
    </row>
    <row r="75" spans="3:12" x14ac:dyDescent="0.25">
      <c r="C75" s="109" t="s">
        <v>81</v>
      </c>
      <c r="D75" s="151"/>
      <c r="E75" s="100">
        <v>500</v>
      </c>
      <c r="F75" s="97">
        <f t="shared" si="5"/>
        <v>0</v>
      </c>
      <c r="G75" s="165"/>
      <c r="H75" s="110" t="s">
        <v>955</v>
      </c>
      <c r="I75" s="110" t="str">
        <f>VLOOKUP(H75,Presupuesto!$B$11:$C$565,2,0)</f>
        <v>OTROS RESPUESTOS Y ACCESORIOS MENORES</v>
      </c>
      <c r="J75" s="98" t="str">
        <f t="shared" si="6"/>
        <v>Estudiantes y Graduados</v>
      </c>
      <c r="K75" s="98" t="s">
        <v>395</v>
      </c>
      <c r="L75" s="98"/>
    </row>
    <row r="76" spans="3:12" ht="15.75" thickBot="1" x14ac:dyDescent="0.3">
      <c r="C76" s="102" t="s">
        <v>82</v>
      </c>
      <c r="D76" s="159"/>
      <c r="E76" s="104">
        <v>20</v>
      </c>
      <c r="F76" s="105">
        <f t="shared" si="5"/>
        <v>0</v>
      </c>
      <c r="G76" s="162"/>
      <c r="H76" s="106" t="s">
        <v>955</v>
      </c>
      <c r="I76" s="106" t="str">
        <f>VLOOKUP(H76,Presupuesto!$B$11:$C$565,2,0)</f>
        <v>OTROS RESPUESTOS Y ACCESORIOS MENORES</v>
      </c>
      <c r="J76" s="106" t="str">
        <f t="shared" si="6"/>
        <v>Estudiantes y Graduados</v>
      </c>
      <c r="K76" s="124" t="s">
        <v>394</v>
      </c>
      <c r="L76" s="124"/>
    </row>
    <row r="77" spans="3:12" x14ac:dyDescent="0.25">
      <c r="F77" s="93"/>
      <c r="G77" s="76"/>
      <c r="H77" s="76"/>
      <c r="I77" s="76"/>
    </row>
    <row r="78" spans="3:12" ht="15.75" thickBot="1" x14ac:dyDescent="0.3"/>
    <row r="79" spans="3:12" ht="15.75" thickBot="1" x14ac:dyDescent="0.3">
      <c r="C79" s="29" t="s">
        <v>43</v>
      </c>
      <c r="D79" s="108">
        <f>SUM(F86:F99)</f>
        <v>90700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392</v>
      </c>
      <c r="D82" s="370" t="s">
        <v>1876</v>
      </c>
      <c r="E82" s="93"/>
      <c r="F82" s="93"/>
      <c r="G82" s="93"/>
      <c r="H82" s="76"/>
      <c r="I82" s="76"/>
      <c r="J82" s="76"/>
      <c r="K82" s="112"/>
    </row>
    <row r="83" spans="3:12" ht="18.75" x14ac:dyDescent="0.25">
      <c r="C83" s="211" t="str">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Institucionalización de la Coordinación de Postgrados</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131</v>
      </c>
      <c r="H85" s="149" t="s">
        <v>46</v>
      </c>
      <c r="I85" s="149" t="s">
        <v>132</v>
      </c>
      <c r="J85" s="149" t="s">
        <v>410</v>
      </c>
      <c r="K85" s="149" t="s">
        <v>411</v>
      </c>
      <c r="L85" s="149" t="s">
        <v>464</v>
      </c>
    </row>
    <row r="86" spans="3:12" ht="15.75" thickBot="1" x14ac:dyDescent="0.3">
      <c r="C86" s="306" t="s">
        <v>1339</v>
      </c>
      <c r="D86" s="158">
        <v>0</v>
      </c>
      <c r="E86" s="96">
        <f>HLOOKUP($C86,$CB$2:$CE$3,2,0)</f>
        <v>15000</v>
      </c>
      <c r="F86" s="97">
        <f>D86*E86</f>
        <v>0</v>
      </c>
      <c r="G86" s="165" t="s">
        <v>1496</v>
      </c>
      <c r="H86" s="98" t="s">
        <v>1014</v>
      </c>
      <c r="I86" s="98" t="str">
        <f>VLOOKUP(H86,Presupuesto!$B$11:$C$565,2,0)</f>
        <v>EQUIPO DE COMPUTACION</v>
      </c>
      <c r="J86" s="219" t="s">
        <v>1453</v>
      </c>
      <c r="K86" s="98" t="s">
        <v>394</v>
      </c>
      <c r="L86" s="98"/>
    </row>
    <row r="87" spans="3:12" x14ac:dyDescent="0.25">
      <c r="C87" s="306" t="s">
        <v>1337</v>
      </c>
      <c r="D87" s="151">
        <v>1</v>
      </c>
      <c r="E87" s="96">
        <f>HLOOKUP($C87,$CB$2:$CE$3,2,0)</f>
        <v>35000</v>
      </c>
      <c r="F87" s="97">
        <f>D87*E87</f>
        <v>35000</v>
      </c>
      <c r="G87" s="165" t="s">
        <v>1496</v>
      </c>
      <c r="H87" s="101" t="s">
        <v>1014</v>
      </c>
      <c r="I87" s="101" t="str">
        <f>VLOOKUP(H87,Presupuesto!$B$11:$C$565,2,0)</f>
        <v>EQUIPO DE COMPUTACION</v>
      </c>
      <c r="J87" s="98" t="str">
        <f>$J$86</f>
        <v>Posgrado</v>
      </c>
      <c r="K87" s="98" t="s">
        <v>396</v>
      </c>
      <c r="L87" s="98"/>
    </row>
    <row r="88" spans="3:12" x14ac:dyDescent="0.25">
      <c r="C88" s="99" t="s">
        <v>73</v>
      </c>
      <c r="D88" s="151">
        <v>1</v>
      </c>
      <c r="E88" s="100">
        <v>4000</v>
      </c>
      <c r="F88" s="97">
        <f t="shared" ref="F88:F99" si="7">D88*E88</f>
        <v>4000</v>
      </c>
      <c r="G88" s="165" t="s">
        <v>1496</v>
      </c>
      <c r="H88" s="101" t="s">
        <v>986</v>
      </c>
      <c r="I88" s="101" t="str">
        <f>VLOOKUP(H88,Presupuesto!$B$11:$C$565,2,0)</f>
        <v>EQUIPOS VARIOS DE OFICINA</v>
      </c>
      <c r="J88" s="98" t="str">
        <f t="shared" ref="J88:J99" si="8">$J$86</f>
        <v>Posgrado</v>
      </c>
      <c r="K88" s="98" t="s">
        <v>396</v>
      </c>
      <c r="L88" s="98"/>
    </row>
    <row r="89" spans="3:12" x14ac:dyDescent="0.25">
      <c r="C89" s="99" t="s">
        <v>74</v>
      </c>
      <c r="D89" s="151">
        <v>1</v>
      </c>
      <c r="E89" s="100">
        <v>8000</v>
      </c>
      <c r="F89" s="97">
        <f t="shared" si="7"/>
        <v>8000</v>
      </c>
      <c r="G89" s="165" t="s">
        <v>1496</v>
      </c>
      <c r="H89" s="101" t="s">
        <v>1014</v>
      </c>
      <c r="I89" s="101" t="str">
        <f>VLOOKUP(H89,Presupuesto!$B$11:$C$565,2,0)</f>
        <v>EQUIPO DE COMPUTACION</v>
      </c>
      <c r="J89" s="98" t="str">
        <f t="shared" si="8"/>
        <v>Posgrado</v>
      </c>
      <c r="K89" s="98" t="s">
        <v>396</v>
      </c>
      <c r="L89" s="98"/>
    </row>
    <row r="90" spans="3:12" x14ac:dyDescent="0.25">
      <c r="C90" s="99" t="s">
        <v>75</v>
      </c>
      <c r="D90" s="151">
        <v>0</v>
      </c>
      <c r="E90" s="100">
        <v>5000</v>
      </c>
      <c r="F90" s="97">
        <f t="shared" si="7"/>
        <v>0</v>
      </c>
      <c r="G90" s="165" t="s">
        <v>1496</v>
      </c>
      <c r="H90" s="101" t="s">
        <v>1014</v>
      </c>
      <c r="I90" s="101" t="str">
        <f>VLOOKUP(H90,Presupuesto!$B$11:$C$565,2,0)</f>
        <v>EQUIPO DE COMPUTACION</v>
      </c>
      <c r="J90" s="98" t="str">
        <f t="shared" si="8"/>
        <v>Posgrado</v>
      </c>
      <c r="K90" s="98" t="s">
        <v>396</v>
      </c>
      <c r="L90" s="98"/>
    </row>
    <row r="91" spans="3:12" x14ac:dyDescent="0.25">
      <c r="C91" s="99" t="s">
        <v>35</v>
      </c>
      <c r="D91" s="151">
        <v>2</v>
      </c>
      <c r="E91" s="100">
        <v>13000</v>
      </c>
      <c r="F91" s="97">
        <f t="shared" si="7"/>
        <v>26000</v>
      </c>
      <c r="G91" s="165" t="s">
        <v>1496</v>
      </c>
      <c r="H91" s="101" t="s">
        <v>1000</v>
      </c>
      <c r="I91" s="101" t="str">
        <f>VLOOKUP(H91,Presupuesto!$B$11:$C$565,2,0)</f>
        <v>EQUIPO DE TRANSPORTE TRACCION Y ELEVACION</v>
      </c>
      <c r="J91" s="98" t="str">
        <f t="shared" si="8"/>
        <v>Posgrado</v>
      </c>
      <c r="K91" s="98" t="s">
        <v>396</v>
      </c>
      <c r="L91" s="98"/>
    </row>
    <row r="92" spans="3:12" x14ac:dyDescent="0.25">
      <c r="C92" s="99" t="s">
        <v>76</v>
      </c>
      <c r="D92" s="151">
        <v>1</v>
      </c>
      <c r="E92" s="100">
        <v>15000</v>
      </c>
      <c r="F92" s="97">
        <f t="shared" si="7"/>
        <v>15000</v>
      </c>
      <c r="G92" s="165" t="s">
        <v>1496</v>
      </c>
      <c r="H92" s="101" t="s">
        <v>1000</v>
      </c>
      <c r="I92" s="101" t="str">
        <f>VLOOKUP(H92,Presupuesto!$B$11:$C$565,2,0)</f>
        <v>EQUIPO DE TRANSPORTE TRACCION Y ELEVACION</v>
      </c>
      <c r="J92" s="98" t="str">
        <f t="shared" si="8"/>
        <v>Posgrado</v>
      </c>
      <c r="K92" s="98" t="s">
        <v>396</v>
      </c>
      <c r="L92" s="98"/>
    </row>
    <row r="93" spans="3:12" x14ac:dyDescent="0.25">
      <c r="C93" s="99" t="s">
        <v>77</v>
      </c>
      <c r="D93" s="151">
        <v>0</v>
      </c>
      <c r="E93" s="100">
        <v>10000</v>
      </c>
      <c r="F93" s="97">
        <f t="shared" si="7"/>
        <v>0</v>
      </c>
      <c r="G93" s="165" t="s">
        <v>1496</v>
      </c>
      <c r="H93" s="101" t="s">
        <v>1000</v>
      </c>
      <c r="I93" s="101" t="str">
        <f>VLOOKUP(H93,Presupuesto!$B$11:$C$565,2,0)</f>
        <v>EQUIPO DE TRANSPORTE TRACCION Y ELEVACION</v>
      </c>
      <c r="J93" s="98" t="str">
        <f t="shared" si="8"/>
        <v>Posgrado</v>
      </c>
      <c r="K93" s="98" t="s">
        <v>396</v>
      </c>
      <c r="L93" s="98"/>
    </row>
    <row r="94" spans="3:12" x14ac:dyDescent="0.25">
      <c r="C94" s="99" t="s">
        <v>78</v>
      </c>
      <c r="D94" s="151"/>
      <c r="E94" s="100">
        <v>10000</v>
      </c>
      <c r="F94" s="97">
        <f t="shared" si="7"/>
        <v>0</v>
      </c>
      <c r="G94" s="165" t="s">
        <v>1496</v>
      </c>
      <c r="H94" s="101" t="s">
        <v>1046</v>
      </c>
      <c r="I94" s="101" t="str">
        <f>VLOOKUP(H94,Presupuesto!$B$11:$C$565,2,0)</f>
        <v>APLICACIONES INFORMATICAS</v>
      </c>
      <c r="J94" s="98" t="str">
        <f t="shared" si="8"/>
        <v>Posgrado</v>
      </c>
      <c r="K94" s="98" t="s">
        <v>396</v>
      </c>
      <c r="L94" s="98"/>
    </row>
    <row r="95" spans="3:12" x14ac:dyDescent="0.25">
      <c r="C95" s="109" t="s">
        <v>79</v>
      </c>
      <c r="D95" s="151"/>
      <c r="E95" s="100">
        <v>2000</v>
      </c>
      <c r="F95" s="97">
        <f t="shared" si="7"/>
        <v>0</v>
      </c>
      <c r="G95" s="165" t="s">
        <v>1496</v>
      </c>
      <c r="H95" s="110" t="s">
        <v>1014</v>
      </c>
      <c r="I95" s="110" t="str">
        <f>VLOOKUP(H95,Presupuesto!$B$11:$C$565,2,0)</f>
        <v>EQUIPO DE COMPUTACION</v>
      </c>
      <c r="J95" s="98" t="str">
        <f t="shared" si="8"/>
        <v>Posgrado</v>
      </c>
      <c r="K95" s="98" t="s">
        <v>396</v>
      </c>
      <c r="L95" s="98"/>
    </row>
    <row r="96" spans="3:12" x14ac:dyDescent="0.25">
      <c r="C96" s="109" t="s">
        <v>1469</v>
      </c>
      <c r="D96" s="151">
        <v>1</v>
      </c>
      <c r="E96" s="100">
        <v>1500</v>
      </c>
      <c r="F96" s="97">
        <f t="shared" si="7"/>
        <v>1500</v>
      </c>
      <c r="G96" s="165" t="s">
        <v>1496</v>
      </c>
      <c r="H96" s="110" t="s">
        <v>946</v>
      </c>
      <c r="I96" s="110" t="str">
        <f>VLOOKUP(H96,Presupuesto!$B$11:$C$565,2,0)</f>
        <v>UTILES Y MATERIALES ELECTRICOS</v>
      </c>
      <c r="J96" s="98" t="str">
        <f t="shared" si="8"/>
        <v>Posgrado</v>
      </c>
      <c r="K96" s="98" t="s">
        <v>396</v>
      </c>
      <c r="L96" s="98"/>
    </row>
    <row r="97" spans="3:12" x14ac:dyDescent="0.25">
      <c r="C97" s="109" t="s">
        <v>80</v>
      </c>
      <c r="D97" s="151"/>
      <c r="E97" s="100">
        <v>1500</v>
      </c>
      <c r="F97" s="97">
        <f t="shared" si="7"/>
        <v>0</v>
      </c>
      <c r="G97" s="165" t="s">
        <v>1496</v>
      </c>
      <c r="H97" s="110" t="s">
        <v>1014</v>
      </c>
      <c r="I97" s="110" t="str">
        <f>VLOOKUP(H97,Presupuesto!$B$11:$C$565,2,0)</f>
        <v>EQUIPO DE COMPUTACION</v>
      </c>
      <c r="J97" s="98" t="str">
        <f t="shared" si="8"/>
        <v>Posgrado</v>
      </c>
      <c r="K97" s="98" t="s">
        <v>396</v>
      </c>
      <c r="L97" s="98"/>
    </row>
    <row r="98" spans="3:12" x14ac:dyDescent="0.25">
      <c r="C98" s="109" t="s">
        <v>81</v>
      </c>
      <c r="D98" s="151">
        <v>2</v>
      </c>
      <c r="E98" s="100">
        <v>500</v>
      </c>
      <c r="F98" s="97">
        <f t="shared" si="7"/>
        <v>1000</v>
      </c>
      <c r="G98" s="165" t="s">
        <v>1496</v>
      </c>
      <c r="H98" s="110" t="s">
        <v>955</v>
      </c>
      <c r="I98" s="110" t="str">
        <f>VLOOKUP(H98,Presupuesto!$B$11:$C$565,2,0)</f>
        <v>OTROS RESPUESTOS Y ACCESORIOS MENORES</v>
      </c>
      <c r="J98" s="98" t="str">
        <f t="shared" si="8"/>
        <v>Posgrado</v>
      </c>
      <c r="K98" s="98" t="s">
        <v>396</v>
      </c>
      <c r="L98" s="98"/>
    </row>
    <row r="99" spans="3:12" ht="15.75" thickBot="1" x14ac:dyDescent="0.3">
      <c r="C99" s="102" t="s">
        <v>82</v>
      </c>
      <c r="D99" s="159">
        <v>10</v>
      </c>
      <c r="E99" s="104">
        <v>20</v>
      </c>
      <c r="F99" s="105">
        <f t="shared" si="7"/>
        <v>200</v>
      </c>
      <c r="G99" s="165" t="s">
        <v>1496</v>
      </c>
      <c r="H99" s="106" t="s">
        <v>955</v>
      </c>
      <c r="I99" s="106" t="str">
        <f>VLOOKUP(H99,Presupuesto!$B$11:$C$565,2,0)</f>
        <v>OTROS RESPUESTOS Y ACCESORIOS MENORES</v>
      </c>
      <c r="J99" s="106" t="str">
        <f t="shared" si="8"/>
        <v>Posgrado</v>
      </c>
      <c r="K99" s="98" t="s">
        <v>396</v>
      </c>
      <c r="L99" s="124"/>
    </row>
    <row r="101" spans="3:12" ht="15.75" thickBot="1" x14ac:dyDescent="0.3"/>
    <row r="102" spans="3:12" ht="15.75" thickBot="1" x14ac:dyDescent="0.3">
      <c r="C102" s="29" t="s">
        <v>43</v>
      </c>
      <c r="D102" s="108">
        <f>SUM(F109:F122)</f>
        <v>882500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392</v>
      </c>
      <c r="D105" s="370" t="s">
        <v>2114</v>
      </c>
      <c r="E105" s="93"/>
      <c r="F105" s="93"/>
      <c r="G105" s="93"/>
      <c r="H105" s="76"/>
      <c r="I105" s="76"/>
      <c r="J105" s="76"/>
      <c r="K105" s="112"/>
    </row>
    <row r="106" spans="3:12" ht="18.75" x14ac:dyDescent="0.25">
      <c r="C106" s="211" t="str">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Compra de equipo para las carreras</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131</v>
      </c>
      <c r="H108" s="149" t="s">
        <v>46</v>
      </c>
      <c r="I108" s="149" t="s">
        <v>132</v>
      </c>
      <c r="J108" s="149" t="s">
        <v>410</v>
      </c>
      <c r="K108" s="149" t="s">
        <v>411</v>
      </c>
      <c r="L108" s="149" t="s">
        <v>464</v>
      </c>
    </row>
    <row r="109" spans="3:12" ht="15.75" thickBot="1" x14ac:dyDescent="0.3">
      <c r="C109" s="306" t="s">
        <v>1339</v>
      </c>
      <c r="D109" s="158">
        <v>6</v>
      </c>
      <c r="E109" s="96">
        <f>HLOOKUP($C109,$CB$2:$CE$3,2,0)</f>
        <v>15000</v>
      </c>
      <c r="F109" s="97">
        <f>D109*E109</f>
        <v>90000</v>
      </c>
      <c r="G109" s="165" t="s">
        <v>1496</v>
      </c>
      <c r="H109" s="98" t="s">
        <v>1014</v>
      </c>
      <c r="I109" s="98" t="str">
        <f>VLOOKUP(H109,Presupuesto!$B$11:$C$565,2,0)</f>
        <v>EQUIPO DE COMPUTACION</v>
      </c>
      <c r="J109" s="219" t="s">
        <v>1364</v>
      </c>
      <c r="K109" s="98" t="s">
        <v>397</v>
      </c>
      <c r="L109" s="98"/>
    </row>
    <row r="110" spans="3:12" x14ac:dyDescent="0.25">
      <c r="C110" s="306" t="s">
        <v>1337</v>
      </c>
      <c r="D110" s="151">
        <v>10</v>
      </c>
      <c r="E110" s="96">
        <f>HLOOKUP($C110,$CB$2:$CE$3,2,0)</f>
        <v>35000</v>
      </c>
      <c r="F110" s="97">
        <f>D110*E110</f>
        <v>350000</v>
      </c>
      <c r="G110" s="165" t="s">
        <v>1496</v>
      </c>
      <c r="H110" s="101" t="s">
        <v>1014</v>
      </c>
      <c r="I110" s="101" t="str">
        <f>VLOOKUP(H110,Presupuesto!$B$11:$C$565,2,0)</f>
        <v>EQUIPO DE COMPUTACION</v>
      </c>
      <c r="J110" s="98" t="str">
        <f>$J$109</f>
        <v>Gestión Administrativa y  financiera en apoyo al Desarrollo Académico</v>
      </c>
      <c r="K110" s="98" t="s">
        <v>397</v>
      </c>
      <c r="L110" s="98"/>
    </row>
    <row r="111" spans="3:12" x14ac:dyDescent="0.25">
      <c r="C111" s="99" t="s">
        <v>73</v>
      </c>
      <c r="D111" s="151"/>
      <c r="E111" s="100">
        <v>4000</v>
      </c>
      <c r="F111" s="97">
        <f t="shared" ref="F111:F122" si="9">D111*E111</f>
        <v>0</v>
      </c>
      <c r="G111" s="165" t="s">
        <v>1496</v>
      </c>
      <c r="H111" s="101" t="s">
        <v>986</v>
      </c>
      <c r="I111" s="101" t="str">
        <f>VLOOKUP(H111,Presupuesto!$B$11:$C$565,2,0)</f>
        <v>EQUIPOS VARIOS DE OFICINA</v>
      </c>
      <c r="J111" s="98" t="str">
        <f t="shared" ref="J111:J122" si="10">$J$109</f>
        <v>Gestión Administrativa y  financiera en apoyo al Desarrollo Académico</v>
      </c>
      <c r="K111" s="98" t="s">
        <v>397</v>
      </c>
      <c r="L111" s="98"/>
    </row>
    <row r="112" spans="3:12" x14ac:dyDescent="0.25">
      <c r="C112" s="99" t="s">
        <v>74</v>
      </c>
      <c r="D112" s="151">
        <v>3</v>
      </c>
      <c r="E112" s="100">
        <v>8000</v>
      </c>
      <c r="F112" s="97">
        <f t="shared" si="9"/>
        <v>24000</v>
      </c>
      <c r="G112" s="165" t="s">
        <v>1496</v>
      </c>
      <c r="H112" s="101" t="s">
        <v>1014</v>
      </c>
      <c r="I112" s="101" t="str">
        <f>VLOOKUP(H112,Presupuesto!$B$11:$C$565,2,0)</f>
        <v>EQUIPO DE COMPUTACION</v>
      </c>
      <c r="J112" s="98" t="str">
        <f t="shared" si="10"/>
        <v>Gestión Administrativa y  financiera en apoyo al Desarrollo Académico</v>
      </c>
      <c r="K112" s="98" t="s">
        <v>397</v>
      </c>
      <c r="L112" s="98"/>
    </row>
    <row r="113" spans="3:12" x14ac:dyDescent="0.25">
      <c r="C113" s="99" t="s">
        <v>75</v>
      </c>
      <c r="D113" s="151">
        <v>3</v>
      </c>
      <c r="E113" s="100">
        <v>5000</v>
      </c>
      <c r="F113" s="97">
        <f t="shared" si="9"/>
        <v>15000</v>
      </c>
      <c r="G113" s="165" t="s">
        <v>1496</v>
      </c>
      <c r="H113" s="101" t="s">
        <v>1014</v>
      </c>
      <c r="I113" s="101" t="str">
        <f>VLOOKUP(H113,Presupuesto!$B$11:$C$565,2,0)</f>
        <v>EQUIPO DE COMPUTACION</v>
      </c>
      <c r="J113" s="98" t="str">
        <f t="shared" si="10"/>
        <v>Gestión Administrativa y  financiera en apoyo al Desarrollo Académico</v>
      </c>
      <c r="K113" s="98" t="s">
        <v>397</v>
      </c>
      <c r="L113" s="98"/>
    </row>
    <row r="114" spans="3:12" x14ac:dyDescent="0.25">
      <c r="C114" s="99" t="s">
        <v>35</v>
      </c>
      <c r="D114" s="151">
        <v>15</v>
      </c>
      <c r="E114" s="100">
        <v>13000</v>
      </c>
      <c r="F114" s="97">
        <f t="shared" si="9"/>
        <v>195000</v>
      </c>
      <c r="G114" s="165" t="s">
        <v>1496</v>
      </c>
      <c r="H114" s="101" t="s">
        <v>1000</v>
      </c>
      <c r="I114" s="101" t="str">
        <f>VLOOKUP(H114,Presupuesto!$B$11:$C$565,2,0)</f>
        <v>EQUIPO DE TRANSPORTE TRACCION Y ELEVACION</v>
      </c>
      <c r="J114" s="98" t="str">
        <f t="shared" si="10"/>
        <v>Gestión Administrativa y  financiera en apoyo al Desarrollo Académico</v>
      </c>
      <c r="K114" s="98" t="s">
        <v>397</v>
      </c>
      <c r="L114" s="98"/>
    </row>
    <row r="115" spans="3:12" x14ac:dyDescent="0.25">
      <c r="C115" s="99" t="s">
        <v>76</v>
      </c>
      <c r="D115" s="151">
        <v>6</v>
      </c>
      <c r="E115" s="100">
        <v>15000</v>
      </c>
      <c r="F115" s="97">
        <f t="shared" si="9"/>
        <v>90000</v>
      </c>
      <c r="G115" s="165" t="s">
        <v>1496</v>
      </c>
      <c r="H115" s="101" t="s">
        <v>1000</v>
      </c>
      <c r="I115" s="101" t="str">
        <f>VLOOKUP(H115,Presupuesto!$B$11:$C$565,2,0)</f>
        <v>EQUIPO DE TRANSPORTE TRACCION Y ELEVACION</v>
      </c>
      <c r="J115" s="98" t="str">
        <f t="shared" si="10"/>
        <v>Gestión Administrativa y  financiera en apoyo al Desarrollo Académico</v>
      </c>
      <c r="K115" s="98" t="s">
        <v>397</v>
      </c>
      <c r="L115" s="98"/>
    </row>
    <row r="116" spans="3:12" x14ac:dyDescent="0.25">
      <c r="C116" s="99" t="s">
        <v>77</v>
      </c>
      <c r="D116" s="151">
        <v>6</v>
      </c>
      <c r="E116" s="100">
        <v>10000</v>
      </c>
      <c r="F116" s="97">
        <f t="shared" si="9"/>
        <v>60000</v>
      </c>
      <c r="G116" s="165" t="s">
        <v>1496</v>
      </c>
      <c r="H116" s="101" t="s">
        <v>1000</v>
      </c>
      <c r="I116" s="101" t="str">
        <f>VLOOKUP(H116,Presupuesto!$B$11:$C$565,2,0)</f>
        <v>EQUIPO DE TRANSPORTE TRACCION Y ELEVACION</v>
      </c>
      <c r="J116" s="98" t="str">
        <f t="shared" si="10"/>
        <v>Gestión Administrativa y  financiera en apoyo al Desarrollo Académico</v>
      </c>
      <c r="K116" s="98" t="s">
        <v>397</v>
      </c>
      <c r="L116" s="98"/>
    </row>
    <row r="117" spans="3:12" x14ac:dyDescent="0.25">
      <c r="C117" s="99" t="s">
        <v>78</v>
      </c>
      <c r="D117" s="151"/>
      <c r="E117" s="100">
        <v>10000</v>
      </c>
      <c r="F117" s="97">
        <f t="shared" si="9"/>
        <v>0</v>
      </c>
      <c r="G117" s="165" t="s">
        <v>1496</v>
      </c>
      <c r="H117" s="101" t="s">
        <v>1046</v>
      </c>
      <c r="I117" s="101" t="str">
        <f>VLOOKUP(H117,Presupuesto!$B$11:$C$565,2,0)</f>
        <v>APLICACIONES INFORMATICAS</v>
      </c>
      <c r="J117" s="98" t="str">
        <f t="shared" si="10"/>
        <v>Gestión Administrativa y  financiera en apoyo al Desarrollo Académico</v>
      </c>
      <c r="K117" s="98" t="s">
        <v>397</v>
      </c>
      <c r="L117" s="98"/>
    </row>
    <row r="118" spans="3:12" x14ac:dyDescent="0.25">
      <c r="C118" s="109" t="s">
        <v>79</v>
      </c>
      <c r="D118" s="151">
        <v>5</v>
      </c>
      <c r="E118" s="100">
        <v>2000</v>
      </c>
      <c r="F118" s="97">
        <f t="shared" si="9"/>
        <v>10000</v>
      </c>
      <c r="G118" s="165" t="s">
        <v>1496</v>
      </c>
      <c r="H118" s="110" t="s">
        <v>1014</v>
      </c>
      <c r="I118" s="110" t="str">
        <f>VLOOKUP(H118,Presupuesto!$B$11:$C$565,2,0)</f>
        <v>EQUIPO DE COMPUTACION</v>
      </c>
      <c r="J118" s="98" t="str">
        <f t="shared" si="10"/>
        <v>Gestión Administrativa y  financiera en apoyo al Desarrollo Académico</v>
      </c>
      <c r="K118" s="98" t="s">
        <v>397</v>
      </c>
      <c r="L118" s="98"/>
    </row>
    <row r="119" spans="3:12" x14ac:dyDescent="0.25">
      <c r="C119" s="109" t="s">
        <v>1469</v>
      </c>
      <c r="D119" s="151">
        <v>20</v>
      </c>
      <c r="E119" s="100">
        <v>1500</v>
      </c>
      <c r="F119" s="97">
        <f t="shared" si="9"/>
        <v>30000</v>
      </c>
      <c r="G119" s="165" t="s">
        <v>1496</v>
      </c>
      <c r="H119" s="110" t="s">
        <v>946</v>
      </c>
      <c r="I119" s="110" t="str">
        <f>VLOOKUP(H119,Presupuesto!$B$11:$C$565,2,0)</f>
        <v>UTILES Y MATERIALES ELECTRICOS</v>
      </c>
      <c r="J119" s="98" t="str">
        <f t="shared" si="10"/>
        <v>Gestión Administrativa y  financiera en apoyo al Desarrollo Académico</v>
      </c>
      <c r="K119" s="98" t="s">
        <v>397</v>
      </c>
      <c r="L119" s="98"/>
    </row>
    <row r="120" spans="3:12" x14ac:dyDescent="0.25">
      <c r="C120" s="109" t="s">
        <v>80</v>
      </c>
      <c r="D120" s="151"/>
      <c r="E120" s="100">
        <v>1500</v>
      </c>
      <c r="F120" s="97">
        <f t="shared" si="9"/>
        <v>0</v>
      </c>
      <c r="G120" s="165" t="s">
        <v>1496</v>
      </c>
      <c r="H120" s="110" t="s">
        <v>1014</v>
      </c>
      <c r="I120" s="110" t="str">
        <f>VLOOKUP(H120,Presupuesto!$B$11:$C$565,2,0)</f>
        <v>EQUIPO DE COMPUTACION</v>
      </c>
      <c r="J120" s="98" t="str">
        <f t="shared" si="10"/>
        <v>Gestión Administrativa y  financiera en apoyo al Desarrollo Académico</v>
      </c>
      <c r="K120" s="98" t="s">
        <v>397</v>
      </c>
      <c r="L120" s="98"/>
    </row>
    <row r="121" spans="3:12" x14ac:dyDescent="0.25">
      <c r="C121" s="109" t="s">
        <v>81</v>
      </c>
      <c r="D121" s="151">
        <v>25</v>
      </c>
      <c r="E121" s="100">
        <v>500</v>
      </c>
      <c r="F121" s="97">
        <f t="shared" si="9"/>
        <v>12500</v>
      </c>
      <c r="G121" s="165" t="s">
        <v>1496</v>
      </c>
      <c r="H121" s="110" t="s">
        <v>955</v>
      </c>
      <c r="I121" s="110" t="str">
        <f>VLOOKUP(H121,Presupuesto!$B$11:$C$565,2,0)</f>
        <v>OTROS RESPUESTOS Y ACCESORIOS MENORES</v>
      </c>
      <c r="J121" s="98" t="str">
        <f t="shared" si="10"/>
        <v>Gestión Administrativa y  financiera en apoyo al Desarrollo Académico</v>
      </c>
      <c r="K121" s="98" t="s">
        <v>397</v>
      </c>
      <c r="L121" s="98"/>
    </row>
    <row r="122" spans="3:12" ht="15.75" thickBot="1" x14ac:dyDescent="0.3">
      <c r="C122" s="102" t="s">
        <v>82</v>
      </c>
      <c r="D122" s="159">
        <v>300</v>
      </c>
      <c r="E122" s="104">
        <v>20</v>
      </c>
      <c r="F122" s="105">
        <f t="shared" si="9"/>
        <v>6000</v>
      </c>
      <c r="G122" s="165" t="s">
        <v>1496</v>
      </c>
      <c r="H122" s="106" t="s">
        <v>955</v>
      </c>
      <c r="I122" s="106" t="str">
        <f>VLOOKUP(H122,Presupuesto!$B$11:$C$565,2,0)</f>
        <v>OTROS RESPUESTOS Y ACCESORIOS MENORES</v>
      </c>
      <c r="J122" s="106" t="str">
        <f t="shared" si="10"/>
        <v>Gestión Administrativa y  financiera en apoyo al Desarrollo Académico</v>
      </c>
      <c r="K122" s="98" t="s">
        <v>397</v>
      </c>
      <c r="L122" s="124"/>
    </row>
    <row r="123" spans="3:12" x14ac:dyDescent="0.25">
      <c r="F123" s="93"/>
      <c r="G123" s="76"/>
      <c r="H123" s="76"/>
      <c r="I123" s="76"/>
    </row>
    <row r="124" spans="3:12" ht="15.75" thickBot="1" x14ac:dyDescent="0.3"/>
    <row r="125" spans="3:12" ht="15.75" thickBot="1" x14ac:dyDescent="0.3">
      <c r="C125" s="29" t="s">
        <v>43</v>
      </c>
      <c r="D125" s="108">
        <f>SUM(F132:F145)</f>
        <v>731400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392</v>
      </c>
      <c r="D128" s="370" t="s">
        <v>2177</v>
      </c>
      <c r="E128" s="93"/>
      <c r="F128" s="93"/>
      <c r="G128" s="93"/>
      <c r="H128" s="76"/>
      <c r="I128" s="76"/>
      <c r="J128" s="76"/>
      <c r="K128" s="112"/>
    </row>
    <row r="129" spans="3:12" ht="18.75" x14ac:dyDescent="0.25">
      <c r="C129" s="211" t="str">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Equipar el laboratorio matemáticas</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131</v>
      </c>
      <c r="H131" s="149" t="s">
        <v>46</v>
      </c>
      <c r="I131" s="149" t="s">
        <v>132</v>
      </c>
      <c r="J131" s="149" t="s">
        <v>410</v>
      </c>
      <c r="K131" s="149" t="s">
        <v>411</v>
      </c>
      <c r="L131" s="149" t="s">
        <v>464</v>
      </c>
    </row>
    <row r="132" spans="3:12" ht="15.75" thickBot="1" x14ac:dyDescent="0.3">
      <c r="C132" s="306" t="s">
        <v>1339</v>
      </c>
      <c r="D132" s="158">
        <v>50</v>
      </c>
      <c r="E132" s="96">
        <v>14000</v>
      </c>
      <c r="F132" s="97">
        <f>D132*E132</f>
        <v>700000</v>
      </c>
      <c r="G132" s="165" t="s">
        <v>1496</v>
      </c>
      <c r="H132" s="98" t="s">
        <v>1014</v>
      </c>
      <c r="I132" s="98" t="str">
        <f>VLOOKUP(H132,Presupuesto!$B$11:$C$565,2,0)</f>
        <v>EQUIPO DE COMPUTACION</v>
      </c>
      <c r="J132" s="219" t="s">
        <v>1453</v>
      </c>
      <c r="K132" s="98" t="s">
        <v>400</v>
      </c>
      <c r="L132" s="98"/>
    </row>
    <row r="133" spans="3:12" x14ac:dyDescent="0.25">
      <c r="C133" s="306" t="s">
        <v>1337</v>
      </c>
      <c r="D133" s="151">
        <v>0</v>
      </c>
      <c r="E133" s="96">
        <f>HLOOKUP($C133,$CB$2:$CE$3,2,0)</f>
        <v>35000</v>
      </c>
      <c r="F133" s="97">
        <f>D133*E133</f>
        <v>0</v>
      </c>
      <c r="G133" s="165" t="s">
        <v>1496</v>
      </c>
      <c r="H133" s="101" t="s">
        <v>1014</v>
      </c>
      <c r="I133" s="101" t="str">
        <f>VLOOKUP(H133,Presupuesto!$B$11:$C$565,2,0)</f>
        <v>EQUIPO DE COMPUTACION</v>
      </c>
      <c r="J133" s="98" t="str">
        <f>$J$132</f>
        <v>Posgrado</v>
      </c>
      <c r="K133" s="98" t="s">
        <v>412</v>
      </c>
      <c r="L133" s="98"/>
    </row>
    <row r="134" spans="3:12" x14ac:dyDescent="0.25">
      <c r="C134" s="99" t="s">
        <v>73</v>
      </c>
      <c r="D134" s="151">
        <v>0</v>
      </c>
      <c r="E134" s="100">
        <v>4000</v>
      </c>
      <c r="F134" s="97">
        <f t="shared" ref="F134:F145" si="11">D134*E134</f>
        <v>0</v>
      </c>
      <c r="G134" s="165" t="s">
        <v>1496</v>
      </c>
      <c r="H134" s="101" t="s">
        <v>986</v>
      </c>
      <c r="I134" s="101" t="str">
        <f>VLOOKUP(H134,Presupuesto!$B$11:$C$565,2,0)</f>
        <v>EQUIPOS VARIOS DE OFICINA</v>
      </c>
      <c r="J134" s="98" t="str">
        <f t="shared" ref="J134:J144" si="12">$J$132</f>
        <v>Posgrado</v>
      </c>
      <c r="K134" s="98" t="s">
        <v>395</v>
      </c>
      <c r="L134" s="98"/>
    </row>
    <row r="135" spans="3:12" x14ac:dyDescent="0.25">
      <c r="C135" s="99" t="s">
        <v>74</v>
      </c>
      <c r="D135" s="151">
        <v>0</v>
      </c>
      <c r="E135" s="100">
        <v>8000</v>
      </c>
      <c r="F135" s="97">
        <f t="shared" si="11"/>
        <v>0</v>
      </c>
      <c r="G135" s="165" t="s">
        <v>1496</v>
      </c>
      <c r="H135" s="101" t="s">
        <v>1014</v>
      </c>
      <c r="I135" s="101" t="str">
        <f>VLOOKUP(H135,Presupuesto!$B$11:$C$565,2,0)</f>
        <v>EQUIPO DE COMPUTACION</v>
      </c>
      <c r="J135" s="98" t="str">
        <f t="shared" si="12"/>
        <v>Posgrado</v>
      </c>
      <c r="K135" s="98" t="s">
        <v>395</v>
      </c>
      <c r="L135" s="98"/>
    </row>
    <row r="136" spans="3:12" x14ac:dyDescent="0.25">
      <c r="C136" s="99" t="s">
        <v>75</v>
      </c>
      <c r="D136" s="151"/>
      <c r="E136" s="100">
        <v>5000</v>
      </c>
      <c r="F136" s="97">
        <f t="shared" si="11"/>
        <v>0</v>
      </c>
      <c r="G136" s="165" t="s">
        <v>1496</v>
      </c>
      <c r="H136" s="101" t="s">
        <v>1014</v>
      </c>
      <c r="I136" s="101" t="str">
        <f>VLOOKUP(H136,Presupuesto!$B$11:$C$565,2,0)</f>
        <v>EQUIPO DE COMPUTACION</v>
      </c>
      <c r="J136" s="98" t="str">
        <f t="shared" si="12"/>
        <v>Posgrado</v>
      </c>
      <c r="K136" s="98" t="s">
        <v>395</v>
      </c>
      <c r="L136" s="98"/>
    </row>
    <row r="137" spans="3:12" x14ac:dyDescent="0.25">
      <c r="C137" s="99" t="s">
        <v>35</v>
      </c>
      <c r="D137" s="151">
        <v>2</v>
      </c>
      <c r="E137" s="100">
        <v>15700</v>
      </c>
      <c r="F137" s="97">
        <f t="shared" si="11"/>
        <v>31400</v>
      </c>
      <c r="G137" s="165" t="s">
        <v>1496</v>
      </c>
      <c r="H137" s="101" t="s">
        <v>1000</v>
      </c>
      <c r="I137" s="101" t="str">
        <f>VLOOKUP(H137,Presupuesto!$B$11:$C$565,2,0)</f>
        <v>EQUIPO DE TRANSPORTE TRACCION Y ELEVACION</v>
      </c>
      <c r="J137" s="98" t="str">
        <f t="shared" si="12"/>
        <v>Posgrado</v>
      </c>
      <c r="K137" s="98" t="s">
        <v>400</v>
      </c>
      <c r="L137" s="98"/>
    </row>
    <row r="138" spans="3:12" x14ac:dyDescent="0.25">
      <c r="C138" s="99" t="s">
        <v>76</v>
      </c>
      <c r="D138" s="151"/>
      <c r="E138" s="100">
        <v>15000</v>
      </c>
      <c r="F138" s="97">
        <f t="shared" si="11"/>
        <v>0</v>
      </c>
      <c r="G138" s="165" t="s">
        <v>1496</v>
      </c>
      <c r="H138" s="101" t="s">
        <v>1000</v>
      </c>
      <c r="I138" s="101" t="str">
        <f>VLOOKUP(H138,Presupuesto!$B$11:$C$565,2,0)</f>
        <v>EQUIPO DE TRANSPORTE TRACCION Y ELEVACION</v>
      </c>
      <c r="J138" s="98" t="str">
        <f t="shared" si="12"/>
        <v>Posgrado</v>
      </c>
      <c r="K138" s="98" t="s">
        <v>395</v>
      </c>
      <c r="L138" s="98"/>
    </row>
    <row r="139" spans="3:12" x14ac:dyDescent="0.25">
      <c r="C139" s="99" t="s">
        <v>77</v>
      </c>
      <c r="D139" s="151"/>
      <c r="E139" s="100">
        <v>10000</v>
      </c>
      <c r="F139" s="97">
        <f t="shared" si="11"/>
        <v>0</v>
      </c>
      <c r="G139" s="165" t="s">
        <v>1496</v>
      </c>
      <c r="H139" s="101" t="s">
        <v>1000</v>
      </c>
      <c r="I139" s="101" t="str">
        <f>VLOOKUP(H139,Presupuesto!$B$11:$C$565,2,0)</f>
        <v>EQUIPO DE TRANSPORTE TRACCION Y ELEVACION</v>
      </c>
      <c r="J139" s="98" t="str">
        <f t="shared" si="12"/>
        <v>Posgrado</v>
      </c>
      <c r="K139" s="98" t="s">
        <v>403</v>
      </c>
      <c r="L139" s="98"/>
    </row>
    <row r="140" spans="3:12" x14ac:dyDescent="0.25">
      <c r="C140" s="99" t="s">
        <v>78</v>
      </c>
      <c r="D140" s="151"/>
      <c r="E140" s="100">
        <v>10000</v>
      </c>
      <c r="F140" s="97">
        <f t="shared" si="11"/>
        <v>0</v>
      </c>
      <c r="G140" s="165" t="s">
        <v>1496</v>
      </c>
      <c r="H140" s="101" t="s">
        <v>1046</v>
      </c>
      <c r="I140" s="101" t="str">
        <f>VLOOKUP(H140,Presupuesto!$B$11:$C$565,2,0)</f>
        <v>APLICACIONES INFORMATICAS</v>
      </c>
      <c r="J140" s="98" t="str">
        <f t="shared" si="12"/>
        <v>Posgrado</v>
      </c>
      <c r="K140" s="98" t="s">
        <v>399</v>
      </c>
      <c r="L140" s="98"/>
    </row>
    <row r="141" spans="3:12" x14ac:dyDescent="0.25">
      <c r="C141" s="109" t="s">
        <v>79</v>
      </c>
      <c r="D141" s="151"/>
      <c r="E141" s="100">
        <v>2000</v>
      </c>
      <c r="F141" s="97">
        <f t="shared" si="11"/>
        <v>0</v>
      </c>
      <c r="G141" s="165" t="s">
        <v>1496</v>
      </c>
      <c r="H141" s="110" t="s">
        <v>1014</v>
      </c>
      <c r="I141" s="110" t="str">
        <f>VLOOKUP(H141,Presupuesto!$B$11:$C$565,2,0)</f>
        <v>EQUIPO DE COMPUTACION</v>
      </c>
      <c r="J141" s="98" t="str">
        <f t="shared" si="12"/>
        <v>Posgrado</v>
      </c>
      <c r="K141" s="98" t="s">
        <v>395</v>
      </c>
      <c r="L141" s="98"/>
    </row>
    <row r="142" spans="3:12" x14ac:dyDescent="0.25">
      <c r="C142" s="109" t="s">
        <v>1469</v>
      </c>
      <c r="D142" s="151"/>
      <c r="E142" s="100">
        <v>1500</v>
      </c>
      <c r="F142" s="97">
        <f t="shared" si="11"/>
        <v>0</v>
      </c>
      <c r="G142" s="165" t="s">
        <v>1496</v>
      </c>
      <c r="H142" s="110" t="s">
        <v>946</v>
      </c>
      <c r="I142" s="110" t="str">
        <f>VLOOKUP(H142,Presupuesto!$B$11:$C$565,2,0)</f>
        <v>UTILES Y MATERIALES ELECTRICOS</v>
      </c>
      <c r="J142" s="98" t="str">
        <f t="shared" si="12"/>
        <v>Posgrado</v>
      </c>
      <c r="K142" s="98" t="s">
        <v>395</v>
      </c>
      <c r="L142" s="98"/>
    </row>
    <row r="143" spans="3:12" x14ac:dyDescent="0.25">
      <c r="C143" s="109" t="s">
        <v>80</v>
      </c>
      <c r="D143" s="151"/>
      <c r="E143" s="100">
        <v>1500</v>
      </c>
      <c r="F143" s="97">
        <f t="shared" si="11"/>
        <v>0</v>
      </c>
      <c r="G143" s="165" t="s">
        <v>1496</v>
      </c>
      <c r="H143" s="110" t="s">
        <v>1014</v>
      </c>
      <c r="I143" s="110" t="str">
        <f>VLOOKUP(H143,Presupuesto!$B$11:$C$565,2,0)</f>
        <v>EQUIPO DE COMPUTACION</v>
      </c>
      <c r="J143" s="98" t="str">
        <f t="shared" si="12"/>
        <v>Posgrado</v>
      </c>
      <c r="K143" s="98" t="s">
        <v>395</v>
      </c>
      <c r="L143" s="98"/>
    </row>
    <row r="144" spans="3:12" x14ac:dyDescent="0.25">
      <c r="C144" s="109" t="s">
        <v>81</v>
      </c>
      <c r="D144" s="151"/>
      <c r="E144" s="100">
        <v>500</v>
      </c>
      <c r="F144" s="97">
        <f t="shared" si="11"/>
        <v>0</v>
      </c>
      <c r="G144" s="165" t="s">
        <v>1496</v>
      </c>
      <c r="H144" s="110" t="s">
        <v>955</v>
      </c>
      <c r="I144" s="110" t="str">
        <f>VLOOKUP(H144,Presupuesto!$B$11:$C$565,2,0)</f>
        <v>OTROS RESPUESTOS Y ACCESORIOS MENORES</v>
      </c>
      <c r="J144" s="98" t="str">
        <f t="shared" si="12"/>
        <v>Posgrado</v>
      </c>
      <c r="K144" s="98" t="s">
        <v>395</v>
      </c>
      <c r="L144" s="98"/>
    </row>
    <row r="145" spans="3:12" ht="15.75" thickBot="1" x14ac:dyDescent="0.3">
      <c r="C145" s="102" t="s">
        <v>82</v>
      </c>
      <c r="D145" s="159"/>
      <c r="E145" s="104">
        <v>20</v>
      </c>
      <c r="F145" s="105">
        <f t="shared" si="11"/>
        <v>0</v>
      </c>
      <c r="G145" s="165" t="s">
        <v>1496</v>
      </c>
      <c r="H145" s="106" t="s">
        <v>955</v>
      </c>
      <c r="I145" s="106" t="str">
        <f>VLOOKUP(H145,Presupuesto!$B$11:$C$565,2,0)</f>
        <v>OTROS RESPUESTOS Y ACCESORIOS MENORES</v>
      </c>
      <c r="J145" s="106" t="str">
        <f>$J$132</f>
        <v>Posgrado</v>
      </c>
      <c r="K145" s="124" t="s">
        <v>394</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392</v>
      </c>
      <c r="D151" s="370"/>
      <c r="E151" s="93"/>
      <c r="F151" s="93"/>
      <c r="G151" s="93"/>
      <c r="H151" s="76"/>
      <c r="I151" s="76"/>
      <c r="J151" s="76"/>
      <c r="K151" s="112"/>
    </row>
    <row r="152" spans="3:12" ht="18.75" x14ac:dyDescent="0.25">
      <c r="C152" s="211"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131</v>
      </c>
      <c r="H154" s="149" t="s">
        <v>46</v>
      </c>
      <c r="I154" s="149" t="s">
        <v>132</v>
      </c>
      <c r="J154" s="149" t="s">
        <v>410</v>
      </c>
      <c r="K154" s="149" t="s">
        <v>411</v>
      </c>
      <c r="L154" s="149" t="s">
        <v>464</v>
      </c>
    </row>
    <row r="155" spans="3:12" ht="15.75" thickBot="1" x14ac:dyDescent="0.3">
      <c r="C155" s="306" t="s">
        <v>1339</v>
      </c>
      <c r="D155" s="158"/>
      <c r="E155" s="96">
        <f>HLOOKUP($C155,$CB$2:$CE$3,2,0)</f>
        <v>15000</v>
      </c>
      <c r="F155" s="97">
        <f>D155*E155</f>
        <v>0</v>
      </c>
      <c r="G155" s="165"/>
      <c r="H155" s="98" t="s">
        <v>1014</v>
      </c>
      <c r="I155" s="98" t="str">
        <f>VLOOKUP(H155,Presupuesto!$B$11:$C$565,2,0)</f>
        <v>EQUIPO DE COMPUTACION</v>
      </c>
      <c r="J155" s="219" t="s">
        <v>1453</v>
      </c>
      <c r="K155" s="98" t="s">
        <v>394</v>
      </c>
      <c r="L155" s="98"/>
    </row>
    <row r="156" spans="3:12" x14ac:dyDescent="0.25">
      <c r="C156" s="306" t="s">
        <v>1337</v>
      </c>
      <c r="D156" s="151"/>
      <c r="E156" s="96">
        <f>HLOOKUP($C156,$CB$2:$CE$3,2,0)</f>
        <v>35000</v>
      </c>
      <c r="F156" s="97">
        <f>D156*E156</f>
        <v>0</v>
      </c>
      <c r="G156" s="165"/>
      <c r="H156" s="101" t="s">
        <v>1014</v>
      </c>
      <c r="I156" s="101" t="str">
        <f>VLOOKUP(H156,Presupuesto!$B$11:$C$565,2,0)</f>
        <v>EQUIPO DE COMPUTACION</v>
      </c>
      <c r="J156" s="98" t="str">
        <f>$J$155</f>
        <v>Posgrado</v>
      </c>
      <c r="K156" s="98" t="s">
        <v>412</v>
      </c>
      <c r="L156" s="98"/>
    </row>
    <row r="157" spans="3:12" x14ac:dyDescent="0.25">
      <c r="C157" s="99" t="s">
        <v>73</v>
      </c>
      <c r="D157" s="151"/>
      <c r="E157" s="100">
        <v>4000</v>
      </c>
      <c r="F157" s="97">
        <f t="shared" ref="F157:F168" si="13">D157*E157</f>
        <v>0</v>
      </c>
      <c r="G157" s="165"/>
      <c r="H157" s="101" t="s">
        <v>986</v>
      </c>
      <c r="I157" s="101" t="str">
        <f>VLOOKUP(H157,Presupuesto!$B$11:$C$565,2,0)</f>
        <v>EQUIPOS VARIOS DE OFICINA</v>
      </c>
      <c r="J157" s="98" t="str">
        <f t="shared" ref="J157:J168" si="14">$J$155</f>
        <v>Posgrado</v>
      </c>
      <c r="K157" s="98" t="s">
        <v>395</v>
      </c>
      <c r="L157" s="98"/>
    </row>
    <row r="158" spans="3:12" x14ac:dyDescent="0.25">
      <c r="C158" s="99" t="s">
        <v>74</v>
      </c>
      <c r="D158" s="151"/>
      <c r="E158" s="100">
        <v>8000</v>
      </c>
      <c r="F158" s="97">
        <f t="shared" si="13"/>
        <v>0</v>
      </c>
      <c r="G158" s="165"/>
      <c r="H158" s="101" t="s">
        <v>1014</v>
      </c>
      <c r="I158" s="101" t="str">
        <f>VLOOKUP(H158,Presupuesto!$B$11:$C$565,2,0)</f>
        <v>EQUIPO DE COMPUTACION</v>
      </c>
      <c r="J158" s="98" t="str">
        <f t="shared" si="14"/>
        <v>Posgrado</v>
      </c>
      <c r="K158" s="98" t="s">
        <v>395</v>
      </c>
      <c r="L158" s="98"/>
    </row>
    <row r="159" spans="3:12" x14ac:dyDescent="0.25">
      <c r="C159" s="99" t="s">
        <v>75</v>
      </c>
      <c r="D159" s="151"/>
      <c r="E159" s="100">
        <v>5000</v>
      </c>
      <c r="F159" s="97">
        <f t="shared" si="13"/>
        <v>0</v>
      </c>
      <c r="G159" s="165"/>
      <c r="H159" s="101" t="s">
        <v>1014</v>
      </c>
      <c r="I159" s="101" t="str">
        <f>VLOOKUP(H159,Presupuesto!$B$11:$C$565,2,0)</f>
        <v>EQUIPO DE COMPUTACION</v>
      </c>
      <c r="J159" s="98" t="str">
        <f t="shared" si="14"/>
        <v>Posgrado</v>
      </c>
      <c r="K159" s="98" t="s">
        <v>395</v>
      </c>
      <c r="L159" s="98"/>
    </row>
    <row r="160" spans="3:12" x14ac:dyDescent="0.25">
      <c r="C160" s="99" t="s">
        <v>35</v>
      </c>
      <c r="D160" s="151"/>
      <c r="E160" s="100">
        <v>13000</v>
      </c>
      <c r="F160" s="97">
        <f t="shared" si="13"/>
        <v>0</v>
      </c>
      <c r="G160" s="165"/>
      <c r="H160" s="101" t="s">
        <v>1000</v>
      </c>
      <c r="I160" s="101" t="str">
        <f>VLOOKUP(H160,Presupuesto!$B$11:$C$565,2,0)</f>
        <v>EQUIPO DE TRANSPORTE TRACCION Y ELEVACION</v>
      </c>
      <c r="J160" s="98" t="str">
        <f t="shared" si="14"/>
        <v>Posgrado</v>
      </c>
      <c r="K160" s="98" t="s">
        <v>395</v>
      </c>
      <c r="L160" s="98"/>
    </row>
    <row r="161" spans="3:12" x14ac:dyDescent="0.25">
      <c r="C161" s="99" t="s">
        <v>76</v>
      </c>
      <c r="D161" s="151"/>
      <c r="E161" s="100">
        <v>15000</v>
      </c>
      <c r="F161" s="97">
        <f t="shared" si="13"/>
        <v>0</v>
      </c>
      <c r="G161" s="165"/>
      <c r="H161" s="101" t="s">
        <v>1000</v>
      </c>
      <c r="I161" s="101" t="str">
        <f>VLOOKUP(H161,Presupuesto!$B$11:$C$565,2,0)</f>
        <v>EQUIPO DE TRANSPORTE TRACCION Y ELEVACION</v>
      </c>
      <c r="J161" s="98" t="str">
        <f t="shared" si="14"/>
        <v>Posgrado</v>
      </c>
      <c r="K161" s="98" t="s">
        <v>395</v>
      </c>
      <c r="L161" s="98"/>
    </row>
    <row r="162" spans="3:12" x14ac:dyDescent="0.25">
      <c r="C162" s="99" t="s">
        <v>77</v>
      </c>
      <c r="D162" s="151"/>
      <c r="E162" s="100">
        <v>10000</v>
      </c>
      <c r="F162" s="97">
        <f t="shared" si="13"/>
        <v>0</v>
      </c>
      <c r="G162" s="165"/>
      <c r="H162" s="101" t="s">
        <v>1000</v>
      </c>
      <c r="I162" s="101" t="str">
        <f>VLOOKUP(H162,Presupuesto!$B$11:$C$565,2,0)</f>
        <v>EQUIPO DE TRANSPORTE TRACCION Y ELEVACION</v>
      </c>
      <c r="J162" s="98" t="str">
        <f t="shared" si="14"/>
        <v>Posgrado</v>
      </c>
      <c r="K162" s="98" t="s">
        <v>403</v>
      </c>
      <c r="L162" s="98"/>
    </row>
    <row r="163" spans="3:12" x14ac:dyDescent="0.25">
      <c r="C163" s="99" t="s">
        <v>78</v>
      </c>
      <c r="D163" s="151"/>
      <c r="E163" s="100">
        <v>10000</v>
      </c>
      <c r="F163" s="97">
        <f t="shared" si="13"/>
        <v>0</v>
      </c>
      <c r="G163" s="165"/>
      <c r="H163" s="101" t="s">
        <v>1046</v>
      </c>
      <c r="I163" s="101" t="str">
        <f>VLOOKUP(H163,Presupuesto!$B$11:$C$565,2,0)</f>
        <v>APLICACIONES INFORMATICAS</v>
      </c>
      <c r="J163" s="98" t="str">
        <f t="shared" si="14"/>
        <v>Posgrado</v>
      </c>
      <c r="K163" s="98" t="s">
        <v>399</v>
      </c>
      <c r="L163" s="98"/>
    </row>
    <row r="164" spans="3:12" x14ac:dyDescent="0.25">
      <c r="C164" s="109" t="s">
        <v>79</v>
      </c>
      <c r="D164" s="151"/>
      <c r="E164" s="100">
        <v>2000</v>
      </c>
      <c r="F164" s="97">
        <f t="shared" si="13"/>
        <v>0</v>
      </c>
      <c r="G164" s="165"/>
      <c r="H164" s="110" t="s">
        <v>1014</v>
      </c>
      <c r="I164" s="110" t="str">
        <f>VLOOKUP(H164,Presupuesto!$B$11:$C$565,2,0)</f>
        <v>EQUIPO DE COMPUTACION</v>
      </c>
      <c r="J164" s="98" t="str">
        <f t="shared" si="14"/>
        <v>Posgrado</v>
      </c>
      <c r="K164" s="98" t="s">
        <v>395</v>
      </c>
      <c r="L164" s="98"/>
    </row>
    <row r="165" spans="3:12" x14ac:dyDescent="0.25">
      <c r="C165" s="109" t="s">
        <v>1469</v>
      </c>
      <c r="D165" s="151"/>
      <c r="E165" s="100">
        <v>1500</v>
      </c>
      <c r="F165" s="97">
        <f t="shared" si="13"/>
        <v>0</v>
      </c>
      <c r="G165" s="165"/>
      <c r="H165" s="110" t="s">
        <v>946</v>
      </c>
      <c r="I165" s="110" t="str">
        <f>VLOOKUP(H165,Presupuesto!$B$11:$C$565,2,0)</f>
        <v>UTILES Y MATERIALES ELECTRICOS</v>
      </c>
      <c r="J165" s="98" t="str">
        <f t="shared" si="14"/>
        <v>Posgrado</v>
      </c>
      <c r="K165" s="98" t="s">
        <v>395</v>
      </c>
      <c r="L165" s="98"/>
    </row>
    <row r="166" spans="3:12" x14ac:dyDescent="0.25">
      <c r="C166" s="109" t="s">
        <v>80</v>
      </c>
      <c r="D166" s="151"/>
      <c r="E166" s="100">
        <v>1500</v>
      </c>
      <c r="F166" s="97">
        <f t="shared" si="13"/>
        <v>0</v>
      </c>
      <c r="G166" s="165"/>
      <c r="H166" s="110" t="s">
        <v>1014</v>
      </c>
      <c r="I166" s="110" t="str">
        <f>VLOOKUP(H166,Presupuesto!$B$11:$C$565,2,0)</f>
        <v>EQUIPO DE COMPUTACION</v>
      </c>
      <c r="J166" s="98" t="str">
        <f t="shared" si="14"/>
        <v>Posgrado</v>
      </c>
      <c r="K166" s="98" t="s">
        <v>395</v>
      </c>
      <c r="L166" s="98"/>
    </row>
    <row r="167" spans="3:12" x14ac:dyDescent="0.25">
      <c r="C167" s="109" t="s">
        <v>81</v>
      </c>
      <c r="D167" s="151"/>
      <c r="E167" s="100">
        <v>500</v>
      </c>
      <c r="F167" s="97">
        <f t="shared" si="13"/>
        <v>0</v>
      </c>
      <c r="G167" s="165"/>
      <c r="H167" s="110" t="s">
        <v>955</v>
      </c>
      <c r="I167" s="110" t="str">
        <f>VLOOKUP(H167,Presupuesto!$B$11:$C$565,2,0)</f>
        <v>OTROS RESPUESTOS Y ACCESORIOS MENORES</v>
      </c>
      <c r="J167" s="98" t="str">
        <f t="shared" si="14"/>
        <v>Posgrado</v>
      </c>
      <c r="K167" s="98" t="s">
        <v>395</v>
      </c>
      <c r="L167" s="98"/>
    </row>
    <row r="168" spans="3:12" ht="15.75" thickBot="1" x14ac:dyDescent="0.3">
      <c r="C168" s="102" t="s">
        <v>82</v>
      </c>
      <c r="D168" s="159"/>
      <c r="E168" s="104">
        <v>20</v>
      </c>
      <c r="F168" s="105">
        <f t="shared" si="13"/>
        <v>0</v>
      </c>
      <c r="G168" s="162"/>
      <c r="H168" s="106" t="s">
        <v>955</v>
      </c>
      <c r="I168" s="106" t="str">
        <f>VLOOKUP(H168,Presupuesto!$B$11:$C$565,2,0)</f>
        <v>OTROS RESPUESTOS Y ACCESORIOS MENORES</v>
      </c>
      <c r="J168" s="106" t="str">
        <f t="shared" si="14"/>
        <v>Posgrado</v>
      </c>
      <c r="K168" s="124" t="s">
        <v>394</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392</v>
      </c>
      <c r="D174" s="370"/>
      <c r="E174" s="93"/>
      <c r="F174" s="93"/>
      <c r="G174" s="93"/>
      <c r="H174" s="76"/>
      <c r="I174" s="76"/>
      <c r="J174" s="76"/>
      <c r="K174" s="112"/>
    </row>
    <row r="175" spans="3:12" ht="18.75" x14ac:dyDescent="0.25">
      <c r="C175" s="211"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131</v>
      </c>
      <c r="H177" s="149" t="s">
        <v>46</v>
      </c>
      <c r="I177" s="149" t="s">
        <v>132</v>
      </c>
      <c r="J177" s="149" t="s">
        <v>410</v>
      </c>
      <c r="K177" s="149" t="s">
        <v>411</v>
      </c>
      <c r="L177" s="149" t="s">
        <v>464</v>
      </c>
    </row>
    <row r="178" spans="3:12" ht="15.75" thickBot="1" x14ac:dyDescent="0.3">
      <c r="C178" s="306" t="s">
        <v>1339</v>
      </c>
      <c r="D178" s="158"/>
      <c r="E178" s="96">
        <f>HLOOKUP($C178,$CB$2:$CE$3,2,0)</f>
        <v>15000</v>
      </c>
      <c r="F178" s="97">
        <f>D178*E178</f>
        <v>0</v>
      </c>
      <c r="G178" s="165"/>
      <c r="H178" s="98" t="s">
        <v>1014</v>
      </c>
      <c r="I178" s="98" t="str">
        <f>VLOOKUP(H178,Presupuesto!$B$11:$C$565,2,0)</f>
        <v>EQUIPO DE COMPUTACION</v>
      </c>
      <c r="J178" s="219" t="s">
        <v>1453</v>
      </c>
      <c r="K178" s="98" t="s">
        <v>394</v>
      </c>
      <c r="L178" s="98"/>
    </row>
    <row r="179" spans="3:12" x14ac:dyDescent="0.25">
      <c r="C179" s="306" t="s">
        <v>1337</v>
      </c>
      <c r="D179" s="151"/>
      <c r="E179" s="96">
        <f>HLOOKUP($C179,$CB$2:$CE$3,2,0)</f>
        <v>35000</v>
      </c>
      <c r="F179" s="97">
        <f>D179*E179</f>
        <v>0</v>
      </c>
      <c r="G179" s="165"/>
      <c r="H179" s="101" t="s">
        <v>1014</v>
      </c>
      <c r="I179" s="101" t="str">
        <f>VLOOKUP(H179,Presupuesto!$B$11:$C$565,2,0)</f>
        <v>EQUIPO DE COMPUTACION</v>
      </c>
      <c r="J179" s="98" t="str">
        <f>$J$178</f>
        <v>Posgrado</v>
      </c>
      <c r="K179" s="98" t="s">
        <v>412</v>
      </c>
      <c r="L179" s="98"/>
    </row>
    <row r="180" spans="3:12" x14ac:dyDescent="0.25">
      <c r="C180" s="99" t="s">
        <v>73</v>
      </c>
      <c r="D180" s="151"/>
      <c r="E180" s="100">
        <v>4000</v>
      </c>
      <c r="F180" s="97">
        <f t="shared" ref="F180:F191" si="15">D180*E180</f>
        <v>0</v>
      </c>
      <c r="G180" s="165"/>
      <c r="H180" s="101" t="s">
        <v>986</v>
      </c>
      <c r="I180" s="101" t="str">
        <f>VLOOKUP(H180,Presupuesto!$B$11:$C$565,2,0)</f>
        <v>EQUIPOS VARIOS DE OFICINA</v>
      </c>
      <c r="J180" s="98" t="str">
        <f t="shared" ref="J180:J191" si="16">$J$178</f>
        <v>Posgrado</v>
      </c>
      <c r="K180" s="98" t="s">
        <v>395</v>
      </c>
      <c r="L180" s="98"/>
    </row>
    <row r="181" spans="3:12" x14ac:dyDescent="0.25">
      <c r="C181" s="99" t="s">
        <v>74</v>
      </c>
      <c r="D181" s="151"/>
      <c r="E181" s="100">
        <v>8000</v>
      </c>
      <c r="F181" s="97">
        <f t="shared" si="15"/>
        <v>0</v>
      </c>
      <c r="G181" s="165"/>
      <c r="H181" s="101" t="s">
        <v>1014</v>
      </c>
      <c r="I181" s="101" t="str">
        <f>VLOOKUP(H181,Presupuesto!$B$11:$C$565,2,0)</f>
        <v>EQUIPO DE COMPUTACION</v>
      </c>
      <c r="J181" s="98" t="str">
        <f t="shared" si="16"/>
        <v>Posgrado</v>
      </c>
      <c r="K181" s="98" t="s">
        <v>395</v>
      </c>
      <c r="L181" s="98"/>
    </row>
    <row r="182" spans="3:12" x14ac:dyDescent="0.25">
      <c r="C182" s="99" t="s">
        <v>75</v>
      </c>
      <c r="D182" s="151"/>
      <c r="E182" s="100">
        <v>5000</v>
      </c>
      <c r="F182" s="97">
        <f t="shared" si="15"/>
        <v>0</v>
      </c>
      <c r="G182" s="165"/>
      <c r="H182" s="101" t="s">
        <v>1014</v>
      </c>
      <c r="I182" s="101" t="str">
        <f>VLOOKUP(H182,Presupuesto!$B$11:$C$565,2,0)</f>
        <v>EQUIPO DE COMPUTACION</v>
      </c>
      <c r="J182" s="98" t="str">
        <f t="shared" si="16"/>
        <v>Posgrado</v>
      </c>
      <c r="K182" s="98" t="s">
        <v>395</v>
      </c>
      <c r="L182" s="98"/>
    </row>
    <row r="183" spans="3:12" x14ac:dyDescent="0.25">
      <c r="C183" s="99" t="s">
        <v>35</v>
      </c>
      <c r="D183" s="151"/>
      <c r="E183" s="100">
        <v>13000</v>
      </c>
      <c r="F183" s="97">
        <f t="shared" si="15"/>
        <v>0</v>
      </c>
      <c r="G183" s="165"/>
      <c r="H183" s="101" t="s">
        <v>1000</v>
      </c>
      <c r="I183" s="101" t="str">
        <f>VLOOKUP(H183,Presupuesto!$B$11:$C$565,2,0)</f>
        <v>EQUIPO DE TRANSPORTE TRACCION Y ELEVACION</v>
      </c>
      <c r="J183" s="98" t="str">
        <f t="shared" si="16"/>
        <v>Posgrado</v>
      </c>
      <c r="K183" s="98" t="s">
        <v>395</v>
      </c>
      <c r="L183" s="98"/>
    </row>
    <row r="184" spans="3:12" x14ac:dyDescent="0.25">
      <c r="C184" s="99" t="s">
        <v>76</v>
      </c>
      <c r="D184" s="151"/>
      <c r="E184" s="100">
        <v>15000</v>
      </c>
      <c r="F184" s="97">
        <f t="shared" si="15"/>
        <v>0</v>
      </c>
      <c r="G184" s="165"/>
      <c r="H184" s="101" t="s">
        <v>1000</v>
      </c>
      <c r="I184" s="101" t="str">
        <f>VLOOKUP(H184,Presupuesto!$B$11:$C$565,2,0)</f>
        <v>EQUIPO DE TRANSPORTE TRACCION Y ELEVACION</v>
      </c>
      <c r="J184" s="98" t="str">
        <f t="shared" si="16"/>
        <v>Posgrado</v>
      </c>
      <c r="K184" s="98" t="s">
        <v>395</v>
      </c>
      <c r="L184" s="98"/>
    </row>
    <row r="185" spans="3:12" x14ac:dyDescent="0.25">
      <c r="C185" s="99" t="s">
        <v>77</v>
      </c>
      <c r="D185" s="151"/>
      <c r="E185" s="100">
        <v>10000</v>
      </c>
      <c r="F185" s="97">
        <f t="shared" si="15"/>
        <v>0</v>
      </c>
      <c r="G185" s="165"/>
      <c r="H185" s="101" t="s">
        <v>1000</v>
      </c>
      <c r="I185" s="101" t="str">
        <f>VLOOKUP(H185,Presupuesto!$B$11:$C$565,2,0)</f>
        <v>EQUIPO DE TRANSPORTE TRACCION Y ELEVACION</v>
      </c>
      <c r="J185" s="98" t="str">
        <f t="shared" si="16"/>
        <v>Posgrado</v>
      </c>
      <c r="K185" s="98" t="s">
        <v>403</v>
      </c>
      <c r="L185" s="98"/>
    </row>
    <row r="186" spans="3:12" x14ac:dyDescent="0.25">
      <c r="C186" s="99" t="s">
        <v>78</v>
      </c>
      <c r="D186" s="151"/>
      <c r="E186" s="100">
        <v>10000</v>
      </c>
      <c r="F186" s="97">
        <f t="shared" si="15"/>
        <v>0</v>
      </c>
      <c r="G186" s="165"/>
      <c r="H186" s="101" t="s">
        <v>1046</v>
      </c>
      <c r="I186" s="101" t="str">
        <f>VLOOKUP(H186,Presupuesto!$B$11:$C$565,2,0)</f>
        <v>APLICACIONES INFORMATICAS</v>
      </c>
      <c r="J186" s="98" t="str">
        <f t="shared" si="16"/>
        <v>Posgrado</v>
      </c>
      <c r="K186" s="98" t="s">
        <v>399</v>
      </c>
      <c r="L186" s="98"/>
    </row>
    <row r="187" spans="3:12" x14ac:dyDescent="0.25">
      <c r="C187" s="109" t="s">
        <v>79</v>
      </c>
      <c r="D187" s="151"/>
      <c r="E187" s="100">
        <v>2000</v>
      </c>
      <c r="F187" s="97">
        <f t="shared" si="15"/>
        <v>0</v>
      </c>
      <c r="G187" s="165"/>
      <c r="H187" s="110" t="s">
        <v>1014</v>
      </c>
      <c r="I187" s="110" t="str">
        <f>VLOOKUP(H187,Presupuesto!$B$11:$C$565,2,0)</f>
        <v>EQUIPO DE COMPUTACION</v>
      </c>
      <c r="J187" s="98" t="str">
        <f t="shared" si="16"/>
        <v>Posgrado</v>
      </c>
      <c r="K187" s="98" t="s">
        <v>395</v>
      </c>
      <c r="L187" s="98"/>
    </row>
    <row r="188" spans="3:12" x14ac:dyDescent="0.25">
      <c r="C188" s="109" t="s">
        <v>1469</v>
      </c>
      <c r="D188" s="151"/>
      <c r="E188" s="100">
        <v>1500</v>
      </c>
      <c r="F188" s="97">
        <f t="shared" si="15"/>
        <v>0</v>
      </c>
      <c r="G188" s="165"/>
      <c r="H188" s="110" t="s">
        <v>946</v>
      </c>
      <c r="I188" s="110" t="str">
        <f>VLOOKUP(H188,Presupuesto!$B$11:$C$565,2,0)</f>
        <v>UTILES Y MATERIALES ELECTRICOS</v>
      </c>
      <c r="J188" s="98" t="str">
        <f t="shared" si="16"/>
        <v>Posgrado</v>
      </c>
      <c r="K188" s="98" t="s">
        <v>395</v>
      </c>
      <c r="L188" s="98"/>
    </row>
    <row r="189" spans="3:12" x14ac:dyDescent="0.25">
      <c r="C189" s="109" t="s">
        <v>80</v>
      </c>
      <c r="D189" s="151"/>
      <c r="E189" s="100">
        <v>1500</v>
      </c>
      <c r="F189" s="97">
        <f t="shared" si="15"/>
        <v>0</v>
      </c>
      <c r="G189" s="165"/>
      <c r="H189" s="110" t="s">
        <v>1014</v>
      </c>
      <c r="I189" s="110" t="str">
        <f>VLOOKUP(H189,Presupuesto!$B$11:$C$565,2,0)</f>
        <v>EQUIPO DE COMPUTACION</v>
      </c>
      <c r="J189" s="98" t="str">
        <f t="shared" si="16"/>
        <v>Posgrado</v>
      </c>
      <c r="K189" s="98" t="s">
        <v>395</v>
      </c>
      <c r="L189" s="98"/>
    </row>
    <row r="190" spans="3:12" x14ac:dyDescent="0.25">
      <c r="C190" s="109" t="s">
        <v>81</v>
      </c>
      <c r="D190" s="151"/>
      <c r="E190" s="100">
        <v>500</v>
      </c>
      <c r="F190" s="97">
        <f t="shared" si="15"/>
        <v>0</v>
      </c>
      <c r="G190" s="165"/>
      <c r="H190" s="110" t="s">
        <v>955</v>
      </c>
      <c r="I190" s="110" t="str">
        <f>VLOOKUP(H190,Presupuesto!$B$11:$C$565,2,0)</f>
        <v>OTROS RESPUESTOS Y ACCESORIOS MENORES</v>
      </c>
      <c r="J190" s="98" t="str">
        <f t="shared" si="16"/>
        <v>Posgrado</v>
      </c>
      <c r="K190" s="98" t="s">
        <v>395</v>
      </c>
      <c r="L190" s="98"/>
    </row>
    <row r="191" spans="3:12" ht="15.75" thickBot="1" x14ac:dyDescent="0.3">
      <c r="C191" s="102" t="s">
        <v>82</v>
      </c>
      <c r="D191" s="159"/>
      <c r="E191" s="104">
        <v>20</v>
      </c>
      <c r="F191" s="105">
        <f t="shared" si="15"/>
        <v>0</v>
      </c>
      <c r="G191" s="162"/>
      <c r="H191" s="106" t="s">
        <v>955</v>
      </c>
      <c r="I191" s="106" t="str">
        <f>VLOOKUP(H191,Presupuesto!$B$11:$C$565,2,0)</f>
        <v>OTROS RESPUESTOS Y ACCESORIOS MENORES</v>
      </c>
      <c r="J191" s="106" t="str">
        <f t="shared" si="16"/>
        <v>Posgrado</v>
      </c>
      <c r="K191" s="124" t="s">
        <v>394</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392</v>
      </c>
      <c r="D197" s="370"/>
      <c r="E197" s="93"/>
      <c r="F197" s="93"/>
      <c r="G197" s="93"/>
      <c r="H197" s="76"/>
      <c r="I197" s="76"/>
      <c r="J197" s="76"/>
      <c r="K197" s="112"/>
    </row>
    <row r="198" spans="3:12" ht="18.75" x14ac:dyDescent="0.25">
      <c r="C198" s="211"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131</v>
      </c>
      <c r="H200" s="149" t="s">
        <v>46</v>
      </c>
      <c r="I200" s="149" t="s">
        <v>132</v>
      </c>
      <c r="J200" s="149" t="s">
        <v>410</v>
      </c>
      <c r="K200" s="149" t="s">
        <v>411</v>
      </c>
      <c r="L200" s="149" t="s">
        <v>464</v>
      </c>
    </row>
    <row r="201" spans="3:12" ht="15.75" thickBot="1" x14ac:dyDescent="0.3">
      <c r="C201" s="306" t="s">
        <v>1339</v>
      </c>
      <c r="D201" s="158"/>
      <c r="E201" s="96">
        <f>HLOOKUP($C201,$CB$2:$CE$3,2,0)</f>
        <v>15000</v>
      </c>
      <c r="F201" s="97">
        <f>D201*E201</f>
        <v>0</v>
      </c>
      <c r="G201" s="165"/>
      <c r="H201" s="98" t="s">
        <v>1014</v>
      </c>
      <c r="I201" s="98" t="str">
        <f>VLOOKUP(H201,Presupuesto!$B$11:$C$565,2,0)</f>
        <v>EQUIPO DE COMPUTACION</v>
      </c>
      <c r="J201" s="219" t="s">
        <v>1453</v>
      </c>
      <c r="K201" s="98" t="s">
        <v>394</v>
      </c>
      <c r="L201" s="98"/>
    </row>
    <row r="202" spans="3:12" x14ac:dyDescent="0.25">
      <c r="C202" s="306" t="s">
        <v>1337</v>
      </c>
      <c r="D202" s="151"/>
      <c r="E202" s="96">
        <f>HLOOKUP($C202,$CB$2:$CE$3,2,0)</f>
        <v>35000</v>
      </c>
      <c r="F202" s="97">
        <f>D202*E202</f>
        <v>0</v>
      </c>
      <c r="G202" s="165"/>
      <c r="H202" s="101" t="s">
        <v>1014</v>
      </c>
      <c r="I202" s="101" t="str">
        <f>VLOOKUP(H202,Presupuesto!$B$11:$C$565,2,0)</f>
        <v>EQUIPO DE COMPUTACION</v>
      </c>
      <c r="J202" s="98" t="str">
        <f>$J$201</f>
        <v>Posgrado</v>
      </c>
      <c r="K202" s="98" t="s">
        <v>412</v>
      </c>
      <c r="L202" s="98"/>
    </row>
    <row r="203" spans="3:12" x14ac:dyDescent="0.25">
      <c r="C203" s="99" t="s">
        <v>73</v>
      </c>
      <c r="D203" s="151"/>
      <c r="E203" s="100">
        <v>4000</v>
      </c>
      <c r="F203" s="97">
        <f t="shared" ref="F203:F214" si="17">D203*E203</f>
        <v>0</v>
      </c>
      <c r="G203" s="165"/>
      <c r="H203" s="101" t="s">
        <v>986</v>
      </c>
      <c r="I203" s="101" t="str">
        <f>VLOOKUP(H203,Presupuesto!$B$11:$C$565,2,0)</f>
        <v>EQUIPOS VARIOS DE OFICINA</v>
      </c>
      <c r="J203" s="98" t="str">
        <f t="shared" ref="J203:J214" si="18">$J$201</f>
        <v>Posgrado</v>
      </c>
      <c r="K203" s="98" t="s">
        <v>395</v>
      </c>
      <c r="L203" s="98"/>
    </row>
    <row r="204" spans="3:12" x14ac:dyDescent="0.25">
      <c r="C204" s="99" t="s">
        <v>74</v>
      </c>
      <c r="D204" s="151"/>
      <c r="E204" s="100">
        <v>8000</v>
      </c>
      <c r="F204" s="97">
        <f t="shared" si="17"/>
        <v>0</v>
      </c>
      <c r="G204" s="165"/>
      <c r="H204" s="101" t="s">
        <v>1014</v>
      </c>
      <c r="I204" s="101" t="str">
        <f>VLOOKUP(H204,Presupuesto!$B$11:$C$565,2,0)</f>
        <v>EQUIPO DE COMPUTACION</v>
      </c>
      <c r="J204" s="98" t="str">
        <f t="shared" si="18"/>
        <v>Posgrado</v>
      </c>
      <c r="K204" s="98" t="s">
        <v>395</v>
      </c>
      <c r="L204" s="98"/>
    </row>
    <row r="205" spans="3:12" x14ac:dyDescent="0.25">
      <c r="C205" s="99" t="s">
        <v>75</v>
      </c>
      <c r="D205" s="151"/>
      <c r="E205" s="100">
        <v>5000</v>
      </c>
      <c r="F205" s="97">
        <f t="shared" si="17"/>
        <v>0</v>
      </c>
      <c r="G205" s="165"/>
      <c r="H205" s="101" t="s">
        <v>1014</v>
      </c>
      <c r="I205" s="101" t="str">
        <f>VLOOKUP(H205,Presupuesto!$B$11:$C$565,2,0)</f>
        <v>EQUIPO DE COMPUTACION</v>
      </c>
      <c r="J205" s="98" t="str">
        <f t="shared" si="18"/>
        <v>Posgrado</v>
      </c>
      <c r="K205" s="98" t="s">
        <v>395</v>
      </c>
      <c r="L205" s="98"/>
    </row>
    <row r="206" spans="3:12" x14ac:dyDescent="0.25">
      <c r="C206" s="99" t="s">
        <v>35</v>
      </c>
      <c r="D206" s="151"/>
      <c r="E206" s="100">
        <v>13000</v>
      </c>
      <c r="F206" s="97">
        <f t="shared" si="17"/>
        <v>0</v>
      </c>
      <c r="G206" s="165"/>
      <c r="H206" s="101" t="s">
        <v>1000</v>
      </c>
      <c r="I206" s="101" t="str">
        <f>VLOOKUP(H206,Presupuesto!$B$11:$C$565,2,0)</f>
        <v>EQUIPO DE TRANSPORTE TRACCION Y ELEVACION</v>
      </c>
      <c r="J206" s="98" t="str">
        <f t="shared" si="18"/>
        <v>Posgrado</v>
      </c>
      <c r="K206" s="98" t="s">
        <v>395</v>
      </c>
      <c r="L206" s="98"/>
    </row>
    <row r="207" spans="3:12" x14ac:dyDescent="0.25">
      <c r="C207" s="99" t="s">
        <v>76</v>
      </c>
      <c r="D207" s="151"/>
      <c r="E207" s="100">
        <v>15000</v>
      </c>
      <c r="F207" s="97">
        <f t="shared" si="17"/>
        <v>0</v>
      </c>
      <c r="G207" s="165"/>
      <c r="H207" s="101" t="s">
        <v>1000</v>
      </c>
      <c r="I207" s="101" t="str">
        <f>VLOOKUP(H207,Presupuesto!$B$11:$C$565,2,0)</f>
        <v>EQUIPO DE TRANSPORTE TRACCION Y ELEVACION</v>
      </c>
      <c r="J207" s="98" t="str">
        <f t="shared" si="18"/>
        <v>Posgrado</v>
      </c>
      <c r="K207" s="98" t="s">
        <v>395</v>
      </c>
      <c r="L207" s="98"/>
    </row>
    <row r="208" spans="3:12" x14ac:dyDescent="0.25">
      <c r="C208" s="99" t="s">
        <v>77</v>
      </c>
      <c r="D208" s="151"/>
      <c r="E208" s="100">
        <v>10000</v>
      </c>
      <c r="F208" s="97">
        <f t="shared" si="17"/>
        <v>0</v>
      </c>
      <c r="G208" s="165"/>
      <c r="H208" s="101" t="s">
        <v>1000</v>
      </c>
      <c r="I208" s="101" t="str">
        <f>VLOOKUP(H208,Presupuesto!$B$11:$C$565,2,0)</f>
        <v>EQUIPO DE TRANSPORTE TRACCION Y ELEVACION</v>
      </c>
      <c r="J208" s="98" t="str">
        <f t="shared" si="18"/>
        <v>Posgrado</v>
      </c>
      <c r="K208" s="98" t="s">
        <v>403</v>
      </c>
      <c r="L208" s="98"/>
    </row>
    <row r="209" spans="3:12" x14ac:dyDescent="0.25">
      <c r="C209" s="99" t="s">
        <v>78</v>
      </c>
      <c r="D209" s="151"/>
      <c r="E209" s="100">
        <v>10000</v>
      </c>
      <c r="F209" s="97">
        <f t="shared" si="17"/>
        <v>0</v>
      </c>
      <c r="G209" s="165"/>
      <c r="H209" s="101" t="s">
        <v>1046</v>
      </c>
      <c r="I209" s="101" t="str">
        <f>VLOOKUP(H209,Presupuesto!$B$11:$C$565,2,0)</f>
        <v>APLICACIONES INFORMATICAS</v>
      </c>
      <c r="J209" s="98" t="str">
        <f t="shared" si="18"/>
        <v>Posgrado</v>
      </c>
      <c r="K209" s="98" t="s">
        <v>399</v>
      </c>
      <c r="L209" s="98"/>
    </row>
    <row r="210" spans="3:12" x14ac:dyDescent="0.25">
      <c r="C210" s="109" t="s">
        <v>79</v>
      </c>
      <c r="D210" s="151"/>
      <c r="E210" s="100">
        <v>2000</v>
      </c>
      <c r="F210" s="97">
        <f t="shared" si="17"/>
        <v>0</v>
      </c>
      <c r="G210" s="165"/>
      <c r="H210" s="110" t="s">
        <v>1014</v>
      </c>
      <c r="I210" s="110" t="str">
        <f>VLOOKUP(H210,Presupuesto!$B$11:$C$565,2,0)</f>
        <v>EQUIPO DE COMPUTACION</v>
      </c>
      <c r="J210" s="98" t="str">
        <f t="shared" si="18"/>
        <v>Posgrado</v>
      </c>
      <c r="K210" s="98" t="s">
        <v>395</v>
      </c>
      <c r="L210" s="98"/>
    </row>
    <row r="211" spans="3:12" x14ac:dyDescent="0.25">
      <c r="C211" s="109" t="s">
        <v>1469</v>
      </c>
      <c r="D211" s="151"/>
      <c r="E211" s="100">
        <v>1500</v>
      </c>
      <c r="F211" s="97">
        <f t="shared" si="17"/>
        <v>0</v>
      </c>
      <c r="G211" s="165"/>
      <c r="H211" s="110" t="s">
        <v>946</v>
      </c>
      <c r="I211" s="110" t="str">
        <f>VLOOKUP(H211,Presupuesto!$B$11:$C$565,2,0)</f>
        <v>UTILES Y MATERIALES ELECTRICOS</v>
      </c>
      <c r="J211" s="98" t="str">
        <f t="shared" si="18"/>
        <v>Posgrado</v>
      </c>
      <c r="K211" s="98" t="s">
        <v>395</v>
      </c>
      <c r="L211" s="98"/>
    </row>
    <row r="212" spans="3:12" x14ac:dyDescent="0.25">
      <c r="C212" s="109" t="s">
        <v>80</v>
      </c>
      <c r="D212" s="151"/>
      <c r="E212" s="100">
        <v>1500</v>
      </c>
      <c r="F212" s="97">
        <f t="shared" si="17"/>
        <v>0</v>
      </c>
      <c r="G212" s="165"/>
      <c r="H212" s="110" t="s">
        <v>1014</v>
      </c>
      <c r="I212" s="110" t="str">
        <f>VLOOKUP(H212,Presupuesto!$B$11:$C$565,2,0)</f>
        <v>EQUIPO DE COMPUTACION</v>
      </c>
      <c r="J212" s="98" t="str">
        <f t="shared" si="18"/>
        <v>Posgrado</v>
      </c>
      <c r="K212" s="98" t="s">
        <v>395</v>
      </c>
      <c r="L212" s="98"/>
    </row>
    <row r="213" spans="3:12" x14ac:dyDescent="0.25">
      <c r="C213" s="109" t="s">
        <v>81</v>
      </c>
      <c r="D213" s="151"/>
      <c r="E213" s="100">
        <v>500</v>
      </c>
      <c r="F213" s="97">
        <f t="shared" si="17"/>
        <v>0</v>
      </c>
      <c r="G213" s="165"/>
      <c r="H213" s="110" t="s">
        <v>955</v>
      </c>
      <c r="I213" s="110" t="str">
        <f>VLOOKUP(H213,Presupuesto!$B$11:$C$565,2,0)</f>
        <v>OTROS RESPUESTOS Y ACCESORIOS MENORES</v>
      </c>
      <c r="J213" s="98" t="str">
        <f t="shared" si="18"/>
        <v>Posgrado</v>
      </c>
      <c r="K213" s="98" t="s">
        <v>395</v>
      </c>
      <c r="L213" s="98"/>
    </row>
    <row r="214" spans="3:12" ht="15.75" thickBot="1" x14ac:dyDescent="0.3">
      <c r="C214" s="102" t="s">
        <v>82</v>
      </c>
      <c r="D214" s="159"/>
      <c r="E214" s="104">
        <v>20</v>
      </c>
      <c r="F214" s="105">
        <f t="shared" si="17"/>
        <v>0</v>
      </c>
      <c r="G214" s="162"/>
      <c r="H214" s="106" t="s">
        <v>955</v>
      </c>
      <c r="I214" s="106" t="str">
        <f>VLOOKUP(H214,Presupuesto!$B$11:$C$565,2,0)</f>
        <v>OTROS RESPUESTOS Y ACCESORIOS MENORES</v>
      </c>
      <c r="J214" s="106" t="str">
        <f t="shared" si="18"/>
        <v>Posgrado</v>
      </c>
      <c r="K214" s="124" t="s">
        <v>394</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392</v>
      </c>
      <c r="D220" s="370"/>
      <c r="E220" s="93"/>
      <c r="F220" s="93"/>
      <c r="G220" s="93"/>
      <c r="H220" s="76"/>
      <c r="I220" s="76"/>
      <c r="J220" s="76"/>
      <c r="K220" s="112"/>
    </row>
    <row r="221" spans="3:12" ht="18.75" x14ac:dyDescent="0.25">
      <c r="C221" s="211"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131</v>
      </c>
      <c r="H223" s="149" t="s">
        <v>46</v>
      </c>
      <c r="I223" s="149" t="s">
        <v>132</v>
      </c>
      <c r="J223" s="149" t="s">
        <v>410</v>
      </c>
      <c r="K223" s="149" t="s">
        <v>411</v>
      </c>
      <c r="L223" s="149" t="s">
        <v>464</v>
      </c>
    </row>
    <row r="224" spans="3:12" ht="15.75" thickBot="1" x14ac:dyDescent="0.3">
      <c r="C224" s="306" t="s">
        <v>1339</v>
      </c>
      <c r="D224" s="158"/>
      <c r="E224" s="96">
        <f>HLOOKUP($C224,$CB$2:$CE$3,2,0)</f>
        <v>15000</v>
      </c>
      <c r="F224" s="97">
        <f>D224*E224</f>
        <v>0</v>
      </c>
      <c r="G224" s="165"/>
      <c r="H224" s="98" t="s">
        <v>1014</v>
      </c>
      <c r="I224" s="98" t="str">
        <f>VLOOKUP(H224,Presupuesto!$B$11:$C$565,2,0)</f>
        <v>EQUIPO DE COMPUTACION</v>
      </c>
      <c r="J224" s="219" t="s">
        <v>1453</v>
      </c>
      <c r="K224" s="98" t="s">
        <v>394</v>
      </c>
      <c r="L224" s="98"/>
    </row>
    <row r="225" spans="3:12" x14ac:dyDescent="0.25">
      <c r="C225" s="306" t="s">
        <v>1337</v>
      </c>
      <c r="D225" s="151"/>
      <c r="E225" s="96">
        <f>HLOOKUP($C225,$CB$2:$CE$3,2,0)</f>
        <v>35000</v>
      </c>
      <c r="F225" s="97">
        <f>D225*E225</f>
        <v>0</v>
      </c>
      <c r="G225" s="165"/>
      <c r="H225" s="101" t="s">
        <v>1014</v>
      </c>
      <c r="I225" s="101" t="str">
        <f>VLOOKUP(H225,Presupuesto!$B$11:$C$565,2,0)</f>
        <v>EQUIPO DE COMPUTACION</v>
      </c>
      <c r="J225" s="98" t="str">
        <f>$J$224</f>
        <v>Posgrado</v>
      </c>
      <c r="K225" s="98" t="s">
        <v>412</v>
      </c>
      <c r="L225" s="98"/>
    </row>
    <row r="226" spans="3:12" x14ac:dyDescent="0.25">
      <c r="C226" s="99" t="s">
        <v>73</v>
      </c>
      <c r="D226" s="151"/>
      <c r="E226" s="100">
        <v>4000</v>
      </c>
      <c r="F226" s="97">
        <f t="shared" ref="F226:F237" si="19">D226*E226</f>
        <v>0</v>
      </c>
      <c r="G226" s="165"/>
      <c r="H226" s="101" t="s">
        <v>986</v>
      </c>
      <c r="I226" s="101" t="str">
        <f>VLOOKUP(H226,Presupuesto!$B$11:$C$565,2,0)</f>
        <v>EQUIPOS VARIOS DE OFICINA</v>
      </c>
      <c r="J226" s="98" t="str">
        <f t="shared" ref="J226:J237" si="20">$J$224</f>
        <v>Posgrado</v>
      </c>
      <c r="K226" s="98" t="s">
        <v>395</v>
      </c>
      <c r="L226" s="98"/>
    </row>
    <row r="227" spans="3:12" x14ac:dyDescent="0.25">
      <c r="C227" s="99" t="s">
        <v>74</v>
      </c>
      <c r="D227" s="151"/>
      <c r="E227" s="100">
        <v>8000</v>
      </c>
      <c r="F227" s="97">
        <f t="shared" si="19"/>
        <v>0</v>
      </c>
      <c r="G227" s="165"/>
      <c r="H227" s="101" t="s">
        <v>1014</v>
      </c>
      <c r="I227" s="101" t="str">
        <f>VLOOKUP(H227,Presupuesto!$B$11:$C$565,2,0)</f>
        <v>EQUIPO DE COMPUTACION</v>
      </c>
      <c r="J227" s="98" t="str">
        <f t="shared" si="20"/>
        <v>Posgrado</v>
      </c>
      <c r="K227" s="98" t="s">
        <v>395</v>
      </c>
      <c r="L227" s="98"/>
    </row>
    <row r="228" spans="3:12" x14ac:dyDescent="0.25">
      <c r="C228" s="99" t="s">
        <v>75</v>
      </c>
      <c r="D228" s="151"/>
      <c r="E228" s="100">
        <v>5000</v>
      </c>
      <c r="F228" s="97">
        <f t="shared" si="19"/>
        <v>0</v>
      </c>
      <c r="G228" s="165"/>
      <c r="H228" s="101" t="s">
        <v>1014</v>
      </c>
      <c r="I228" s="101" t="str">
        <f>VLOOKUP(H228,Presupuesto!$B$11:$C$565,2,0)</f>
        <v>EQUIPO DE COMPUTACION</v>
      </c>
      <c r="J228" s="98" t="str">
        <f t="shared" si="20"/>
        <v>Posgrado</v>
      </c>
      <c r="K228" s="98" t="s">
        <v>395</v>
      </c>
      <c r="L228" s="98"/>
    </row>
    <row r="229" spans="3:12" x14ac:dyDescent="0.25">
      <c r="C229" s="99" t="s">
        <v>35</v>
      </c>
      <c r="D229" s="151"/>
      <c r="E229" s="100">
        <v>13000</v>
      </c>
      <c r="F229" s="97">
        <f t="shared" si="19"/>
        <v>0</v>
      </c>
      <c r="G229" s="165"/>
      <c r="H229" s="101" t="s">
        <v>1000</v>
      </c>
      <c r="I229" s="101" t="str">
        <f>VLOOKUP(H229,Presupuesto!$B$11:$C$565,2,0)</f>
        <v>EQUIPO DE TRANSPORTE TRACCION Y ELEVACION</v>
      </c>
      <c r="J229" s="98" t="str">
        <f t="shared" si="20"/>
        <v>Posgrado</v>
      </c>
      <c r="K229" s="98" t="s">
        <v>395</v>
      </c>
      <c r="L229" s="98"/>
    </row>
    <row r="230" spans="3:12" x14ac:dyDescent="0.25">
      <c r="C230" s="99" t="s">
        <v>76</v>
      </c>
      <c r="D230" s="151"/>
      <c r="E230" s="100">
        <v>15000</v>
      </c>
      <c r="F230" s="97">
        <f t="shared" si="19"/>
        <v>0</v>
      </c>
      <c r="G230" s="165"/>
      <c r="H230" s="101" t="s">
        <v>1000</v>
      </c>
      <c r="I230" s="101" t="str">
        <f>VLOOKUP(H230,Presupuesto!$B$11:$C$565,2,0)</f>
        <v>EQUIPO DE TRANSPORTE TRACCION Y ELEVACION</v>
      </c>
      <c r="J230" s="98" t="str">
        <f t="shared" si="20"/>
        <v>Posgrado</v>
      </c>
      <c r="K230" s="98" t="s">
        <v>395</v>
      </c>
      <c r="L230" s="98"/>
    </row>
    <row r="231" spans="3:12" x14ac:dyDescent="0.25">
      <c r="C231" s="99" t="s">
        <v>77</v>
      </c>
      <c r="D231" s="151"/>
      <c r="E231" s="100">
        <v>10000</v>
      </c>
      <c r="F231" s="97">
        <f t="shared" si="19"/>
        <v>0</v>
      </c>
      <c r="G231" s="165"/>
      <c r="H231" s="101" t="s">
        <v>1000</v>
      </c>
      <c r="I231" s="101" t="str">
        <f>VLOOKUP(H231,Presupuesto!$B$11:$C$565,2,0)</f>
        <v>EQUIPO DE TRANSPORTE TRACCION Y ELEVACION</v>
      </c>
      <c r="J231" s="98" t="str">
        <f t="shared" si="20"/>
        <v>Posgrado</v>
      </c>
      <c r="K231" s="98" t="s">
        <v>403</v>
      </c>
      <c r="L231" s="98"/>
    </row>
    <row r="232" spans="3:12" x14ac:dyDescent="0.25">
      <c r="C232" s="99" t="s">
        <v>78</v>
      </c>
      <c r="D232" s="151"/>
      <c r="E232" s="100">
        <v>10000</v>
      </c>
      <c r="F232" s="97">
        <f t="shared" si="19"/>
        <v>0</v>
      </c>
      <c r="G232" s="165"/>
      <c r="H232" s="101" t="s">
        <v>1046</v>
      </c>
      <c r="I232" s="101" t="str">
        <f>VLOOKUP(H232,Presupuesto!$B$11:$C$565,2,0)</f>
        <v>APLICACIONES INFORMATICAS</v>
      </c>
      <c r="J232" s="98" t="str">
        <f t="shared" si="20"/>
        <v>Posgrado</v>
      </c>
      <c r="K232" s="98" t="s">
        <v>399</v>
      </c>
      <c r="L232" s="98"/>
    </row>
    <row r="233" spans="3:12" x14ac:dyDescent="0.25">
      <c r="C233" s="109" t="s">
        <v>79</v>
      </c>
      <c r="D233" s="151"/>
      <c r="E233" s="100">
        <v>2000</v>
      </c>
      <c r="F233" s="97">
        <f t="shared" si="19"/>
        <v>0</v>
      </c>
      <c r="G233" s="165"/>
      <c r="H233" s="110" t="s">
        <v>1014</v>
      </c>
      <c r="I233" s="110" t="str">
        <f>VLOOKUP(H233,Presupuesto!$B$11:$C$565,2,0)</f>
        <v>EQUIPO DE COMPUTACION</v>
      </c>
      <c r="J233" s="98" t="str">
        <f t="shared" si="20"/>
        <v>Posgrado</v>
      </c>
      <c r="K233" s="98" t="s">
        <v>395</v>
      </c>
      <c r="L233" s="98"/>
    </row>
    <row r="234" spans="3:12" x14ac:dyDescent="0.25">
      <c r="C234" s="109" t="s">
        <v>1469</v>
      </c>
      <c r="D234" s="151"/>
      <c r="E234" s="100">
        <v>1500</v>
      </c>
      <c r="F234" s="97">
        <f t="shared" si="19"/>
        <v>0</v>
      </c>
      <c r="G234" s="165"/>
      <c r="H234" s="110" t="s">
        <v>946</v>
      </c>
      <c r="I234" s="110" t="str">
        <f>VLOOKUP(H234,Presupuesto!$B$11:$C$565,2,0)</f>
        <v>UTILES Y MATERIALES ELECTRICOS</v>
      </c>
      <c r="J234" s="98" t="str">
        <f t="shared" si="20"/>
        <v>Posgrado</v>
      </c>
      <c r="K234" s="98" t="s">
        <v>395</v>
      </c>
      <c r="L234" s="98"/>
    </row>
    <row r="235" spans="3:12" x14ac:dyDescent="0.25">
      <c r="C235" s="109" t="s">
        <v>80</v>
      </c>
      <c r="D235" s="151"/>
      <c r="E235" s="100">
        <v>1500</v>
      </c>
      <c r="F235" s="97">
        <f t="shared" si="19"/>
        <v>0</v>
      </c>
      <c r="G235" s="165"/>
      <c r="H235" s="110" t="s">
        <v>1014</v>
      </c>
      <c r="I235" s="110" t="str">
        <f>VLOOKUP(H235,Presupuesto!$B$11:$C$565,2,0)</f>
        <v>EQUIPO DE COMPUTACION</v>
      </c>
      <c r="J235" s="98" t="str">
        <f t="shared" si="20"/>
        <v>Posgrado</v>
      </c>
      <c r="K235" s="98" t="s">
        <v>395</v>
      </c>
      <c r="L235" s="98"/>
    </row>
    <row r="236" spans="3:12" x14ac:dyDescent="0.25">
      <c r="C236" s="109" t="s">
        <v>81</v>
      </c>
      <c r="D236" s="151"/>
      <c r="E236" s="100">
        <v>500</v>
      </c>
      <c r="F236" s="97">
        <f t="shared" si="19"/>
        <v>0</v>
      </c>
      <c r="G236" s="165"/>
      <c r="H236" s="110" t="s">
        <v>955</v>
      </c>
      <c r="I236" s="110" t="str">
        <f>VLOOKUP(H236,Presupuesto!$B$11:$C$565,2,0)</f>
        <v>OTROS RESPUESTOS Y ACCESORIOS MENORES</v>
      </c>
      <c r="J236" s="98" t="str">
        <f t="shared" si="20"/>
        <v>Posgrado</v>
      </c>
      <c r="K236" s="98" t="s">
        <v>395</v>
      </c>
      <c r="L236" s="98"/>
    </row>
    <row r="237" spans="3:12" ht="15.75" thickBot="1" x14ac:dyDescent="0.3">
      <c r="C237" s="102" t="s">
        <v>82</v>
      </c>
      <c r="D237" s="159"/>
      <c r="E237" s="104">
        <v>20</v>
      </c>
      <c r="F237" s="105">
        <f t="shared" si="19"/>
        <v>0</v>
      </c>
      <c r="G237" s="162"/>
      <c r="H237" s="106" t="s">
        <v>955</v>
      </c>
      <c r="I237" s="106" t="str">
        <f>VLOOKUP(H237,Presupuesto!$B$11:$C$565,2,0)</f>
        <v>OTROS RESPUESTOS Y ACCESORIOS MENORES</v>
      </c>
      <c r="J237" s="106" t="str">
        <f t="shared" si="20"/>
        <v>Posgrado</v>
      </c>
      <c r="K237" s="124" t="s">
        <v>394</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392</v>
      </c>
      <c r="D243" s="370"/>
      <c r="E243" s="93"/>
      <c r="F243" s="93"/>
      <c r="G243" s="93"/>
      <c r="H243" s="76"/>
      <c r="I243" s="76"/>
      <c r="J243" s="76"/>
      <c r="K243" s="112"/>
    </row>
    <row r="244" spans="3:12" ht="18.75" x14ac:dyDescent="0.25">
      <c r="C244" s="211"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131</v>
      </c>
      <c r="H246" s="149" t="s">
        <v>46</v>
      </c>
      <c r="I246" s="149" t="s">
        <v>132</v>
      </c>
      <c r="J246" s="149" t="s">
        <v>410</v>
      </c>
      <c r="K246" s="149" t="s">
        <v>411</v>
      </c>
      <c r="L246" s="149" t="s">
        <v>464</v>
      </c>
    </row>
    <row r="247" spans="3:12" ht="15.75" thickBot="1" x14ac:dyDescent="0.3">
      <c r="C247" s="306" t="s">
        <v>1339</v>
      </c>
      <c r="D247" s="158"/>
      <c r="E247" s="96">
        <f>HLOOKUP($C247,$CB$2:$CE$3,2,0)</f>
        <v>15000</v>
      </c>
      <c r="F247" s="97">
        <f>D247*E247</f>
        <v>0</v>
      </c>
      <c r="G247" s="165"/>
      <c r="H247" s="98" t="s">
        <v>1014</v>
      </c>
      <c r="I247" s="98" t="str">
        <f>VLOOKUP(H247,Presupuesto!$B$11:$C$565,2,0)</f>
        <v>EQUIPO DE COMPUTACION</v>
      </c>
      <c r="J247" s="219" t="s">
        <v>1453</v>
      </c>
      <c r="K247" s="98" t="s">
        <v>394</v>
      </c>
      <c r="L247" s="98"/>
    </row>
    <row r="248" spans="3:12" x14ac:dyDescent="0.25">
      <c r="C248" s="306" t="s">
        <v>1337</v>
      </c>
      <c r="D248" s="151"/>
      <c r="E248" s="96">
        <f>HLOOKUP($C248,$CB$2:$CE$3,2,0)</f>
        <v>35000</v>
      </c>
      <c r="F248" s="97">
        <f>D248*E248</f>
        <v>0</v>
      </c>
      <c r="G248" s="165"/>
      <c r="H248" s="101" t="s">
        <v>1014</v>
      </c>
      <c r="I248" s="101" t="str">
        <f>VLOOKUP(H248,Presupuesto!$B$11:$C$565,2,0)</f>
        <v>EQUIPO DE COMPUTACION</v>
      </c>
      <c r="J248" s="98" t="str">
        <f>$J$247</f>
        <v>Posgrado</v>
      </c>
      <c r="K248" s="98" t="s">
        <v>412</v>
      </c>
      <c r="L248" s="98"/>
    </row>
    <row r="249" spans="3:12" x14ac:dyDescent="0.25">
      <c r="C249" s="99" t="s">
        <v>73</v>
      </c>
      <c r="D249" s="151"/>
      <c r="E249" s="100">
        <v>4000</v>
      </c>
      <c r="F249" s="97">
        <f t="shared" ref="F249:F260" si="21">D249*E249</f>
        <v>0</v>
      </c>
      <c r="G249" s="165"/>
      <c r="H249" s="101" t="s">
        <v>986</v>
      </c>
      <c r="I249" s="101" t="str">
        <f>VLOOKUP(H249,Presupuesto!$B$11:$C$565,2,0)</f>
        <v>EQUIPOS VARIOS DE OFICINA</v>
      </c>
      <c r="J249" s="98" t="str">
        <f t="shared" ref="J249:J260" si="22">$J$247</f>
        <v>Posgrado</v>
      </c>
      <c r="K249" s="98" t="s">
        <v>395</v>
      </c>
      <c r="L249" s="98"/>
    </row>
    <row r="250" spans="3:12" x14ac:dyDescent="0.25">
      <c r="C250" s="99" t="s">
        <v>74</v>
      </c>
      <c r="D250" s="151"/>
      <c r="E250" s="100">
        <v>8000</v>
      </c>
      <c r="F250" s="97">
        <f t="shared" si="21"/>
        <v>0</v>
      </c>
      <c r="G250" s="165"/>
      <c r="H250" s="101" t="s">
        <v>1014</v>
      </c>
      <c r="I250" s="101" t="str">
        <f>VLOOKUP(H250,Presupuesto!$B$11:$C$565,2,0)</f>
        <v>EQUIPO DE COMPUTACION</v>
      </c>
      <c r="J250" s="98" t="str">
        <f t="shared" si="22"/>
        <v>Posgrado</v>
      </c>
      <c r="K250" s="98" t="s">
        <v>395</v>
      </c>
      <c r="L250" s="98"/>
    </row>
    <row r="251" spans="3:12" x14ac:dyDescent="0.25">
      <c r="C251" s="99" t="s">
        <v>75</v>
      </c>
      <c r="D251" s="151"/>
      <c r="E251" s="100">
        <v>5000</v>
      </c>
      <c r="F251" s="97">
        <f t="shared" si="21"/>
        <v>0</v>
      </c>
      <c r="G251" s="165"/>
      <c r="H251" s="101" t="s">
        <v>1014</v>
      </c>
      <c r="I251" s="101" t="str">
        <f>VLOOKUP(H251,Presupuesto!$B$11:$C$565,2,0)</f>
        <v>EQUIPO DE COMPUTACION</v>
      </c>
      <c r="J251" s="98" t="str">
        <f t="shared" si="22"/>
        <v>Posgrado</v>
      </c>
      <c r="K251" s="98" t="s">
        <v>395</v>
      </c>
      <c r="L251" s="98"/>
    </row>
    <row r="252" spans="3:12" x14ac:dyDescent="0.25">
      <c r="C252" s="99" t="s">
        <v>35</v>
      </c>
      <c r="D252" s="151"/>
      <c r="E252" s="100">
        <v>13000</v>
      </c>
      <c r="F252" s="97">
        <f t="shared" si="21"/>
        <v>0</v>
      </c>
      <c r="G252" s="165"/>
      <c r="H252" s="101" t="s">
        <v>1000</v>
      </c>
      <c r="I252" s="101" t="str">
        <f>VLOOKUP(H252,Presupuesto!$B$11:$C$565,2,0)</f>
        <v>EQUIPO DE TRANSPORTE TRACCION Y ELEVACION</v>
      </c>
      <c r="J252" s="98" t="str">
        <f t="shared" si="22"/>
        <v>Posgrado</v>
      </c>
      <c r="K252" s="98" t="s">
        <v>395</v>
      </c>
      <c r="L252" s="98"/>
    </row>
    <row r="253" spans="3:12" x14ac:dyDescent="0.25">
      <c r="C253" s="99" t="s">
        <v>76</v>
      </c>
      <c r="D253" s="151"/>
      <c r="E253" s="100">
        <v>15000</v>
      </c>
      <c r="F253" s="97">
        <f t="shared" si="21"/>
        <v>0</v>
      </c>
      <c r="G253" s="165"/>
      <c r="H253" s="101" t="s">
        <v>1000</v>
      </c>
      <c r="I253" s="101" t="str">
        <f>VLOOKUP(H253,Presupuesto!$B$11:$C$565,2,0)</f>
        <v>EQUIPO DE TRANSPORTE TRACCION Y ELEVACION</v>
      </c>
      <c r="J253" s="98" t="str">
        <f t="shared" si="22"/>
        <v>Posgrado</v>
      </c>
      <c r="K253" s="98" t="s">
        <v>395</v>
      </c>
      <c r="L253" s="98"/>
    </row>
    <row r="254" spans="3:12" x14ac:dyDescent="0.25">
      <c r="C254" s="99" t="s">
        <v>77</v>
      </c>
      <c r="D254" s="151"/>
      <c r="E254" s="100">
        <v>10000</v>
      </c>
      <c r="F254" s="97">
        <f t="shared" si="21"/>
        <v>0</v>
      </c>
      <c r="G254" s="165"/>
      <c r="H254" s="101" t="s">
        <v>1000</v>
      </c>
      <c r="I254" s="101" t="str">
        <f>VLOOKUP(H254,Presupuesto!$B$11:$C$565,2,0)</f>
        <v>EQUIPO DE TRANSPORTE TRACCION Y ELEVACION</v>
      </c>
      <c r="J254" s="98" t="str">
        <f t="shared" si="22"/>
        <v>Posgrado</v>
      </c>
      <c r="K254" s="98" t="s">
        <v>403</v>
      </c>
      <c r="L254" s="98"/>
    </row>
    <row r="255" spans="3:12" x14ac:dyDescent="0.25">
      <c r="C255" s="99" t="s">
        <v>78</v>
      </c>
      <c r="D255" s="151"/>
      <c r="E255" s="100">
        <v>10000</v>
      </c>
      <c r="F255" s="97">
        <f t="shared" si="21"/>
        <v>0</v>
      </c>
      <c r="G255" s="165"/>
      <c r="H255" s="101" t="s">
        <v>1046</v>
      </c>
      <c r="I255" s="101" t="str">
        <f>VLOOKUP(H255,Presupuesto!$B$11:$C$565,2,0)</f>
        <v>APLICACIONES INFORMATICAS</v>
      </c>
      <c r="J255" s="98" t="str">
        <f t="shared" si="22"/>
        <v>Posgrado</v>
      </c>
      <c r="K255" s="98" t="s">
        <v>399</v>
      </c>
      <c r="L255" s="98"/>
    </row>
    <row r="256" spans="3:12" x14ac:dyDescent="0.25">
      <c r="C256" s="109" t="s">
        <v>79</v>
      </c>
      <c r="D256" s="151"/>
      <c r="E256" s="100">
        <v>2000</v>
      </c>
      <c r="F256" s="97">
        <f t="shared" si="21"/>
        <v>0</v>
      </c>
      <c r="G256" s="165"/>
      <c r="H256" s="110" t="s">
        <v>1014</v>
      </c>
      <c r="I256" s="110" t="str">
        <f>VLOOKUP(H256,Presupuesto!$B$11:$C$565,2,0)</f>
        <v>EQUIPO DE COMPUTACION</v>
      </c>
      <c r="J256" s="98" t="str">
        <f t="shared" si="22"/>
        <v>Posgrado</v>
      </c>
      <c r="K256" s="98" t="s">
        <v>395</v>
      </c>
      <c r="L256" s="98"/>
    </row>
    <row r="257" spans="3:12" x14ac:dyDescent="0.25">
      <c r="C257" s="109" t="s">
        <v>1469</v>
      </c>
      <c r="D257" s="151"/>
      <c r="E257" s="100">
        <v>1500</v>
      </c>
      <c r="F257" s="97">
        <f t="shared" si="21"/>
        <v>0</v>
      </c>
      <c r="G257" s="165"/>
      <c r="H257" s="110" t="s">
        <v>946</v>
      </c>
      <c r="I257" s="110" t="str">
        <f>VLOOKUP(H257,Presupuesto!$B$11:$C$565,2,0)</f>
        <v>UTILES Y MATERIALES ELECTRICOS</v>
      </c>
      <c r="J257" s="98" t="str">
        <f t="shared" si="22"/>
        <v>Posgrado</v>
      </c>
      <c r="K257" s="98" t="s">
        <v>395</v>
      </c>
      <c r="L257" s="98"/>
    </row>
    <row r="258" spans="3:12" x14ac:dyDescent="0.25">
      <c r="C258" s="109" t="s">
        <v>80</v>
      </c>
      <c r="D258" s="151"/>
      <c r="E258" s="100">
        <v>1500</v>
      </c>
      <c r="F258" s="97">
        <f t="shared" si="21"/>
        <v>0</v>
      </c>
      <c r="G258" s="165"/>
      <c r="H258" s="110" t="s">
        <v>1014</v>
      </c>
      <c r="I258" s="110" t="str">
        <f>VLOOKUP(H258,Presupuesto!$B$11:$C$565,2,0)</f>
        <v>EQUIPO DE COMPUTACION</v>
      </c>
      <c r="J258" s="98" t="str">
        <f t="shared" si="22"/>
        <v>Posgrado</v>
      </c>
      <c r="K258" s="98" t="s">
        <v>395</v>
      </c>
      <c r="L258" s="98"/>
    </row>
    <row r="259" spans="3:12" x14ac:dyDescent="0.25">
      <c r="C259" s="109" t="s">
        <v>81</v>
      </c>
      <c r="D259" s="151"/>
      <c r="E259" s="100">
        <v>500</v>
      </c>
      <c r="F259" s="97">
        <f t="shared" si="21"/>
        <v>0</v>
      </c>
      <c r="G259" s="165"/>
      <c r="H259" s="110" t="s">
        <v>955</v>
      </c>
      <c r="I259" s="110" t="str">
        <f>VLOOKUP(H259,Presupuesto!$B$11:$C$565,2,0)</f>
        <v>OTROS RESPUESTOS Y ACCESORIOS MENORES</v>
      </c>
      <c r="J259" s="98" t="str">
        <f t="shared" si="22"/>
        <v>Posgrado</v>
      </c>
      <c r="K259" s="98" t="s">
        <v>395</v>
      </c>
      <c r="L259" s="98"/>
    </row>
    <row r="260" spans="3:12" ht="15.75" thickBot="1" x14ac:dyDescent="0.3">
      <c r="C260" s="102" t="s">
        <v>82</v>
      </c>
      <c r="D260" s="159"/>
      <c r="E260" s="104">
        <v>20</v>
      </c>
      <c r="F260" s="105">
        <f t="shared" si="21"/>
        <v>0</v>
      </c>
      <c r="G260" s="162"/>
      <c r="H260" s="106" t="s">
        <v>955</v>
      </c>
      <c r="I260" s="106" t="str">
        <f>VLOOKUP(H260,Presupuesto!$B$11:$C$565,2,0)</f>
        <v>OTROS RESPUESTOS Y ACCESORIOS MENORES</v>
      </c>
      <c r="J260" s="106" t="str">
        <f t="shared" si="22"/>
        <v>Posgrado</v>
      </c>
      <c r="K260" s="124" t="s">
        <v>394</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392</v>
      </c>
      <c r="D266" s="370"/>
      <c r="E266" s="93"/>
      <c r="F266" s="93"/>
      <c r="G266" s="93"/>
      <c r="H266" s="76"/>
      <c r="I266" s="76"/>
      <c r="J266" s="76"/>
      <c r="K266" s="112"/>
    </row>
    <row r="267" spans="3:12" ht="18.75" x14ac:dyDescent="0.25">
      <c r="C267" s="211"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131</v>
      </c>
      <c r="H269" s="149" t="s">
        <v>46</v>
      </c>
      <c r="I269" s="149" t="s">
        <v>132</v>
      </c>
      <c r="J269" s="149" t="s">
        <v>410</v>
      </c>
      <c r="K269" s="149" t="s">
        <v>411</v>
      </c>
      <c r="L269" s="149" t="s">
        <v>464</v>
      </c>
    </row>
    <row r="270" spans="3:12" ht="15.75" thickBot="1" x14ac:dyDescent="0.3">
      <c r="C270" s="306" t="s">
        <v>1339</v>
      </c>
      <c r="D270" s="158"/>
      <c r="E270" s="96">
        <f>HLOOKUP($C270,$CB$2:$CE$3,2,0)</f>
        <v>15000</v>
      </c>
      <c r="F270" s="97">
        <f>D270*E270</f>
        <v>0</v>
      </c>
      <c r="G270" s="165"/>
      <c r="H270" s="98" t="s">
        <v>1014</v>
      </c>
      <c r="I270" s="98" t="str">
        <f>VLOOKUP(H270,Presupuesto!$B$11:$C$565,2,0)</f>
        <v>EQUIPO DE COMPUTACION</v>
      </c>
      <c r="J270" s="219" t="s">
        <v>1466</v>
      </c>
      <c r="K270" s="98" t="s">
        <v>394</v>
      </c>
      <c r="L270" s="98"/>
    </row>
    <row r="271" spans="3:12" x14ac:dyDescent="0.25">
      <c r="C271" s="306" t="s">
        <v>1337</v>
      </c>
      <c r="D271" s="151"/>
      <c r="E271" s="96">
        <f>HLOOKUP($C271,$CB$2:$CE$3,2,0)</f>
        <v>35000</v>
      </c>
      <c r="F271" s="97">
        <f>D271*E271</f>
        <v>0</v>
      </c>
      <c r="G271" s="165"/>
      <c r="H271" s="101" t="s">
        <v>1014</v>
      </c>
      <c r="I271" s="101" t="str">
        <f>VLOOKUP(H271,Presupuesto!$B$11:$C$565,2,0)</f>
        <v>EQUIPO DE COMPUTACION</v>
      </c>
      <c r="J271" s="98" t="str">
        <f>$J$270</f>
        <v>Desarrollo del Sistema de Educación Superior</v>
      </c>
      <c r="K271" s="98" t="s">
        <v>412</v>
      </c>
      <c r="L271" s="98"/>
    </row>
    <row r="272" spans="3:12" x14ac:dyDescent="0.25">
      <c r="C272" s="99" t="s">
        <v>73</v>
      </c>
      <c r="D272" s="151"/>
      <c r="E272" s="100">
        <v>4000</v>
      </c>
      <c r="F272" s="97">
        <f t="shared" ref="F272:F283" si="23">D272*E272</f>
        <v>0</v>
      </c>
      <c r="G272" s="165"/>
      <c r="H272" s="101" t="s">
        <v>986</v>
      </c>
      <c r="I272" s="101" t="str">
        <f>VLOOKUP(H272,Presupuesto!$B$11:$C$565,2,0)</f>
        <v>EQUIPOS VARIOS DE OFICINA</v>
      </c>
      <c r="J272" s="98" t="str">
        <f t="shared" ref="J272:J283" si="24">$J$270</f>
        <v>Desarrollo del Sistema de Educación Superior</v>
      </c>
      <c r="K272" s="98" t="s">
        <v>395</v>
      </c>
      <c r="L272" s="98"/>
    </row>
    <row r="273" spans="3:12" x14ac:dyDescent="0.25">
      <c r="C273" s="99" t="s">
        <v>74</v>
      </c>
      <c r="D273" s="151"/>
      <c r="E273" s="100">
        <v>8000</v>
      </c>
      <c r="F273" s="97">
        <f t="shared" si="23"/>
        <v>0</v>
      </c>
      <c r="G273" s="165"/>
      <c r="H273" s="101" t="s">
        <v>1014</v>
      </c>
      <c r="I273" s="101" t="str">
        <f>VLOOKUP(H273,Presupuesto!$B$11:$C$565,2,0)</f>
        <v>EQUIPO DE COMPUTACION</v>
      </c>
      <c r="J273" s="98" t="str">
        <f t="shared" si="24"/>
        <v>Desarrollo del Sistema de Educación Superior</v>
      </c>
      <c r="K273" s="98" t="s">
        <v>395</v>
      </c>
      <c r="L273" s="98"/>
    </row>
    <row r="274" spans="3:12" x14ac:dyDescent="0.25">
      <c r="C274" s="99" t="s">
        <v>75</v>
      </c>
      <c r="D274" s="151"/>
      <c r="E274" s="100">
        <v>5000</v>
      </c>
      <c r="F274" s="97">
        <f t="shared" si="23"/>
        <v>0</v>
      </c>
      <c r="G274" s="165"/>
      <c r="H274" s="101" t="s">
        <v>1014</v>
      </c>
      <c r="I274" s="101" t="str">
        <f>VLOOKUP(H274,Presupuesto!$B$11:$C$565,2,0)</f>
        <v>EQUIPO DE COMPUTACION</v>
      </c>
      <c r="J274" s="98" t="str">
        <f t="shared" si="24"/>
        <v>Desarrollo del Sistema de Educación Superior</v>
      </c>
      <c r="K274" s="98" t="s">
        <v>395</v>
      </c>
      <c r="L274" s="98"/>
    </row>
    <row r="275" spans="3:12" x14ac:dyDescent="0.25">
      <c r="C275" s="99" t="s">
        <v>35</v>
      </c>
      <c r="D275" s="151"/>
      <c r="E275" s="100">
        <v>13000</v>
      </c>
      <c r="F275" s="97">
        <f t="shared" si="23"/>
        <v>0</v>
      </c>
      <c r="G275" s="165"/>
      <c r="H275" s="101" t="s">
        <v>1000</v>
      </c>
      <c r="I275" s="101" t="str">
        <f>VLOOKUP(H275,Presupuesto!$B$11:$C$565,2,0)</f>
        <v>EQUIPO DE TRANSPORTE TRACCION Y ELEVACION</v>
      </c>
      <c r="J275" s="98" t="str">
        <f t="shared" si="24"/>
        <v>Desarrollo del Sistema de Educación Superior</v>
      </c>
      <c r="K275" s="98" t="s">
        <v>395</v>
      </c>
      <c r="L275" s="98"/>
    </row>
    <row r="276" spans="3:12" x14ac:dyDescent="0.25">
      <c r="C276" s="99" t="s">
        <v>76</v>
      </c>
      <c r="D276" s="151"/>
      <c r="E276" s="100">
        <v>15000</v>
      </c>
      <c r="F276" s="97">
        <f t="shared" si="23"/>
        <v>0</v>
      </c>
      <c r="G276" s="165"/>
      <c r="H276" s="101" t="s">
        <v>1000</v>
      </c>
      <c r="I276" s="101" t="str">
        <f>VLOOKUP(H276,Presupuesto!$B$11:$C$565,2,0)</f>
        <v>EQUIPO DE TRANSPORTE TRACCION Y ELEVACION</v>
      </c>
      <c r="J276" s="98" t="str">
        <f t="shared" si="24"/>
        <v>Desarrollo del Sistema de Educación Superior</v>
      </c>
      <c r="K276" s="98" t="s">
        <v>395</v>
      </c>
      <c r="L276" s="98"/>
    </row>
    <row r="277" spans="3:12" x14ac:dyDescent="0.25">
      <c r="C277" s="99" t="s">
        <v>77</v>
      </c>
      <c r="D277" s="151"/>
      <c r="E277" s="100">
        <v>10000</v>
      </c>
      <c r="F277" s="97">
        <f t="shared" si="23"/>
        <v>0</v>
      </c>
      <c r="G277" s="165"/>
      <c r="H277" s="101" t="s">
        <v>1000</v>
      </c>
      <c r="I277" s="101" t="str">
        <f>VLOOKUP(H277,Presupuesto!$B$11:$C$565,2,0)</f>
        <v>EQUIPO DE TRANSPORTE TRACCION Y ELEVACION</v>
      </c>
      <c r="J277" s="98" t="str">
        <f t="shared" si="24"/>
        <v>Desarrollo del Sistema de Educación Superior</v>
      </c>
      <c r="K277" s="98" t="s">
        <v>403</v>
      </c>
      <c r="L277" s="98"/>
    </row>
    <row r="278" spans="3:12" x14ac:dyDescent="0.25">
      <c r="C278" s="99" t="s">
        <v>78</v>
      </c>
      <c r="D278" s="151"/>
      <c r="E278" s="100">
        <v>10000</v>
      </c>
      <c r="F278" s="97">
        <f t="shared" si="23"/>
        <v>0</v>
      </c>
      <c r="G278" s="165"/>
      <c r="H278" s="101" t="s">
        <v>1046</v>
      </c>
      <c r="I278" s="101" t="str">
        <f>VLOOKUP(H278,Presupuesto!$B$11:$C$565,2,0)</f>
        <v>APLICACIONES INFORMATICAS</v>
      </c>
      <c r="J278" s="98" t="str">
        <f t="shared" si="24"/>
        <v>Desarrollo del Sistema de Educación Superior</v>
      </c>
      <c r="K278" s="98" t="s">
        <v>399</v>
      </c>
      <c r="L278" s="98"/>
    </row>
    <row r="279" spans="3:12" x14ac:dyDescent="0.25">
      <c r="C279" s="109" t="s">
        <v>79</v>
      </c>
      <c r="D279" s="151"/>
      <c r="E279" s="100">
        <v>2000</v>
      </c>
      <c r="F279" s="97">
        <f t="shared" si="23"/>
        <v>0</v>
      </c>
      <c r="G279" s="165"/>
      <c r="H279" s="110" t="s">
        <v>1014</v>
      </c>
      <c r="I279" s="110" t="str">
        <f>VLOOKUP(H279,Presupuesto!$B$11:$C$565,2,0)</f>
        <v>EQUIPO DE COMPUTACION</v>
      </c>
      <c r="J279" s="98" t="str">
        <f t="shared" si="24"/>
        <v>Desarrollo del Sistema de Educación Superior</v>
      </c>
      <c r="K279" s="98" t="s">
        <v>395</v>
      </c>
      <c r="L279" s="98"/>
    </row>
    <row r="280" spans="3:12" x14ac:dyDescent="0.25">
      <c r="C280" s="109" t="s">
        <v>1469</v>
      </c>
      <c r="D280" s="151"/>
      <c r="E280" s="100">
        <v>1500</v>
      </c>
      <c r="F280" s="97">
        <f t="shared" si="23"/>
        <v>0</v>
      </c>
      <c r="G280" s="165"/>
      <c r="H280" s="110" t="s">
        <v>946</v>
      </c>
      <c r="I280" s="110" t="str">
        <f>VLOOKUP(H280,Presupuesto!$B$11:$C$565,2,0)</f>
        <v>UTILES Y MATERIALES ELECTRICOS</v>
      </c>
      <c r="J280" s="98" t="str">
        <f t="shared" si="24"/>
        <v>Desarrollo del Sistema de Educación Superior</v>
      </c>
      <c r="K280" s="98" t="s">
        <v>395</v>
      </c>
      <c r="L280" s="98"/>
    </row>
    <row r="281" spans="3:12" x14ac:dyDescent="0.25">
      <c r="C281" s="109" t="s">
        <v>80</v>
      </c>
      <c r="D281" s="151"/>
      <c r="E281" s="100">
        <v>1500</v>
      </c>
      <c r="F281" s="97">
        <f t="shared" si="23"/>
        <v>0</v>
      </c>
      <c r="G281" s="165"/>
      <c r="H281" s="110" t="s">
        <v>1014</v>
      </c>
      <c r="I281" s="110" t="str">
        <f>VLOOKUP(H281,Presupuesto!$B$11:$C$565,2,0)</f>
        <v>EQUIPO DE COMPUTACION</v>
      </c>
      <c r="J281" s="98" t="str">
        <f t="shared" si="24"/>
        <v>Desarrollo del Sistema de Educación Superior</v>
      </c>
      <c r="K281" s="98" t="s">
        <v>395</v>
      </c>
      <c r="L281" s="98"/>
    </row>
    <row r="282" spans="3:12" x14ac:dyDescent="0.25">
      <c r="C282" s="109" t="s">
        <v>81</v>
      </c>
      <c r="D282" s="151"/>
      <c r="E282" s="100">
        <v>500</v>
      </c>
      <c r="F282" s="97">
        <f t="shared" si="23"/>
        <v>0</v>
      </c>
      <c r="G282" s="165"/>
      <c r="H282" s="110" t="s">
        <v>955</v>
      </c>
      <c r="I282" s="110" t="str">
        <f>VLOOKUP(H282,Presupuesto!$B$11:$C$565,2,0)</f>
        <v>OTROS RESPUESTOS Y ACCESORIOS MENORES</v>
      </c>
      <c r="J282" s="98" t="str">
        <f t="shared" si="24"/>
        <v>Desarrollo del Sistema de Educación Superior</v>
      </c>
      <c r="K282" s="98" t="s">
        <v>395</v>
      </c>
      <c r="L282" s="98"/>
    </row>
    <row r="283" spans="3:12" ht="15.75" thickBot="1" x14ac:dyDescent="0.3">
      <c r="C283" s="102" t="s">
        <v>82</v>
      </c>
      <c r="D283" s="159"/>
      <c r="E283" s="104">
        <v>20</v>
      </c>
      <c r="F283" s="105">
        <f t="shared" si="23"/>
        <v>0</v>
      </c>
      <c r="G283" s="162"/>
      <c r="H283" s="106" t="s">
        <v>955</v>
      </c>
      <c r="I283" s="106" t="str">
        <f>VLOOKUP(H283,Presupuesto!$B$11:$C$565,2,0)</f>
        <v>OTROS RESPUESTOS Y ACCESORIOS MENORES</v>
      </c>
      <c r="J283" s="106" t="str">
        <f t="shared" si="24"/>
        <v>Desarrollo del Sistema de Educación Superior</v>
      </c>
      <c r="K283" s="124" t="s">
        <v>394</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270:G283 G17:G30 G40:G53 G63:G76 G132:G145 G86:G99 G155:G168 G178:G191 G201:G214 G224:G237 G247:G260 G109:G122">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270:K283 K86:K99 K132:K145 K155:K168 K178:K191 K201:K214 K224:K237 K247:K260 K109:K122">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766"/>
  <sheetViews>
    <sheetView showGridLines="0" topLeftCell="B778" zoomScale="86" zoomScaleNormal="86" workbookViewId="0">
      <selection activeCell="I753" sqref="I753"/>
    </sheetView>
  </sheetViews>
  <sheetFormatPr baseColWidth="10" defaultColWidth="11.5703125" defaultRowHeight="15" x14ac:dyDescent="0.25"/>
  <cols>
    <col min="1" max="1" width="1.85546875" style="86" customWidth="1"/>
    <col min="2" max="2" width="7.85546875" style="86" customWidth="1"/>
    <col min="3" max="3" width="46.42578125" style="86" customWidth="1"/>
    <col min="4" max="4" width="26.28515625" style="86" customWidth="1"/>
    <col min="5" max="5" width="13.85546875" style="86" customWidth="1"/>
    <col min="6" max="6" width="16.5703125" style="86" customWidth="1"/>
    <col min="7" max="7" width="16.5703125" style="77" customWidth="1"/>
    <col min="8" max="8" width="14.28515625" style="86" customWidth="1"/>
    <col min="9" max="9" width="49.5703125" style="86" customWidth="1"/>
    <col min="10" max="10" width="35.7109375" style="86" customWidth="1"/>
    <col min="11" max="11" width="19.85546875" style="86" bestFit="1" customWidth="1"/>
    <col min="12" max="16384" width="11.5703125" style="86"/>
  </cols>
  <sheetData>
    <row r="1" spans="1:555" ht="26.25" hidden="1" x14ac:dyDescent="0.25">
      <c r="A1" s="462" t="s">
        <v>251</v>
      </c>
      <c r="B1" s="463" t="s">
        <v>252</v>
      </c>
      <c r="C1" s="460" t="s">
        <v>253</v>
      </c>
      <c r="D1" s="460" t="s">
        <v>496</v>
      </c>
      <c r="E1" s="460" t="s">
        <v>498</v>
      </c>
      <c r="F1" s="460" t="s">
        <v>500</v>
      </c>
      <c r="G1" s="460" t="s">
        <v>502</v>
      </c>
      <c r="H1" s="460" t="s">
        <v>504</v>
      </c>
      <c r="I1" s="460" t="s">
        <v>506</v>
      </c>
      <c r="J1" s="460" t="s">
        <v>254</v>
      </c>
      <c r="K1" s="460" t="s">
        <v>509</v>
      </c>
      <c r="L1" s="460" t="s">
        <v>255</v>
      </c>
      <c r="M1" s="460" t="s">
        <v>511</v>
      </c>
      <c r="N1" s="460" t="s">
        <v>513</v>
      </c>
      <c r="O1" s="460" t="s">
        <v>515</v>
      </c>
      <c r="P1" s="460" t="s">
        <v>256</v>
      </c>
      <c r="Q1" s="460" t="s">
        <v>516</v>
      </c>
      <c r="R1" s="460" t="s">
        <v>519</v>
      </c>
      <c r="S1" s="460" t="s">
        <v>257</v>
      </c>
      <c r="T1" s="460" t="s">
        <v>521</v>
      </c>
      <c r="U1" s="460" t="s">
        <v>258</v>
      </c>
      <c r="V1" s="460" t="s">
        <v>522</v>
      </c>
      <c r="W1" s="460" t="s">
        <v>523</v>
      </c>
      <c r="X1" s="460" t="s">
        <v>527</v>
      </c>
      <c r="Y1" s="460" t="s">
        <v>274</v>
      </c>
      <c r="Z1" s="460" t="s">
        <v>528</v>
      </c>
      <c r="AA1" s="460" t="s">
        <v>530</v>
      </c>
      <c r="AB1" s="460" t="s">
        <v>532</v>
      </c>
      <c r="AC1" s="460" t="s">
        <v>275</v>
      </c>
      <c r="AD1" s="460" t="s">
        <v>534</v>
      </c>
      <c r="AE1" s="460" t="s">
        <v>536</v>
      </c>
      <c r="AF1" s="460" t="s">
        <v>538</v>
      </c>
      <c r="AG1" s="460" t="s">
        <v>540</v>
      </c>
      <c r="AH1" s="460" t="s">
        <v>250</v>
      </c>
      <c r="AI1" s="460" t="s">
        <v>542</v>
      </c>
      <c r="AJ1" s="463" t="s">
        <v>259</v>
      </c>
      <c r="AK1" s="460" t="s">
        <v>544</v>
      </c>
      <c r="AL1" s="460" t="s">
        <v>260</v>
      </c>
      <c r="AM1" s="460" t="s">
        <v>546</v>
      </c>
      <c r="AN1" s="460" t="s">
        <v>548</v>
      </c>
      <c r="AO1" s="460" t="s">
        <v>261</v>
      </c>
      <c r="AP1" s="460" t="s">
        <v>550</v>
      </c>
      <c r="AQ1" s="460" t="s">
        <v>552</v>
      </c>
      <c r="AR1" s="460" t="s">
        <v>262</v>
      </c>
      <c r="AS1" s="460" t="s">
        <v>553</v>
      </c>
      <c r="AT1" s="460" t="s">
        <v>555</v>
      </c>
      <c r="AU1" s="460" t="s">
        <v>556</v>
      </c>
      <c r="AV1" s="460" t="s">
        <v>557</v>
      </c>
      <c r="AW1" s="460" t="s">
        <v>559</v>
      </c>
      <c r="AX1" s="460" t="s">
        <v>561</v>
      </c>
      <c r="AY1" s="460" t="s">
        <v>562</v>
      </c>
      <c r="AZ1" s="460" t="s">
        <v>263</v>
      </c>
      <c r="BA1" s="460" t="s">
        <v>564</v>
      </c>
      <c r="BB1" s="460" t="s">
        <v>566</v>
      </c>
      <c r="BC1" s="460" t="s">
        <v>568</v>
      </c>
      <c r="BD1" s="460" t="s">
        <v>570</v>
      </c>
      <c r="BE1" s="460" t="s">
        <v>572</v>
      </c>
      <c r="BF1" s="460" t="s">
        <v>574</v>
      </c>
      <c r="BG1" s="460" t="s">
        <v>576</v>
      </c>
      <c r="BH1" s="460" t="s">
        <v>578</v>
      </c>
      <c r="BI1" s="460" t="s">
        <v>276</v>
      </c>
      <c r="BJ1" s="460" t="s">
        <v>580</v>
      </c>
      <c r="BK1" s="460" t="s">
        <v>582</v>
      </c>
      <c r="BL1" s="460" t="s">
        <v>584</v>
      </c>
      <c r="BM1" s="460" t="s">
        <v>586</v>
      </c>
      <c r="BN1" s="460" t="s">
        <v>588</v>
      </c>
      <c r="BO1" s="460" t="s">
        <v>590</v>
      </c>
      <c r="BP1" s="460" t="s">
        <v>592</v>
      </c>
      <c r="BQ1" s="460" t="s">
        <v>594</v>
      </c>
      <c r="BR1" s="460" t="s">
        <v>596</v>
      </c>
      <c r="BS1" s="460" t="s">
        <v>598</v>
      </c>
      <c r="BT1" s="463" t="s">
        <v>264</v>
      </c>
      <c r="BU1" s="460" t="s">
        <v>265</v>
      </c>
      <c r="BV1" s="460" t="s">
        <v>600</v>
      </c>
      <c r="BW1" s="460" t="s">
        <v>266</v>
      </c>
      <c r="BX1" s="460" t="s">
        <v>602</v>
      </c>
      <c r="BY1" s="460" t="s">
        <v>604</v>
      </c>
      <c r="BZ1" s="463" t="s">
        <v>267</v>
      </c>
      <c r="CA1" s="460" t="s">
        <v>268</v>
      </c>
      <c r="CB1" s="460" t="s">
        <v>606</v>
      </c>
      <c r="CC1" s="460" t="s">
        <v>269</v>
      </c>
      <c r="CD1" s="460" t="s">
        <v>608</v>
      </c>
      <c r="CE1" s="460" t="s">
        <v>610</v>
      </c>
      <c r="CF1" s="460" t="s">
        <v>612</v>
      </c>
      <c r="CG1" s="463" t="s">
        <v>270</v>
      </c>
      <c r="CH1" s="460" t="s">
        <v>618</v>
      </c>
      <c r="CI1" s="460" t="s">
        <v>620</v>
      </c>
      <c r="CJ1" s="460" t="s">
        <v>271</v>
      </c>
      <c r="CK1" s="460" t="s">
        <v>614</v>
      </c>
      <c r="CL1" s="460" t="s">
        <v>616</v>
      </c>
      <c r="CM1" s="460" t="s">
        <v>272</v>
      </c>
      <c r="CN1" s="460" t="s">
        <v>622</v>
      </c>
      <c r="CO1" s="460" t="s">
        <v>273</v>
      </c>
      <c r="CP1" s="460" t="s">
        <v>623</v>
      </c>
      <c r="CQ1" s="459" t="s">
        <v>277</v>
      </c>
      <c r="CR1" s="463" t="s">
        <v>278</v>
      </c>
      <c r="CS1" s="460" t="s">
        <v>624</v>
      </c>
      <c r="CT1" s="460" t="s">
        <v>625</v>
      </c>
      <c r="CU1" s="460" t="s">
        <v>627</v>
      </c>
      <c r="CV1" s="460" t="s">
        <v>279</v>
      </c>
      <c r="CW1" s="460" t="s">
        <v>629</v>
      </c>
      <c r="CX1" s="460" t="s">
        <v>631</v>
      </c>
      <c r="CY1" s="460" t="s">
        <v>633</v>
      </c>
      <c r="CZ1" s="460" t="s">
        <v>635</v>
      </c>
      <c r="DA1" s="460" t="s">
        <v>637</v>
      </c>
      <c r="DB1" s="460" t="s">
        <v>639</v>
      </c>
      <c r="DC1" s="463" t="s">
        <v>280</v>
      </c>
      <c r="DD1" s="460" t="s">
        <v>281</v>
      </c>
      <c r="DE1" s="460" t="s">
        <v>641</v>
      </c>
      <c r="DF1" s="460" t="s">
        <v>282</v>
      </c>
      <c r="DG1" s="460" t="s">
        <v>643</v>
      </c>
      <c r="DH1" s="460" t="s">
        <v>645</v>
      </c>
      <c r="DI1" s="460" t="s">
        <v>647</v>
      </c>
      <c r="DJ1" s="460" t="s">
        <v>649</v>
      </c>
      <c r="DK1" s="460" t="s">
        <v>651</v>
      </c>
      <c r="DL1" s="460" t="s">
        <v>653</v>
      </c>
      <c r="DM1" s="460" t="s">
        <v>655</v>
      </c>
      <c r="DN1" s="460" t="s">
        <v>283</v>
      </c>
      <c r="DO1" s="460" t="s">
        <v>657</v>
      </c>
      <c r="DP1" s="460" t="s">
        <v>659</v>
      </c>
      <c r="DQ1" s="460" t="s">
        <v>661</v>
      </c>
      <c r="DR1" s="463" t="s">
        <v>284</v>
      </c>
      <c r="DS1" s="460" t="s">
        <v>663</v>
      </c>
      <c r="DT1" s="460" t="s">
        <v>285</v>
      </c>
      <c r="DU1" s="460" t="s">
        <v>665</v>
      </c>
      <c r="DV1" s="460" t="s">
        <v>286</v>
      </c>
      <c r="DW1" s="460" t="s">
        <v>667</v>
      </c>
      <c r="DX1" s="460" t="s">
        <v>669</v>
      </c>
      <c r="DY1" s="460" t="s">
        <v>671</v>
      </c>
      <c r="DZ1" s="460" t="s">
        <v>673</v>
      </c>
      <c r="EA1" s="460" t="s">
        <v>675</v>
      </c>
      <c r="EB1" s="460" t="s">
        <v>677</v>
      </c>
      <c r="EC1" s="460" t="s">
        <v>679</v>
      </c>
      <c r="ED1" s="460" t="s">
        <v>681</v>
      </c>
      <c r="EE1" s="460" t="s">
        <v>683</v>
      </c>
      <c r="EF1" s="460" t="s">
        <v>685</v>
      </c>
      <c r="EG1" s="460" t="s">
        <v>687</v>
      </c>
      <c r="EH1" s="463" t="s">
        <v>287</v>
      </c>
      <c r="EI1" s="460" t="s">
        <v>689</v>
      </c>
      <c r="EJ1" s="460" t="s">
        <v>288</v>
      </c>
      <c r="EK1" s="460" t="s">
        <v>691</v>
      </c>
      <c r="EL1" s="460" t="s">
        <v>693</v>
      </c>
      <c r="EM1" s="460" t="s">
        <v>289</v>
      </c>
      <c r="EN1" s="460" t="s">
        <v>695</v>
      </c>
      <c r="EO1" s="460" t="s">
        <v>697</v>
      </c>
      <c r="EP1" s="460" t="s">
        <v>290</v>
      </c>
      <c r="EQ1" s="460" t="s">
        <v>699</v>
      </c>
      <c r="ER1" s="460" t="s">
        <v>701</v>
      </c>
      <c r="ES1" s="460" t="s">
        <v>703</v>
      </c>
      <c r="ET1" s="460" t="s">
        <v>291</v>
      </c>
      <c r="EU1" s="460" t="s">
        <v>705</v>
      </c>
      <c r="EV1" s="460" t="s">
        <v>707</v>
      </c>
      <c r="EW1" s="463" t="s">
        <v>292</v>
      </c>
      <c r="EX1" s="460" t="s">
        <v>293</v>
      </c>
      <c r="EY1" s="460" t="s">
        <v>709</v>
      </c>
      <c r="EZ1" s="460" t="s">
        <v>711</v>
      </c>
      <c r="FA1" s="460" t="s">
        <v>713</v>
      </c>
      <c r="FB1" s="460" t="s">
        <v>715</v>
      </c>
      <c r="FC1" s="460" t="s">
        <v>294</v>
      </c>
      <c r="FD1" s="460" t="s">
        <v>717</v>
      </c>
      <c r="FE1" s="460" t="s">
        <v>719</v>
      </c>
      <c r="FF1" s="460" t="s">
        <v>721</v>
      </c>
      <c r="FG1" s="460" t="s">
        <v>723</v>
      </c>
      <c r="FH1" s="460" t="s">
        <v>725</v>
      </c>
      <c r="FI1" s="460" t="s">
        <v>295</v>
      </c>
      <c r="FJ1" s="460" t="s">
        <v>728</v>
      </c>
      <c r="FK1" s="460" t="s">
        <v>296</v>
      </c>
      <c r="FL1" s="460" t="s">
        <v>731</v>
      </c>
      <c r="FM1" s="460" t="s">
        <v>732</v>
      </c>
      <c r="FN1" s="460" t="s">
        <v>734</v>
      </c>
      <c r="FO1" s="460" t="s">
        <v>297</v>
      </c>
      <c r="FP1" s="460" t="s">
        <v>737</v>
      </c>
      <c r="FQ1" s="460" t="s">
        <v>738</v>
      </c>
      <c r="FR1" s="460" t="s">
        <v>740</v>
      </c>
      <c r="FS1" s="460" t="s">
        <v>298</v>
      </c>
      <c r="FT1" s="460" t="s">
        <v>743</v>
      </c>
      <c r="FU1" s="460" t="s">
        <v>745</v>
      </c>
      <c r="FV1" s="460" t="s">
        <v>747</v>
      </c>
      <c r="FW1" s="463" t="s">
        <v>299</v>
      </c>
      <c r="FX1" s="463" t="s">
        <v>300</v>
      </c>
      <c r="FY1" s="460" t="s">
        <v>306</v>
      </c>
      <c r="FZ1" s="460" t="s">
        <v>749</v>
      </c>
      <c r="GA1" s="460" t="s">
        <v>751</v>
      </c>
      <c r="GB1" s="460" t="s">
        <v>753</v>
      </c>
      <c r="GC1" s="460" t="s">
        <v>755</v>
      </c>
      <c r="GD1" s="460" t="s">
        <v>757</v>
      </c>
      <c r="GE1" s="460" t="s">
        <v>759</v>
      </c>
      <c r="GF1" s="463" t="s">
        <v>301</v>
      </c>
      <c r="GG1" s="460" t="s">
        <v>307</v>
      </c>
      <c r="GH1" s="460" t="s">
        <v>761</v>
      </c>
      <c r="GI1" s="460" t="s">
        <v>763</v>
      </c>
      <c r="GJ1" s="460" t="s">
        <v>764</v>
      </c>
      <c r="GK1" s="460" t="s">
        <v>308</v>
      </c>
      <c r="GL1" s="460" t="s">
        <v>767</v>
      </c>
      <c r="GM1" s="460" t="s">
        <v>768</v>
      </c>
      <c r="GN1" s="463" t="s">
        <v>302</v>
      </c>
      <c r="GO1" s="460" t="s">
        <v>303</v>
      </c>
      <c r="GP1" s="460" t="s">
        <v>770</v>
      </c>
      <c r="GQ1" s="460" t="s">
        <v>772</v>
      </c>
      <c r="GR1" s="460" t="s">
        <v>774</v>
      </c>
      <c r="GS1" s="460" t="s">
        <v>776</v>
      </c>
      <c r="GT1" s="460" t="s">
        <v>778</v>
      </c>
      <c r="GU1" s="463" t="s">
        <v>304</v>
      </c>
      <c r="GV1" s="460" t="s">
        <v>305</v>
      </c>
      <c r="GW1" s="460" t="s">
        <v>780</v>
      </c>
      <c r="GX1" s="460" t="s">
        <v>782</v>
      </c>
      <c r="GY1" s="460" t="s">
        <v>784</v>
      </c>
      <c r="GZ1" s="460" t="s">
        <v>786</v>
      </c>
      <c r="HA1" s="460" t="s">
        <v>788</v>
      </c>
      <c r="HB1" s="460" t="s">
        <v>790</v>
      </c>
      <c r="HC1" s="459" t="s">
        <v>309</v>
      </c>
      <c r="HD1" s="463" t="s">
        <v>310</v>
      </c>
      <c r="HE1" s="460" t="s">
        <v>311</v>
      </c>
      <c r="HF1" s="460" t="s">
        <v>792</v>
      </c>
      <c r="HG1" s="460" t="s">
        <v>794</v>
      </c>
      <c r="HH1" s="460" t="s">
        <v>796</v>
      </c>
      <c r="HI1" s="460" t="s">
        <v>798</v>
      </c>
      <c r="HJ1" s="460" t="s">
        <v>312</v>
      </c>
      <c r="HK1" s="460" t="s">
        <v>801</v>
      </c>
      <c r="HL1" s="460" t="s">
        <v>329</v>
      </c>
      <c r="HM1" s="460" t="s">
        <v>839</v>
      </c>
      <c r="HN1" s="460" t="s">
        <v>841</v>
      </c>
      <c r="HO1" s="460" t="s">
        <v>843</v>
      </c>
      <c r="HP1" s="463" t="s">
        <v>313</v>
      </c>
      <c r="HQ1" s="460" t="s">
        <v>803</v>
      </c>
      <c r="HR1" s="460" t="s">
        <v>805</v>
      </c>
      <c r="HS1" s="460" t="s">
        <v>314</v>
      </c>
      <c r="HT1" s="460" t="s">
        <v>808</v>
      </c>
      <c r="HU1" s="460" t="s">
        <v>810</v>
      </c>
      <c r="HV1" s="460" t="s">
        <v>811</v>
      </c>
      <c r="HW1" s="460" t="s">
        <v>813</v>
      </c>
      <c r="HX1" s="463" t="s">
        <v>315</v>
      </c>
      <c r="HY1" s="460" t="s">
        <v>815</v>
      </c>
      <c r="HZ1" s="460" t="s">
        <v>817</v>
      </c>
      <c r="IA1" s="460" t="s">
        <v>819</v>
      </c>
      <c r="IB1" s="460" t="s">
        <v>316</v>
      </c>
      <c r="IC1" s="460" t="s">
        <v>821</v>
      </c>
      <c r="ID1" s="460" t="s">
        <v>823</v>
      </c>
      <c r="IE1" s="460" t="s">
        <v>317</v>
      </c>
      <c r="IF1" s="460" t="s">
        <v>825</v>
      </c>
      <c r="IG1" s="460" t="s">
        <v>827</v>
      </c>
      <c r="IH1" s="460" t="s">
        <v>318</v>
      </c>
      <c r="II1" s="460" t="s">
        <v>829</v>
      </c>
      <c r="IJ1" s="460" t="s">
        <v>831</v>
      </c>
      <c r="IK1" s="460" t="s">
        <v>833</v>
      </c>
      <c r="IL1" s="460" t="s">
        <v>835</v>
      </c>
      <c r="IM1" s="460" t="s">
        <v>319</v>
      </c>
      <c r="IN1" s="460" t="s">
        <v>837</v>
      </c>
      <c r="IO1" s="463" t="s">
        <v>320</v>
      </c>
      <c r="IP1" s="460" t="s">
        <v>845</v>
      </c>
      <c r="IQ1" s="460" t="s">
        <v>847</v>
      </c>
      <c r="IR1" s="460" t="s">
        <v>321</v>
      </c>
      <c r="IS1" s="460" t="s">
        <v>849</v>
      </c>
      <c r="IT1" s="460" t="s">
        <v>851</v>
      </c>
      <c r="IU1" s="460" t="s">
        <v>853</v>
      </c>
      <c r="IV1" s="463" t="s">
        <v>322</v>
      </c>
      <c r="IW1" s="460" t="s">
        <v>855</v>
      </c>
      <c r="IX1" s="460" t="s">
        <v>323</v>
      </c>
      <c r="IY1" s="460" t="s">
        <v>858</v>
      </c>
      <c r="IZ1" s="460" t="s">
        <v>860</v>
      </c>
      <c r="JA1" s="460" t="s">
        <v>862</v>
      </c>
      <c r="JB1" s="460" t="s">
        <v>864</v>
      </c>
      <c r="JC1" s="460" t="s">
        <v>866</v>
      </c>
      <c r="JD1" s="460" t="s">
        <v>868</v>
      </c>
      <c r="JE1" s="460" t="s">
        <v>324</v>
      </c>
      <c r="JF1" s="460" t="s">
        <v>871</v>
      </c>
      <c r="JG1" s="460" t="s">
        <v>873</v>
      </c>
      <c r="JH1" s="460" t="s">
        <v>875</v>
      </c>
      <c r="JI1" s="460" t="s">
        <v>877</v>
      </c>
      <c r="JJ1" s="460" t="s">
        <v>879</v>
      </c>
      <c r="JK1" s="460" t="s">
        <v>881</v>
      </c>
      <c r="JL1" s="460" t="s">
        <v>883</v>
      </c>
      <c r="JM1" s="460" t="s">
        <v>885</v>
      </c>
      <c r="JN1" s="460" t="s">
        <v>325</v>
      </c>
      <c r="JO1" s="460" t="s">
        <v>888</v>
      </c>
      <c r="JP1" s="460" t="s">
        <v>890</v>
      </c>
      <c r="JQ1" s="460" t="s">
        <v>892</v>
      </c>
      <c r="JR1" s="460" t="s">
        <v>894</v>
      </c>
      <c r="JS1" s="460" t="s">
        <v>895</v>
      </c>
      <c r="JT1" s="460" t="s">
        <v>897</v>
      </c>
      <c r="JU1" s="460" t="s">
        <v>899</v>
      </c>
      <c r="JV1" s="460" t="s">
        <v>901</v>
      </c>
      <c r="JW1" s="460" t="s">
        <v>903</v>
      </c>
      <c r="JX1" s="460" t="s">
        <v>905</v>
      </c>
      <c r="JY1" s="460" t="s">
        <v>907</v>
      </c>
      <c r="JZ1" s="460" t="s">
        <v>909</v>
      </c>
      <c r="KA1" s="460" t="s">
        <v>911</v>
      </c>
      <c r="KB1" s="460" t="s">
        <v>913</v>
      </c>
      <c r="KC1" s="460" t="s">
        <v>915</v>
      </c>
      <c r="KD1" s="460" t="s">
        <v>917</v>
      </c>
      <c r="KE1" s="460" t="s">
        <v>919</v>
      </c>
      <c r="KF1" s="460" t="s">
        <v>921</v>
      </c>
      <c r="KG1" s="460" t="s">
        <v>923</v>
      </c>
      <c r="KH1" s="460" t="s">
        <v>925</v>
      </c>
      <c r="KI1" s="460" t="s">
        <v>927</v>
      </c>
      <c r="KJ1" s="460" t="s">
        <v>929</v>
      </c>
      <c r="KK1" s="460" t="s">
        <v>931</v>
      </c>
      <c r="KL1" s="460" t="s">
        <v>933</v>
      </c>
      <c r="KM1" s="460" t="s">
        <v>935</v>
      </c>
      <c r="KN1" s="460" t="s">
        <v>937</v>
      </c>
      <c r="KO1" s="463" t="s">
        <v>326</v>
      </c>
      <c r="KP1" s="460" t="s">
        <v>939</v>
      </c>
      <c r="KQ1" s="460" t="s">
        <v>327</v>
      </c>
      <c r="KR1" s="460" t="s">
        <v>942</v>
      </c>
      <c r="KS1" s="460" t="s">
        <v>944</v>
      </c>
      <c r="KT1" s="460" t="s">
        <v>946</v>
      </c>
      <c r="KU1" s="460" t="s">
        <v>948</v>
      </c>
      <c r="KV1" s="460" t="s">
        <v>328</v>
      </c>
      <c r="KW1" s="460" t="s">
        <v>951</v>
      </c>
      <c r="KX1" s="460" t="s">
        <v>953</v>
      </c>
      <c r="KY1" s="460" t="s">
        <v>955</v>
      </c>
      <c r="KZ1" s="460" t="s">
        <v>957</v>
      </c>
      <c r="LA1" s="460" t="s">
        <v>959</v>
      </c>
      <c r="LB1" s="460" t="s">
        <v>961</v>
      </c>
      <c r="LC1" s="460" t="s">
        <v>963</v>
      </c>
      <c r="LD1" s="459" t="s">
        <v>330</v>
      </c>
      <c r="LE1" s="463" t="s">
        <v>331</v>
      </c>
      <c r="LF1" s="460" t="s">
        <v>332</v>
      </c>
      <c r="LG1" s="460" t="s">
        <v>346</v>
      </c>
      <c r="LH1" s="460" t="s">
        <v>965</v>
      </c>
      <c r="LI1" s="460" t="s">
        <v>967</v>
      </c>
      <c r="LJ1" s="460" t="s">
        <v>969</v>
      </c>
      <c r="LK1" s="460" t="s">
        <v>971</v>
      </c>
      <c r="LL1" s="460" t="s">
        <v>347</v>
      </c>
      <c r="LM1" s="460" t="s">
        <v>973</v>
      </c>
      <c r="LN1" s="460" t="s">
        <v>348</v>
      </c>
      <c r="LO1" s="460" t="s">
        <v>975</v>
      </c>
      <c r="LP1" s="460" t="s">
        <v>333</v>
      </c>
      <c r="LQ1" s="460" t="s">
        <v>977</v>
      </c>
      <c r="LR1" s="460" t="s">
        <v>349</v>
      </c>
      <c r="LS1" s="460" t="s">
        <v>979</v>
      </c>
      <c r="LT1" s="460" t="s">
        <v>981</v>
      </c>
      <c r="LU1" s="460" t="s">
        <v>350</v>
      </c>
      <c r="LV1" s="463" t="s">
        <v>334</v>
      </c>
      <c r="LW1" s="460" t="s">
        <v>335</v>
      </c>
      <c r="LX1" s="460" t="s">
        <v>983</v>
      </c>
      <c r="LY1" s="460" t="s">
        <v>985</v>
      </c>
      <c r="LZ1" s="460" t="s">
        <v>986</v>
      </c>
      <c r="MA1" s="460" t="s">
        <v>988</v>
      </c>
      <c r="MB1" s="460" t="s">
        <v>989</v>
      </c>
      <c r="MC1" s="460" t="s">
        <v>991</v>
      </c>
      <c r="MD1" s="460" t="s">
        <v>993</v>
      </c>
      <c r="ME1" s="460" t="s">
        <v>995</v>
      </c>
      <c r="MF1" s="460" t="s">
        <v>997</v>
      </c>
      <c r="MG1" s="460" t="s">
        <v>336</v>
      </c>
      <c r="MH1" s="460" t="s">
        <v>1000</v>
      </c>
      <c r="MI1" s="460" t="s">
        <v>1001</v>
      </c>
      <c r="MJ1" s="460" t="s">
        <v>1003</v>
      </c>
      <c r="MK1" s="460" t="s">
        <v>337</v>
      </c>
      <c r="ML1" s="460" t="s">
        <v>1006</v>
      </c>
      <c r="MM1" s="460" t="s">
        <v>1007</v>
      </c>
      <c r="MN1" s="460" t="s">
        <v>1009</v>
      </c>
      <c r="MO1" s="460" t="s">
        <v>1011</v>
      </c>
      <c r="MP1" s="460" t="s">
        <v>338</v>
      </c>
      <c r="MQ1" s="460" t="s">
        <v>1014</v>
      </c>
      <c r="MR1" s="460" t="s">
        <v>1016</v>
      </c>
      <c r="MS1" s="460" t="s">
        <v>1018</v>
      </c>
      <c r="MT1" s="460" t="s">
        <v>1020</v>
      </c>
      <c r="MU1" s="460" t="s">
        <v>339</v>
      </c>
      <c r="MV1" s="460" t="s">
        <v>1023</v>
      </c>
      <c r="MW1" s="460" t="s">
        <v>1025</v>
      </c>
      <c r="MX1" s="460" t="s">
        <v>1027</v>
      </c>
      <c r="MY1" s="460" t="s">
        <v>1029</v>
      </c>
      <c r="MZ1" s="460" t="s">
        <v>1031</v>
      </c>
      <c r="NA1" s="460" t="s">
        <v>1033</v>
      </c>
      <c r="NB1" s="460" t="s">
        <v>1035</v>
      </c>
      <c r="NC1" s="460" t="s">
        <v>1037</v>
      </c>
      <c r="ND1" s="460" t="s">
        <v>1039</v>
      </c>
      <c r="NE1" s="460" t="s">
        <v>1041</v>
      </c>
      <c r="NF1" s="460" t="s">
        <v>1043</v>
      </c>
      <c r="NG1" s="460" t="s">
        <v>1044</v>
      </c>
      <c r="NH1" s="463" t="s">
        <v>340</v>
      </c>
      <c r="NI1" s="460" t="s">
        <v>341</v>
      </c>
      <c r="NJ1" s="460" t="s">
        <v>1046</v>
      </c>
      <c r="NK1" s="460" t="s">
        <v>1048</v>
      </c>
      <c r="NL1" s="460" t="s">
        <v>1050</v>
      </c>
      <c r="NM1" s="460" t="s">
        <v>1052</v>
      </c>
      <c r="NN1" s="463" t="s">
        <v>342</v>
      </c>
      <c r="NO1" s="460" t="s">
        <v>343</v>
      </c>
      <c r="NP1" s="460" t="s">
        <v>1053</v>
      </c>
      <c r="NQ1" s="460" t="s">
        <v>344</v>
      </c>
      <c r="NR1" s="460" t="s">
        <v>1055</v>
      </c>
      <c r="NS1" s="460" t="s">
        <v>1057</v>
      </c>
      <c r="NT1" s="460" t="s">
        <v>345</v>
      </c>
      <c r="NU1" s="460" t="s">
        <v>1059</v>
      </c>
      <c r="NV1" s="459" t="s">
        <v>351</v>
      </c>
      <c r="NW1" s="463" t="s">
        <v>352</v>
      </c>
      <c r="NX1" s="460" t="s">
        <v>353</v>
      </c>
      <c r="NY1" s="460" t="s">
        <v>1062</v>
      </c>
      <c r="NZ1" s="460" t="s">
        <v>1064</v>
      </c>
      <c r="OA1" s="460" t="s">
        <v>354</v>
      </c>
      <c r="OB1" s="460" t="s">
        <v>364</v>
      </c>
      <c r="OC1" s="460" t="s">
        <v>1066</v>
      </c>
      <c r="OD1" s="460" t="s">
        <v>1068</v>
      </c>
      <c r="OE1" s="460" t="s">
        <v>1070</v>
      </c>
      <c r="OF1" s="460" t="s">
        <v>1072</v>
      </c>
      <c r="OG1" s="460" t="s">
        <v>1074</v>
      </c>
      <c r="OH1" s="460" t="s">
        <v>1076</v>
      </c>
      <c r="OI1" s="460" t="s">
        <v>1078</v>
      </c>
      <c r="OJ1" s="460" t="s">
        <v>1080</v>
      </c>
      <c r="OK1" s="460" t="s">
        <v>1082</v>
      </c>
      <c r="OL1" s="460" t="s">
        <v>1084</v>
      </c>
      <c r="OM1" s="460" t="s">
        <v>1086</v>
      </c>
      <c r="ON1" s="460" t="s">
        <v>1088</v>
      </c>
      <c r="OO1" s="460" t="s">
        <v>1090</v>
      </c>
      <c r="OP1" s="460" t="s">
        <v>1092</v>
      </c>
      <c r="OQ1" s="460" t="s">
        <v>1094</v>
      </c>
      <c r="OR1" s="460" t="s">
        <v>1096</v>
      </c>
      <c r="OS1" s="460" t="s">
        <v>1098</v>
      </c>
      <c r="OT1" s="460" t="s">
        <v>1100</v>
      </c>
      <c r="OU1" s="460" t="s">
        <v>1102</v>
      </c>
      <c r="OV1" s="460" t="s">
        <v>1104</v>
      </c>
      <c r="OW1" s="460" t="s">
        <v>1106</v>
      </c>
      <c r="OX1" s="460" t="s">
        <v>1108</v>
      </c>
      <c r="OY1" s="460" t="s">
        <v>365</v>
      </c>
      <c r="OZ1" s="460" t="s">
        <v>1111</v>
      </c>
      <c r="PA1" s="460" t="s">
        <v>1113</v>
      </c>
      <c r="PB1" s="460" t="s">
        <v>1114</v>
      </c>
      <c r="PC1" s="460" t="s">
        <v>1116</v>
      </c>
      <c r="PD1" s="460" t="s">
        <v>1118</v>
      </c>
      <c r="PE1" s="460" t="s">
        <v>1120</v>
      </c>
      <c r="PF1" s="460" t="s">
        <v>1122</v>
      </c>
      <c r="PG1" s="460" t="s">
        <v>1124</v>
      </c>
      <c r="PH1" s="460" t="s">
        <v>1126</v>
      </c>
      <c r="PI1" s="460" t="s">
        <v>1128</v>
      </c>
      <c r="PJ1" s="460" t="s">
        <v>1130</v>
      </c>
      <c r="PK1" s="460" t="s">
        <v>1132</v>
      </c>
      <c r="PL1" s="460" t="s">
        <v>1134</v>
      </c>
      <c r="PM1" s="460" t="s">
        <v>1136</v>
      </c>
      <c r="PN1" s="460" t="s">
        <v>1138</v>
      </c>
      <c r="PO1" s="460" t="s">
        <v>1140</v>
      </c>
      <c r="PP1" s="460" t="s">
        <v>1142</v>
      </c>
      <c r="PQ1" s="460" t="s">
        <v>1144</v>
      </c>
      <c r="PR1" s="460" t="s">
        <v>1146</v>
      </c>
      <c r="PS1" s="460" t="s">
        <v>1148</v>
      </c>
      <c r="PT1" s="460" t="s">
        <v>1150</v>
      </c>
      <c r="PU1" s="460" t="s">
        <v>1152</v>
      </c>
      <c r="PV1" s="460" t="s">
        <v>1154</v>
      </c>
      <c r="PW1" s="460" t="s">
        <v>1156</v>
      </c>
      <c r="PX1" s="460" t="s">
        <v>1158</v>
      </c>
      <c r="PY1" s="460" t="s">
        <v>1160</v>
      </c>
      <c r="PZ1" s="460" t="s">
        <v>355</v>
      </c>
      <c r="QA1" s="460" t="s">
        <v>1162</v>
      </c>
      <c r="QB1" s="460" t="s">
        <v>1164</v>
      </c>
      <c r="QC1" s="460" t="s">
        <v>1166</v>
      </c>
      <c r="QD1" s="460" t="s">
        <v>1168</v>
      </c>
      <c r="QE1" s="460" t="s">
        <v>1170</v>
      </c>
      <c r="QF1" s="463" t="s">
        <v>356</v>
      </c>
      <c r="QG1" s="460" t="s">
        <v>357</v>
      </c>
      <c r="QH1" s="460" t="s">
        <v>1172</v>
      </c>
      <c r="QI1" s="460" t="s">
        <v>1174</v>
      </c>
      <c r="QJ1" s="460" t="s">
        <v>1176</v>
      </c>
      <c r="QK1" s="460" t="s">
        <v>1178</v>
      </c>
      <c r="QL1" s="460" t="s">
        <v>1180</v>
      </c>
      <c r="QM1" s="460" t="s">
        <v>1182</v>
      </c>
      <c r="QN1" s="463" t="s">
        <v>358</v>
      </c>
      <c r="QO1" s="460" t="s">
        <v>1184</v>
      </c>
      <c r="QP1" s="460" t="s">
        <v>359</v>
      </c>
      <c r="QQ1" s="460" t="s">
        <v>366</v>
      </c>
      <c r="QR1" s="460" t="s">
        <v>1186</v>
      </c>
      <c r="QS1" s="460" t="s">
        <v>1188</v>
      </c>
      <c r="QT1" s="460" t="s">
        <v>1190</v>
      </c>
      <c r="QU1" s="460" t="s">
        <v>1192</v>
      </c>
      <c r="QV1" s="460" t="s">
        <v>1194</v>
      </c>
      <c r="QW1" s="460" t="s">
        <v>1196</v>
      </c>
      <c r="QX1" s="460" t="s">
        <v>1198</v>
      </c>
      <c r="QY1" s="460" t="s">
        <v>1200</v>
      </c>
      <c r="QZ1" s="460" t="s">
        <v>1202</v>
      </c>
      <c r="RA1" s="460" t="s">
        <v>1204</v>
      </c>
      <c r="RB1" s="460" t="s">
        <v>1206</v>
      </c>
      <c r="RC1" s="460" t="s">
        <v>1208</v>
      </c>
      <c r="RD1" s="460" t="s">
        <v>1210</v>
      </c>
      <c r="RE1" s="460" t="s">
        <v>1212</v>
      </c>
      <c r="RF1" s="463" t="s">
        <v>360</v>
      </c>
      <c r="RG1" s="460" t="s">
        <v>361</v>
      </c>
      <c r="RH1" s="460" t="s">
        <v>1214</v>
      </c>
      <c r="RI1" s="460" t="s">
        <v>1216</v>
      </c>
      <c r="RJ1" s="463" t="s">
        <v>362</v>
      </c>
      <c r="RK1" s="460" t="s">
        <v>363</v>
      </c>
      <c r="RL1" s="460" t="s">
        <v>1218</v>
      </c>
      <c r="RM1" s="460" t="s">
        <v>1219</v>
      </c>
      <c r="RN1" s="460" t="s">
        <v>1220</v>
      </c>
      <c r="RO1" s="460" t="s">
        <v>1221</v>
      </c>
      <c r="RP1" s="460" t="s">
        <v>1223</v>
      </c>
      <c r="RQ1" s="460" t="s">
        <v>1224</v>
      </c>
      <c r="RR1" s="460" t="s">
        <v>1226</v>
      </c>
      <c r="RS1" s="460" t="s">
        <v>1227</v>
      </c>
      <c r="RT1" s="459" t="s">
        <v>367</v>
      </c>
      <c r="RU1" s="463" t="s">
        <v>368</v>
      </c>
      <c r="RV1" s="460" t="s">
        <v>369</v>
      </c>
      <c r="RW1" s="460" t="s">
        <v>1229</v>
      </c>
      <c r="RX1" s="460" t="s">
        <v>1231</v>
      </c>
      <c r="RY1" s="460" t="s">
        <v>370</v>
      </c>
      <c r="RZ1" s="460" t="s">
        <v>1233</v>
      </c>
      <c r="SA1" s="460" t="s">
        <v>1235</v>
      </c>
      <c r="SB1" s="460" t="s">
        <v>1237</v>
      </c>
      <c r="SC1" s="460" t="s">
        <v>1239</v>
      </c>
      <c r="SD1" s="463" t="s">
        <v>371</v>
      </c>
      <c r="SE1" s="460" t="s">
        <v>372</v>
      </c>
      <c r="SF1" s="460" t="s">
        <v>1241</v>
      </c>
      <c r="SG1" s="460" t="s">
        <v>1243</v>
      </c>
      <c r="SH1" s="460" t="s">
        <v>1245</v>
      </c>
      <c r="SI1" s="460" t="s">
        <v>1247</v>
      </c>
      <c r="SJ1" s="460" t="s">
        <v>1249</v>
      </c>
      <c r="SK1" s="460" t="s">
        <v>1251</v>
      </c>
      <c r="SL1" s="460" t="s">
        <v>1253</v>
      </c>
      <c r="SM1" s="460" t="s">
        <v>1255</v>
      </c>
      <c r="SN1" s="460" t="s">
        <v>1257</v>
      </c>
      <c r="SO1" s="460" t="s">
        <v>1259</v>
      </c>
      <c r="SP1" s="460" t="s">
        <v>1261</v>
      </c>
      <c r="SQ1" s="460" t="s">
        <v>1263</v>
      </c>
      <c r="SR1" s="460" t="s">
        <v>1265</v>
      </c>
      <c r="SS1" s="460" t="s">
        <v>1267</v>
      </c>
      <c r="ST1" s="460" t="s">
        <v>1269</v>
      </c>
      <c r="SU1" s="459" t="s">
        <v>373</v>
      </c>
      <c r="SV1" s="463" t="s">
        <v>374</v>
      </c>
      <c r="SW1" s="460" t="s">
        <v>375</v>
      </c>
      <c r="SX1" s="460" t="s">
        <v>1271</v>
      </c>
      <c r="SY1" s="460" t="s">
        <v>1273</v>
      </c>
      <c r="SZ1" s="460" t="s">
        <v>1275</v>
      </c>
      <c r="TA1" s="460" t="s">
        <v>1277</v>
      </c>
      <c r="TB1" s="460" t="s">
        <v>1279</v>
      </c>
      <c r="TC1" s="460" t="s">
        <v>376</v>
      </c>
      <c r="TD1" s="460" t="s">
        <v>1281</v>
      </c>
      <c r="TE1" s="460" t="s">
        <v>1283</v>
      </c>
      <c r="TF1" s="460" t="s">
        <v>1285</v>
      </c>
      <c r="TG1" s="460" t="s">
        <v>1287</v>
      </c>
      <c r="TH1" s="460" t="s">
        <v>1289</v>
      </c>
      <c r="TI1" s="460" t="s">
        <v>1291</v>
      </c>
      <c r="TJ1" s="463" t="s">
        <v>377</v>
      </c>
      <c r="TK1" s="460" t="s">
        <v>378</v>
      </c>
      <c r="TL1" s="460" t="s">
        <v>379</v>
      </c>
      <c r="TM1" s="460" t="s">
        <v>1293</v>
      </c>
      <c r="TN1" s="460" t="s">
        <v>1295</v>
      </c>
      <c r="TO1" s="460" t="s">
        <v>1296</v>
      </c>
      <c r="TP1" s="460" t="s">
        <v>1298</v>
      </c>
      <c r="TQ1" s="460" t="s">
        <v>1300</v>
      </c>
      <c r="TR1" s="460" t="s">
        <v>1302</v>
      </c>
      <c r="TS1" s="460" t="s">
        <v>1304</v>
      </c>
      <c r="TT1" s="460" t="s">
        <v>1306</v>
      </c>
      <c r="TU1" s="460" t="s">
        <v>1308</v>
      </c>
      <c r="TV1" s="460" t="s">
        <v>1310</v>
      </c>
      <c r="TW1" s="460" t="s">
        <v>1312</v>
      </c>
      <c r="TX1" s="460" t="s">
        <v>1314</v>
      </c>
      <c r="TY1" s="460" t="s">
        <v>1316</v>
      </c>
      <c r="TZ1" s="460" t="s">
        <v>1318</v>
      </c>
      <c r="UA1" s="460" t="s">
        <v>1320</v>
      </c>
      <c r="UB1" s="460" t="s">
        <v>1322</v>
      </c>
      <c r="UC1" s="459" t="s">
        <v>1324</v>
      </c>
      <c r="UD1" s="460" t="s">
        <v>1326</v>
      </c>
      <c r="UE1" s="460" t="s">
        <v>1328</v>
      </c>
      <c r="UF1" s="460" t="s">
        <v>1330</v>
      </c>
      <c r="UG1" s="460" t="s">
        <v>1332</v>
      </c>
      <c r="UH1" s="460" t="s">
        <v>1334</v>
      </c>
      <c r="UI1" s="461"/>
    </row>
    <row r="2" spans="1:555" s="122" customFormat="1" hidden="1" x14ac:dyDescent="0.25">
      <c r="A2" s="457" t="s">
        <v>1357</v>
      </c>
      <c r="B2" s="457" t="s">
        <v>1359</v>
      </c>
      <c r="C2" s="457" t="s">
        <v>471</v>
      </c>
      <c r="D2" s="457" t="s">
        <v>1358</v>
      </c>
      <c r="E2" s="457" t="s">
        <v>1360</v>
      </c>
      <c r="F2" s="457" t="s">
        <v>472</v>
      </c>
      <c r="G2" s="458" t="s">
        <v>1361</v>
      </c>
      <c r="H2" s="457" t="s">
        <v>1362</v>
      </c>
      <c r="I2" s="457" t="s">
        <v>1363</v>
      </c>
      <c r="J2" s="457" t="s">
        <v>1453</v>
      </c>
      <c r="K2" s="457" t="s">
        <v>1364</v>
      </c>
      <c r="L2" s="457" t="s">
        <v>1365</v>
      </c>
      <c r="M2" s="457" t="s">
        <v>1366</v>
      </c>
      <c r="N2" s="457" t="s">
        <v>1367</v>
      </c>
      <c r="O2" s="457" t="s">
        <v>1368</v>
      </c>
      <c r="P2" s="457" t="s">
        <v>1466</v>
      </c>
      <c r="Q2" s="457" t="s">
        <v>1504</v>
      </c>
      <c r="R2" s="452" t="str">
        <f>+Presupuesto!D11</f>
        <v>Recurrente</v>
      </c>
      <c r="S2" s="452" t="str">
        <f>+Presupuesto!E11</f>
        <v>Programa / Proyecto 2016</v>
      </c>
      <c r="T2" s="457"/>
      <c r="U2" s="457" t="s">
        <v>394</v>
      </c>
      <c r="V2" s="457" t="s">
        <v>412</v>
      </c>
      <c r="W2" s="457" t="s">
        <v>395</v>
      </c>
      <c r="X2" s="457" t="s">
        <v>396</v>
      </c>
      <c r="Y2" s="457" t="s">
        <v>397</v>
      </c>
      <c r="Z2" s="457" t="s">
        <v>398</v>
      </c>
      <c r="AA2" s="457" t="s">
        <v>399</v>
      </c>
      <c r="AB2" s="457" t="s">
        <v>400</v>
      </c>
      <c r="AC2" s="457" t="s">
        <v>401</v>
      </c>
      <c r="AD2" s="457" t="s">
        <v>402</v>
      </c>
      <c r="AE2" s="457" t="s">
        <v>403</v>
      </c>
      <c r="AF2" s="457" t="s">
        <v>404</v>
      </c>
      <c r="AG2" s="457"/>
      <c r="AH2" s="457" t="s">
        <v>420</v>
      </c>
      <c r="AI2" s="457" t="s">
        <v>421</v>
      </c>
      <c r="AJ2" s="457" t="s">
        <v>422</v>
      </c>
      <c r="AK2" s="457" t="s">
        <v>423</v>
      </c>
      <c r="AL2" s="457" t="s">
        <v>424</v>
      </c>
      <c r="AM2" s="457" t="s">
        <v>427</v>
      </c>
      <c r="AN2" s="457" t="s">
        <v>425</v>
      </c>
      <c r="AO2" s="457" t="s">
        <v>426</v>
      </c>
      <c r="AP2" s="457" t="s">
        <v>428</v>
      </c>
      <c r="AQ2" s="457" t="s">
        <v>429</v>
      </c>
      <c r="AR2" s="457" t="s">
        <v>430</v>
      </c>
      <c r="AS2" s="457" t="s">
        <v>431</v>
      </c>
      <c r="AT2" s="457" t="s">
        <v>432</v>
      </c>
      <c r="AU2" s="457" t="s">
        <v>433</v>
      </c>
      <c r="AV2" s="457" t="s">
        <v>434</v>
      </c>
      <c r="AW2" s="457" t="s">
        <v>435</v>
      </c>
      <c r="AX2" s="457" t="s">
        <v>436</v>
      </c>
      <c r="AY2" s="457" t="s">
        <v>437</v>
      </c>
      <c r="AZ2" s="457" t="s">
        <v>438</v>
      </c>
      <c r="BA2" s="457" t="s">
        <v>439</v>
      </c>
      <c r="BB2" s="457" t="s">
        <v>440</v>
      </c>
      <c r="BC2" s="457" t="s">
        <v>441</v>
      </c>
      <c r="BD2" s="457" t="s">
        <v>442</v>
      </c>
      <c r="BE2" s="457" t="s">
        <v>443</v>
      </c>
      <c r="BF2" s="457" t="s">
        <v>444</v>
      </c>
      <c r="BG2" s="457" t="s">
        <v>445</v>
      </c>
      <c r="BH2" s="457" t="s">
        <v>446</v>
      </c>
      <c r="BI2" s="457" t="s">
        <v>447</v>
      </c>
      <c r="BJ2" s="457" t="s">
        <v>448</v>
      </c>
      <c r="BK2" s="457" t="s">
        <v>449</v>
      </c>
      <c r="BL2" s="457" t="s">
        <v>450</v>
      </c>
      <c r="BM2" s="457" t="s">
        <v>451</v>
      </c>
      <c r="BN2" s="457" t="s">
        <v>452</v>
      </c>
      <c r="BO2" s="457" t="s">
        <v>453</v>
      </c>
      <c r="BP2" s="457" t="s">
        <v>454</v>
      </c>
      <c r="BQ2" s="457" t="s">
        <v>455</v>
      </c>
      <c r="BR2" s="457" t="s">
        <v>456</v>
      </c>
      <c r="BS2" s="457" t="s">
        <v>457</v>
      </c>
      <c r="BT2" s="457" t="s">
        <v>458</v>
      </c>
      <c r="BU2" s="457" t="s">
        <v>459</v>
      </c>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c r="CV2" s="457"/>
      <c r="CW2" s="457"/>
      <c r="CX2" s="457"/>
      <c r="CY2" s="457"/>
      <c r="CZ2" s="457"/>
      <c r="DA2" s="457"/>
      <c r="DB2" s="457"/>
      <c r="DC2" s="457"/>
      <c r="DD2" s="457"/>
      <c r="DE2" s="457"/>
      <c r="DF2" s="457"/>
      <c r="DG2" s="457"/>
      <c r="DH2" s="457"/>
      <c r="DI2" s="457"/>
      <c r="DJ2" s="457"/>
      <c r="DK2" s="457"/>
      <c r="DL2" s="457"/>
      <c r="DM2" s="457"/>
      <c r="DN2" s="457"/>
      <c r="DO2" s="457"/>
      <c r="DP2" s="457"/>
      <c r="DQ2" s="457"/>
      <c r="DR2" s="457"/>
      <c r="DS2" s="457"/>
      <c r="DT2" s="457"/>
      <c r="DU2" s="457"/>
      <c r="DV2" s="457"/>
      <c r="DW2" s="457"/>
      <c r="DX2" s="457"/>
      <c r="DY2" s="457"/>
      <c r="DZ2" s="457"/>
      <c r="EA2" s="457"/>
      <c r="EB2" s="457"/>
      <c r="EC2" s="457"/>
      <c r="ED2" s="457"/>
      <c r="EE2" s="457"/>
      <c r="EF2" s="457"/>
      <c r="EG2" s="457"/>
      <c r="EH2" s="457"/>
      <c r="EI2" s="457"/>
      <c r="EJ2" s="457"/>
      <c r="EK2" s="457"/>
      <c r="EL2" s="457"/>
      <c r="EM2" s="457"/>
      <c r="EN2" s="457"/>
      <c r="EO2" s="457"/>
      <c r="EP2" s="457"/>
      <c r="EQ2" s="457"/>
      <c r="ER2" s="457"/>
      <c r="ES2" s="457"/>
      <c r="ET2" s="457"/>
      <c r="EU2" s="457"/>
      <c r="EV2" s="457"/>
      <c r="EW2" s="457"/>
      <c r="EX2" s="457"/>
      <c r="EY2" s="457"/>
      <c r="EZ2" s="457"/>
      <c r="FA2" s="457"/>
      <c r="FB2" s="457"/>
      <c r="FC2" s="457"/>
      <c r="FD2" s="457"/>
      <c r="FE2" s="457"/>
      <c r="FF2" s="457"/>
      <c r="FG2" s="457"/>
      <c r="FH2" s="457"/>
      <c r="FI2" s="457"/>
      <c r="FJ2" s="457"/>
      <c r="FK2" s="457"/>
      <c r="FL2" s="457"/>
      <c r="FM2" s="457"/>
      <c r="FN2" s="457"/>
      <c r="FO2" s="457"/>
      <c r="FP2" s="457"/>
      <c r="FQ2" s="457"/>
      <c r="FR2" s="457"/>
      <c r="FS2" s="457"/>
      <c r="FT2" s="457"/>
      <c r="FU2" s="457"/>
      <c r="FV2" s="457"/>
      <c r="FW2" s="457"/>
      <c r="FX2" s="457"/>
      <c r="FY2" s="457"/>
      <c r="FZ2" s="457"/>
      <c r="GA2" s="457"/>
      <c r="GB2" s="457"/>
      <c r="GC2" s="457"/>
      <c r="GD2" s="457"/>
      <c r="GE2" s="457"/>
      <c r="GF2" s="457"/>
      <c r="GG2" s="457"/>
      <c r="GH2" s="457"/>
      <c r="GI2" s="457"/>
      <c r="GJ2" s="457"/>
      <c r="GK2" s="457"/>
      <c r="GL2" s="457"/>
      <c r="GM2" s="457"/>
      <c r="GN2" s="457"/>
      <c r="GO2" s="457"/>
      <c r="GP2" s="457"/>
      <c r="GQ2" s="457"/>
      <c r="GR2" s="457"/>
      <c r="GS2" s="457"/>
      <c r="GT2" s="457"/>
      <c r="GU2" s="457"/>
      <c r="GV2" s="457"/>
      <c r="GW2" s="457"/>
      <c r="GX2" s="457"/>
      <c r="GY2" s="457"/>
      <c r="GZ2" s="457"/>
      <c r="HA2" s="457"/>
      <c r="HB2" s="457"/>
      <c r="HC2" s="457"/>
      <c r="HD2" s="457"/>
      <c r="HE2" s="457"/>
      <c r="HF2" s="457"/>
      <c r="HG2" s="457"/>
      <c r="HH2" s="457"/>
      <c r="HI2" s="457"/>
      <c r="HJ2" s="457"/>
      <c r="HK2" s="457"/>
      <c r="HL2" s="457"/>
      <c r="HM2" s="457"/>
      <c r="HN2" s="457"/>
      <c r="HO2" s="457"/>
      <c r="HP2" s="457"/>
      <c r="HQ2" s="457"/>
      <c r="HR2" s="457"/>
      <c r="HS2" s="457"/>
      <c r="HT2" s="457"/>
      <c r="HU2" s="457"/>
      <c r="HV2" s="457"/>
      <c r="HW2" s="457"/>
      <c r="HX2" s="457"/>
      <c r="HY2" s="457"/>
      <c r="HZ2" s="457"/>
      <c r="IA2" s="457"/>
      <c r="IB2" s="457"/>
      <c r="IC2" s="457"/>
      <c r="ID2" s="457"/>
      <c r="IE2" s="457"/>
      <c r="IF2" s="457"/>
      <c r="IG2" s="457"/>
      <c r="IH2" s="457"/>
      <c r="II2" s="457"/>
      <c r="IJ2" s="457"/>
      <c r="IK2" s="457"/>
      <c r="IL2" s="457"/>
      <c r="IM2" s="457"/>
      <c r="IN2" s="457"/>
      <c r="IO2" s="457"/>
      <c r="IP2" s="457"/>
      <c r="IQ2" s="457"/>
      <c r="IR2" s="457"/>
      <c r="IS2" s="457"/>
      <c r="IT2" s="457"/>
      <c r="IU2" s="457"/>
      <c r="IV2" s="457"/>
      <c r="IW2" s="457"/>
      <c r="IX2" s="457"/>
      <c r="IY2" s="457"/>
      <c r="IZ2" s="457"/>
      <c r="JA2" s="457"/>
      <c r="JB2" s="457"/>
      <c r="JC2" s="457"/>
      <c r="JD2" s="457"/>
      <c r="JE2" s="457"/>
      <c r="JF2" s="457"/>
      <c r="JG2" s="457"/>
      <c r="JH2" s="457"/>
      <c r="JI2" s="457"/>
      <c r="JJ2" s="457"/>
      <c r="JK2" s="457"/>
      <c r="JL2" s="457"/>
      <c r="JM2" s="457"/>
      <c r="JN2" s="457"/>
      <c r="JO2" s="457"/>
      <c r="JP2" s="457"/>
      <c r="JQ2" s="457"/>
      <c r="JR2" s="457"/>
      <c r="JS2" s="457"/>
      <c r="JT2" s="457"/>
      <c r="JU2" s="457"/>
      <c r="JV2" s="457"/>
      <c r="JW2" s="457"/>
      <c r="JX2" s="457"/>
      <c r="JY2" s="457"/>
      <c r="JZ2" s="457"/>
      <c r="KA2" s="457"/>
      <c r="KB2" s="457"/>
      <c r="KC2" s="457"/>
      <c r="KD2" s="457"/>
      <c r="KE2" s="457"/>
      <c r="KF2" s="457"/>
      <c r="KG2" s="457"/>
      <c r="KH2" s="457"/>
      <c r="KI2" s="457"/>
      <c r="KJ2" s="457"/>
      <c r="KK2" s="457"/>
      <c r="KL2" s="457"/>
      <c r="KM2" s="457"/>
      <c r="KN2" s="457"/>
      <c r="KO2" s="457"/>
      <c r="KP2" s="457"/>
      <c r="KQ2" s="457"/>
      <c r="KR2" s="457"/>
      <c r="KS2" s="457"/>
      <c r="KT2" s="457"/>
      <c r="KU2" s="457"/>
      <c r="KV2" s="457"/>
      <c r="KW2" s="457"/>
      <c r="KX2" s="457"/>
      <c r="KY2" s="457"/>
      <c r="KZ2" s="457"/>
      <c r="LA2" s="457"/>
      <c r="LB2" s="457"/>
      <c r="LC2" s="457"/>
      <c r="LD2" s="457"/>
      <c r="LE2" s="457"/>
      <c r="LF2" s="457"/>
      <c r="LG2" s="457"/>
      <c r="LH2" s="457"/>
      <c r="LI2" s="457"/>
      <c r="LJ2" s="457"/>
      <c r="LK2" s="457"/>
      <c r="LL2" s="457"/>
      <c r="LM2" s="457"/>
      <c r="LN2" s="457"/>
      <c r="LO2" s="457"/>
      <c r="LP2" s="457"/>
      <c r="LQ2" s="457"/>
      <c r="LR2" s="457"/>
      <c r="LS2" s="457"/>
      <c r="LT2" s="457"/>
      <c r="LU2" s="457"/>
      <c r="LV2" s="457"/>
      <c r="LW2" s="457"/>
      <c r="LX2" s="457"/>
      <c r="LY2" s="457"/>
      <c r="LZ2" s="457"/>
      <c r="MA2" s="457"/>
      <c r="MB2" s="457"/>
      <c r="MC2" s="457"/>
      <c r="MD2" s="457"/>
      <c r="ME2" s="457"/>
      <c r="MF2" s="457"/>
      <c r="MG2" s="457"/>
      <c r="MH2" s="457"/>
      <c r="MI2" s="457"/>
      <c r="MJ2" s="457"/>
      <c r="MK2" s="457"/>
      <c r="ML2" s="457"/>
      <c r="MM2" s="457"/>
      <c r="MN2" s="457"/>
      <c r="MO2" s="457"/>
      <c r="MP2" s="457"/>
      <c r="MQ2" s="457"/>
      <c r="MR2" s="457"/>
      <c r="MS2" s="457"/>
      <c r="MT2" s="457"/>
      <c r="MU2" s="457"/>
      <c r="MV2" s="457"/>
      <c r="MW2" s="457"/>
      <c r="MX2" s="457"/>
      <c r="MY2" s="457"/>
      <c r="MZ2" s="457"/>
      <c r="NA2" s="457"/>
      <c r="NB2" s="457"/>
      <c r="NC2" s="457"/>
      <c r="ND2" s="457"/>
      <c r="NE2" s="457"/>
      <c r="NF2" s="457"/>
      <c r="NG2" s="457"/>
      <c r="NH2" s="457"/>
      <c r="NI2" s="457"/>
      <c r="NJ2" s="457"/>
      <c r="NK2" s="457"/>
      <c r="NL2" s="457"/>
      <c r="NM2" s="457"/>
      <c r="NN2" s="457"/>
      <c r="NO2" s="457"/>
      <c r="NP2" s="457"/>
      <c r="NQ2" s="457"/>
      <c r="NR2" s="457"/>
      <c r="NS2" s="457"/>
      <c r="NT2" s="457"/>
      <c r="NU2" s="457"/>
      <c r="NV2" s="457"/>
      <c r="NW2" s="457"/>
      <c r="NX2" s="457"/>
      <c r="NY2" s="457"/>
      <c r="NZ2" s="457"/>
      <c r="OA2" s="457"/>
      <c r="OB2" s="457"/>
      <c r="OC2" s="457"/>
      <c r="OD2" s="457"/>
      <c r="OE2" s="457"/>
      <c r="OF2" s="457"/>
      <c r="OG2" s="457"/>
      <c r="OH2" s="457"/>
      <c r="OI2" s="457"/>
      <c r="OJ2" s="457"/>
      <c r="OK2" s="457"/>
      <c r="OL2" s="457"/>
      <c r="OM2" s="457"/>
      <c r="ON2" s="457"/>
      <c r="OO2" s="457"/>
      <c r="OP2" s="457"/>
      <c r="OQ2" s="457"/>
      <c r="OR2" s="457"/>
      <c r="OS2" s="457"/>
      <c r="OT2" s="457"/>
      <c r="OU2" s="457"/>
      <c r="OV2" s="457"/>
      <c r="OW2" s="457"/>
      <c r="OX2" s="457"/>
      <c r="OY2" s="457"/>
      <c r="OZ2" s="457"/>
      <c r="PA2" s="457"/>
      <c r="PB2" s="457"/>
      <c r="PC2" s="457"/>
      <c r="PD2" s="457"/>
      <c r="PE2" s="457"/>
      <c r="PF2" s="457"/>
      <c r="PG2" s="457"/>
      <c r="PH2" s="457"/>
      <c r="PI2" s="457"/>
      <c r="PJ2" s="457"/>
      <c r="PK2" s="457"/>
      <c r="PL2" s="457"/>
      <c r="PM2" s="457"/>
      <c r="PN2" s="457"/>
      <c r="PO2" s="457"/>
      <c r="PP2" s="457"/>
      <c r="PQ2" s="457"/>
      <c r="PR2" s="457"/>
      <c r="PS2" s="457"/>
      <c r="PT2" s="457"/>
      <c r="PU2" s="457"/>
      <c r="PV2" s="457"/>
      <c r="PW2" s="457"/>
      <c r="PX2" s="457"/>
      <c r="PY2" s="457"/>
      <c r="PZ2" s="457"/>
      <c r="QA2" s="457"/>
      <c r="QB2" s="457"/>
      <c r="QC2" s="457"/>
      <c r="QD2" s="457"/>
      <c r="QE2" s="457"/>
      <c r="QF2" s="457"/>
      <c r="QG2" s="457"/>
      <c r="QH2" s="457"/>
      <c r="QI2" s="457"/>
      <c r="QJ2" s="457"/>
      <c r="QK2" s="457"/>
      <c r="QL2" s="457"/>
      <c r="QM2" s="457"/>
      <c r="QN2" s="457"/>
      <c r="QO2" s="457"/>
      <c r="QP2" s="457"/>
      <c r="QQ2" s="457"/>
      <c r="QR2" s="457"/>
      <c r="QS2" s="457"/>
      <c r="QT2" s="457"/>
      <c r="QU2" s="457"/>
      <c r="QV2" s="457"/>
      <c r="QW2" s="457"/>
      <c r="QX2" s="457"/>
      <c r="QY2" s="457"/>
      <c r="QZ2" s="457"/>
      <c r="RA2" s="457"/>
      <c r="RB2" s="457"/>
      <c r="RC2" s="457"/>
      <c r="RD2" s="457"/>
      <c r="RE2" s="457"/>
      <c r="RF2" s="457"/>
      <c r="RG2" s="457"/>
      <c r="RH2" s="457"/>
      <c r="RI2" s="457"/>
      <c r="RJ2" s="457"/>
      <c r="RK2" s="457"/>
      <c r="RL2" s="457"/>
      <c r="RM2" s="457"/>
      <c r="RN2" s="457"/>
      <c r="RO2" s="457"/>
      <c r="RP2" s="457"/>
      <c r="RQ2" s="457"/>
      <c r="RR2" s="457"/>
      <c r="RS2" s="457"/>
      <c r="RT2" s="457"/>
      <c r="RU2" s="457"/>
      <c r="RV2" s="457"/>
      <c r="RW2" s="457"/>
      <c r="RX2" s="457"/>
      <c r="RY2" s="457"/>
      <c r="RZ2" s="457"/>
      <c r="SA2" s="457"/>
      <c r="SB2" s="457"/>
      <c r="SC2" s="457"/>
      <c r="SD2" s="457"/>
      <c r="SE2" s="457"/>
      <c r="SF2" s="457"/>
      <c r="SG2" s="457"/>
      <c r="SH2" s="457"/>
      <c r="SI2" s="457"/>
      <c r="SJ2" s="457"/>
      <c r="SK2" s="457"/>
      <c r="SL2" s="457"/>
      <c r="SM2" s="457"/>
      <c r="SN2" s="457"/>
      <c r="SO2" s="457"/>
      <c r="SP2" s="457"/>
      <c r="SQ2" s="457"/>
      <c r="SR2" s="457"/>
      <c r="SS2" s="457"/>
      <c r="ST2" s="457"/>
      <c r="SU2" s="457"/>
      <c r="SV2" s="457"/>
      <c r="SW2" s="457"/>
      <c r="SX2" s="457"/>
      <c r="SY2" s="457"/>
      <c r="SZ2" s="457"/>
      <c r="TA2" s="457"/>
      <c r="TB2" s="457"/>
      <c r="TC2" s="457"/>
      <c r="TD2" s="457"/>
      <c r="TE2" s="457"/>
      <c r="TF2" s="457"/>
      <c r="TG2" s="457"/>
      <c r="TH2" s="457"/>
      <c r="TI2" s="457"/>
      <c r="TJ2" s="457"/>
      <c r="TK2" s="457"/>
      <c r="TL2" s="457"/>
      <c r="TM2" s="457"/>
      <c r="TN2" s="457"/>
      <c r="TO2" s="457"/>
      <c r="TP2" s="457"/>
      <c r="TQ2" s="457"/>
      <c r="TR2" s="457"/>
      <c r="TS2" s="457"/>
      <c r="TT2" s="457"/>
      <c r="TU2" s="457"/>
      <c r="TV2" s="457"/>
      <c r="TW2" s="457"/>
      <c r="TX2" s="457"/>
      <c r="TY2" s="457"/>
      <c r="TZ2" s="457"/>
      <c r="UA2" s="457"/>
      <c r="UB2" s="457"/>
      <c r="UC2" s="457"/>
      <c r="UD2" s="457"/>
      <c r="UE2" s="457"/>
      <c r="UF2" s="457"/>
      <c r="UG2" s="457"/>
      <c r="UH2" s="457"/>
      <c r="UI2" s="457"/>
    </row>
    <row r="3" spans="1:555" s="122" customFormat="1" hidden="1" x14ac:dyDescent="0.25">
      <c r="A3" s="455"/>
      <c r="B3" s="455"/>
      <c r="C3" s="455"/>
      <c r="D3" s="455"/>
      <c r="E3" s="455"/>
      <c r="F3" s="455"/>
      <c r="G3" s="455"/>
      <c r="H3" s="455"/>
      <c r="I3" s="455"/>
      <c r="J3" s="455"/>
      <c r="K3" s="455"/>
      <c r="L3" s="455"/>
      <c r="M3" s="455"/>
      <c r="N3" s="455"/>
      <c r="O3" s="455"/>
      <c r="P3" s="455"/>
      <c r="Q3" s="455"/>
      <c r="R3" s="455"/>
      <c r="S3" s="455"/>
      <c r="T3" s="455"/>
      <c r="U3" s="455"/>
      <c r="V3" s="455"/>
      <c r="W3" s="455"/>
      <c r="X3" s="455"/>
      <c r="Y3" s="455"/>
      <c r="Z3" s="455"/>
      <c r="AA3" s="455"/>
      <c r="AB3" s="455"/>
      <c r="AC3" s="455"/>
      <c r="AD3" s="455"/>
      <c r="AE3" s="455"/>
      <c r="AF3" s="455"/>
      <c r="AG3" s="455"/>
      <c r="AH3" s="456">
        <v>2500</v>
      </c>
      <c r="AI3" s="456">
        <v>1900</v>
      </c>
      <c r="AJ3" s="456">
        <v>1650</v>
      </c>
      <c r="AK3" s="456">
        <v>1580</v>
      </c>
      <c r="AL3" s="456">
        <v>2250</v>
      </c>
      <c r="AM3" s="456">
        <v>1650</v>
      </c>
      <c r="AN3" s="456">
        <v>1400</v>
      </c>
      <c r="AO3" s="456">
        <v>1340</v>
      </c>
      <c r="AP3" s="456">
        <v>2000</v>
      </c>
      <c r="AQ3" s="456">
        <v>1400</v>
      </c>
      <c r="AR3" s="456">
        <v>1150</v>
      </c>
      <c r="AS3" s="456">
        <v>1100</v>
      </c>
      <c r="AT3" s="456">
        <v>1750</v>
      </c>
      <c r="AU3" s="456">
        <v>1150</v>
      </c>
      <c r="AV3" s="456">
        <v>900</v>
      </c>
      <c r="AW3" s="456">
        <v>860</v>
      </c>
      <c r="AX3" s="456">
        <v>1200</v>
      </c>
      <c r="AY3" s="456">
        <v>900</v>
      </c>
      <c r="AZ3" s="456">
        <v>650</v>
      </c>
      <c r="BA3" s="456">
        <v>620</v>
      </c>
      <c r="BB3" s="454">
        <f>+'Cuadro Resumen'!C213</f>
        <v>5605.2314999999999</v>
      </c>
      <c r="BC3" s="454">
        <f>+'Cuadro Resumen'!D213</f>
        <v>5165.6055000000006</v>
      </c>
      <c r="BD3" s="454">
        <f>+'Cuadro Resumen'!E213</f>
        <v>6594.39</v>
      </c>
      <c r="BE3" s="454">
        <f>+'Cuadro Resumen'!F213</f>
        <v>6154.7640000000001</v>
      </c>
      <c r="BF3" s="454">
        <f>+'Cuadro Resumen'!C214</f>
        <v>4945.7925000000005</v>
      </c>
      <c r="BG3" s="454">
        <f>+'Cuadro Resumen'!D214</f>
        <v>4506.1665000000003</v>
      </c>
      <c r="BH3" s="454">
        <f>+'Cuadro Resumen'!E214</f>
        <v>5934.951</v>
      </c>
      <c r="BI3" s="454">
        <f>+'Cuadro Resumen'!F214</f>
        <v>5495.3249999999998</v>
      </c>
      <c r="BJ3" s="454">
        <f>+'Cuadro Resumen'!C215</f>
        <v>4286.3535000000002</v>
      </c>
      <c r="BK3" s="454">
        <f>+'Cuadro Resumen'!D215</f>
        <v>3956.634</v>
      </c>
      <c r="BL3" s="454">
        <f>+'Cuadro Resumen'!E215</f>
        <v>5275.5120000000006</v>
      </c>
      <c r="BM3" s="454">
        <f>+'Cuadro Resumen'!F215</f>
        <v>4835.8860000000004</v>
      </c>
      <c r="BN3" s="454">
        <f>+'Cuadro Resumen'!C216</f>
        <v>3626.9145000000003</v>
      </c>
      <c r="BO3" s="454">
        <f>+'Cuadro Resumen'!D216</f>
        <v>3297.1950000000002</v>
      </c>
      <c r="BP3" s="454">
        <f>+'Cuadro Resumen'!E216</f>
        <v>4616.0730000000003</v>
      </c>
      <c r="BQ3" s="454">
        <f>+'Cuadro Resumen'!F216</f>
        <v>4286.3535000000002</v>
      </c>
      <c r="BR3" s="454">
        <f>+'Cuadro Resumen'!C217</f>
        <v>3187.2885000000001</v>
      </c>
      <c r="BS3" s="454">
        <f>+'Cuadro Resumen'!D217</f>
        <v>2967.4755</v>
      </c>
      <c r="BT3" s="454">
        <f>+'Cuadro Resumen'!E217</f>
        <v>4066.5405000000001</v>
      </c>
      <c r="BU3" s="454">
        <f>+'Cuadro Resumen'!F217</f>
        <v>3736.8210000000004</v>
      </c>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5"/>
      <c r="CY3" s="455"/>
      <c r="CZ3" s="455"/>
      <c r="DA3" s="455"/>
      <c r="DB3" s="455"/>
      <c r="DC3" s="455"/>
      <c r="DD3" s="455"/>
      <c r="DE3" s="455"/>
      <c r="DF3" s="455"/>
      <c r="DG3" s="455"/>
      <c r="DH3" s="455"/>
      <c r="DI3" s="455"/>
      <c r="DJ3" s="455"/>
      <c r="DK3" s="455"/>
      <c r="DL3" s="455"/>
      <c r="DM3" s="455"/>
      <c r="DN3" s="455"/>
      <c r="DO3" s="455"/>
      <c r="DP3" s="455"/>
      <c r="DQ3" s="455"/>
      <c r="DR3" s="455"/>
      <c r="DS3" s="455"/>
      <c r="DT3" s="455"/>
      <c r="DU3" s="455"/>
      <c r="DV3" s="455"/>
      <c r="DW3" s="455"/>
      <c r="DX3" s="455"/>
      <c r="DY3" s="455"/>
      <c r="DZ3" s="455"/>
      <c r="EA3" s="455"/>
      <c r="EB3" s="455"/>
      <c r="EC3" s="455"/>
      <c r="ED3" s="455"/>
      <c r="EE3" s="455"/>
      <c r="EF3" s="455"/>
      <c r="EG3" s="455"/>
      <c r="EH3" s="455"/>
      <c r="EI3" s="455"/>
      <c r="EJ3" s="455"/>
      <c r="EK3" s="455"/>
      <c r="EL3" s="455"/>
      <c r="EM3" s="455"/>
      <c r="EN3" s="455"/>
      <c r="EO3" s="455"/>
      <c r="EP3" s="455"/>
      <c r="EQ3" s="455"/>
      <c r="ER3" s="455"/>
      <c r="ES3" s="455"/>
      <c r="ET3" s="455"/>
      <c r="EU3" s="455"/>
      <c r="EV3" s="455"/>
      <c r="EW3" s="455"/>
      <c r="EX3" s="455"/>
      <c r="EY3" s="455"/>
      <c r="EZ3" s="455"/>
      <c r="FA3" s="455"/>
      <c r="FB3" s="455"/>
      <c r="FC3" s="455"/>
      <c r="FD3" s="455"/>
      <c r="FE3" s="455"/>
      <c r="FF3" s="455"/>
      <c r="FG3" s="455"/>
      <c r="FH3" s="455"/>
      <c r="FI3" s="455"/>
      <c r="FJ3" s="455"/>
      <c r="FK3" s="455"/>
      <c r="FL3" s="455"/>
      <c r="FM3" s="455"/>
      <c r="FN3" s="455"/>
      <c r="FO3" s="455"/>
      <c r="FP3" s="455"/>
      <c r="FQ3" s="455"/>
      <c r="FR3" s="455"/>
      <c r="FS3" s="455"/>
      <c r="FT3" s="455"/>
      <c r="FU3" s="455"/>
      <c r="FV3" s="455"/>
      <c r="FW3" s="455"/>
      <c r="FX3" s="455"/>
      <c r="FY3" s="455"/>
      <c r="FZ3" s="455"/>
      <c r="GA3" s="455"/>
      <c r="GB3" s="455"/>
      <c r="GC3" s="455"/>
      <c r="GD3" s="455"/>
      <c r="GE3" s="455"/>
      <c r="GF3" s="455"/>
      <c r="GG3" s="455"/>
      <c r="GH3" s="455"/>
      <c r="GI3" s="455"/>
      <c r="GJ3" s="455"/>
      <c r="GK3" s="455"/>
      <c r="GL3" s="455"/>
      <c r="GM3" s="455"/>
      <c r="GN3" s="455"/>
      <c r="GO3" s="455"/>
      <c r="GP3" s="455"/>
      <c r="GQ3" s="455"/>
      <c r="GR3" s="455"/>
      <c r="GS3" s="455"/>
      <c r="GT3" s="455"/>
      <c r="GU3" s="455"/>
      <c r="GV3" s="455"/>
      <c r="GW3" s="455"/>
      <c r="GX3" s="455"/>
      <c r="GY3" s="455"/>
      <c r="GZ3" s="455"/>
      <c r="HA3" s="455"/>
      <c r="HB3" s="455"/>
      <c r="HC3" s="455"/>
      <c r="HD3" s="455"/>
      <c r="HE3" s="455"/>
      <c r="HF3" s="455"/>
      <c r="HG3" s="455"/>
      <c r="HH3" s="455"/>
      <c r="HI3" s="455"/>
      <c r="HJ3" s="455"/>
      <c r="HK3" s="455"/>
      <c r="HL3" s="455"/>
      <c r="HM3" s="455"/>
      <c r="HN3" s="455"/>
      <c r="HO3" s="455"/>
      <c r="HP3" s="455"/>
      <c r="HQ3" s="455"/>
      <c r="HR3" s="455"/>
      <c r="HS3" s="455"/>
      <c r="HT3" s="455"/>
      <c r="HU3" s="455"/>
      <c r="HV3" s="455"/>
      <c r="HW3" s="455"/>
      <c r="HX3" s="455"/>
      <c r="HY3" s="455"/>
      <c r="HZ3" s="455"/>
      <c r="IA3" s="455"/>
      <c r="IB3" s="455"/>
      <c r="IC3" s="455"/>
      <c r="ID3" s="455"/>
      <c r="IE3" s="455"/>
      <c r="IF3" s="455"/>
      <c r="IG3" s="455"/>
      <c r="IH3" s="455"/>
      <c r="II3" s="455"/>
      <c r="IJ3" s="455"/>
      <c r="IK3" s="455"/>
      <c r="IL3" s="455"/>
      <c r="IM3" s="455"/>
      <c r="IN3" s="455"/>
      <c r="IO3" s="455"/>
      <c r="IP3" s="455"/>
      <c r="IQ3" s="455"/>
      <c r="IR3" s="455"/>
      <c r="IS3" s="455"/>
      <c r="IT3" s="455"/>
      <c r="IU3" s="455"/>
      <c r="IV3" s="455"/>
      <c r="IW3" s="455"/>
      <c r="IX3" s="455"/>
      <c r="IY3" s="455"/>
      <c r="IZ3" s="455"/>
      <c r="JA3" s="455"/>
      <c r="JB3" s="455"/>
      <c r="JC3" s="455"/>
      <c r="JD3" s="455"/>
      <c r="JE3" s="455"/>
      <c r="JF3" s="455"/>
      <c r="JG3" s="455"/>
      <c r="JH3" s="455"/>
      <c r="JI3" s="455"/>
      <c r="JJ3" s="455"/>
      <c r="JK3" s="455"/>
      <c r="JL3" s="455"/>
      <c r="JM3" s="455"/>
      <c r="JN3" s="455"/>
      <c r="JO3" s="455"/>
      <c r="JP3" s="455"/>
      <c r="JQ3" s="455"/>
      <c r="JR3" s="455"/>
      <c r="JS3" s="455"/>
      <c r="JT3" s="455"/>
      <c r="JU3" s="455"/>
      <c r="JV3" s="455"/>
      <c r="JW3" s="455"/>
      <c r="JX3" s="455"/>
      <c r="JY3" s="455"/>
      <c r="JZ3" s="455"/>
      <c r="KA3" s="455"/>
      <c r="KB3" s="455"/>
      <c r="KC3" s="455"/>
      <c r="KD3" s="455"/>
      <c r="KE3" s="455"/>
      <c r="KF3" s="455"/>
      <c r="KG3" s="455"/>
      <c r="KH3" s="455"/>
      <c r="KI3" s="455"/>
      <c r="KJ3" s="455"/>
      <c r="KK3" s="455"/>
      <c r="KL3" s="455"/>
      <c r="KM3" s="455"/>
      <c r="KN3" s="455"/>
      <c r="KO3" s="455"/>
      <c r="KP3" s="455"/>
      <c r="KQ3" s="455"/>
      <c r="KR3" s="455"/>
      <c r="KS3" s="455"/>
      <c r="KT3" s="455"/>
      <c r="KU3" s="455"/>
      <c r="KV3" s="455"/>
      <c r="KW3" s="455"/>
      <c r="KX3" s="455"/>
      <c r="KY3" s="455"/>
      <c r="KZ3" s="455"/>
      <c r="LA3" s="455"/>
      <c r="LB3" s="455"/>
      <c r="LC3" s="455"/>
      <c r="LD3" s="455"/>
      <c r="LE3" s="455"/>
      <c r="LF3" s="455"/>
      <c r="LG3" s="455"/>
      <c r="LH3" s="455"/>
      <c r="LI3" s="455"/>
      <c r="LJ3" s="455"/>
      <c r="LK3" s="455"/>
      <c r="LL3" s="455"/>
      <c r="LM3" s="455"/>
      <c r="LN3" s="455"/>
      <c r="LO3" s="455"/>
      <c r="LP3" s="455"/>
      <c r="LQ3" s="455"/>
      <c r="LR3" s="455"/>
      <c r="LS3" s="455"/>
      <c r="LT3" s="455"/>
      <c r="LU3" s="455"/>
      <c r="LV3" s="455"/>
      <c r="LW3" s="455"/>
      <c r="LX3" s="455"/>
      <c r="LY3" s="455"/>
      <c r="LZ3" s="455"/>
      <c r="MA3" s="455"/>
      <c r="MB3" s="455"/>
      <c r="MC3" s="455"/>
      <c r="MD3" s="455"/>
      <c r="ME3" s="455"/>
      <c r="MF3" s="455"/>
      <c r="MG3" s="455"/>
      <c r="MH3" s="455"/>
      <c r="MI3" s="455"/>
      <c r="MJ3" s="455"/>
      <c r="MK3" s="455"/>
      <c r="ML3" s="455"/>
      <c r="MM3" s="455"/>
      <c r="MN3" s="455"/>
      <c r="MO3" s="455"/>
      <c r="MP3" s="455"/>
      <c r="MQ3" s="455"/>
      <c r="MR3" s="455"/>
      <c r="MS3" s="455"/>
      <c r="MT3" s="455"/>
      <c r="MU3" s="455"/>
      <c r="MV3" s="455"/>
      <c r="MW3" s="455"/>
      <c r="MX3" s="455"/>
      <c r="MY3" s="455"/>
      <c r="MZ3" s="455"/>
      <c r="NA3" s="455"/>
      <c r="NB3" s="455"/>
      <c r="NC3" s="455"/>
      <c r="ND3" s="455"/>
      <c r="NE3" s="455"/>
      <c r="NF3" s="455"/>
      <c r="NG3" s="455"/>
      <c r="NH3" s="455"/>
      <c r="NI3" s="455"/>
      <c r="NJ3" s="455"/>
      <c r="NK3" s="455"/>
      <c r="NL3" s="455"/>
      <c r="NM3" s="455"/>
      <c r="NN3" s="455"/>
      <c r="NO3" s="455"/>
      <c r="NP3" s="455"/>
      <c r="NQ3" s="455"/>
      <c r="NR3" s="455"/>
      <c r="NS3" s="455"/>
      <c r="NT3" s="455"/>
      <c r="NU3" s="455"/>
      <c r="NV3" s="455"/>
      <c r="NW3" s="455"/>
      <c r="NX3" s="455"/>
      <c r="NY3" s="455"/>
      <c r="NZ3" s="455"/>
      <c r="OA3" s="455"/>
      <c r="OB3" s="455"/>
      <c r="OC3" s="455"/>
      <c r="OD3" s="455"/>
      <c r="OE3" s="455"/>
      <c r="OF3" s="455"/>
      <c r="OG3" s="455"/>
      <c r="OH3" s="455"/>
      <c r="OI3" s="455"/>
      <c r="OJ3" s="455"/>
      <c r="OK3" s="455"/>
      <c r="OL3" s="455"/>
      <c r="OM3" s="455"/>
      <c r="ON3" s="455"/>
      <c r="OO3" s="455"/>
      <c r="OP3" s="455"/>
      <c r="OQ3" s="455"/>
      <c r="OR3" s="455"/>
      <c r="OS3" s="455"/>
      <c r="OT3" s="455"/>
      <c r="OU3" s="455"/>
      <c r="OV3" s="455"/>
      <c r="OW3" s="455"/>
      <c r="OX3" s="455"/>
      <c r="OY3" s="455"/>
      <c r="OZ3" s="455"/>
      <c r="PA3" s="455"/>
      <c r="PB3" s="455"/>
      <c r="PC3" s="455"/>
      <c r="PD3" s="455"/>
      <c r="PE3" s="455"/>
      <c r="PF3" s="455"/>
      <c r="PG3" s="455"/>
      <c r="PH3" s="455"/>
      <c r="PI3" s="455"/>
      <c r="PJ3" s="455"/>
      <c r="PK3" s="455"/>
      <c r="PL3" s="455"/>
      <c r="PM3" s="455"/>
      <c r="PN3" s="455"/>
      <c r="PO3" s="455"/>
      <c r="PP3" s="455"/>
      <c r="PQ3" s="455"/>
      <c r="PR3" s="455"/>
      <c r="PS3" s="455"/>
      <c r="PT3" s="455"/>
      <c r="PU3" s="455"/>
      <c r="PV3" s="455"/>
      <c r="PW3" s="455"/>
      <c r="PX3" s="455"/>
      <c r="PY3" s="455"/>
      <c r="PZ3" s="455"/>
      <c r="QA3" s="455"/>
      <c r="QB3" s="455"/>
      <c r="QC3" s="455"/>
      <c r="QD3" s="455"/>
      <c r="QE3" s="455"/>
      <c r="QF3" s="455"/>
      <c r="QG3" s="455"/>
      <c r="QH3" s="455"/>
      <c r="QI3" s="455"/>
      <c r="QJ3" s="455"/>
      <c r="QK3" s="455"/>
      <c r="QL3" s="455"/>
      <c r="QM3" s="455"/>
      <c r="QN3" s="455"/>
      <c r="QO3" s="455"/>
      <c r="QP3" s="455"/>
      <c r="QQ3" s="455"/>
      <c r="QR3" s="455"/>
      <c r="QS3" s="455"/>
      <c r="QT3" s="455"/>
      <c r="QU3" s="455"/>
      <c r="QV3" s="455"/>
      <c r="QW3" s="455"/>
      <c r="QX3" s="455"/>
      <c r="QY3" s="455"/>
      <c r="QZ3" s="455"/>
      <c r="RA3" s="455"/>
      <c r="RB3" s="455"/>
      <c r="RC3" s="455"/>
      <c r="RD3" s="455"/>
      <c r="RE3" s="455"/>
      <c r="RF3" s="455"/>
      <c r="RG3" s="455"/>
      <c r="RH3" s="455"/>
      <c r="RI3" s="455"/>
      <c r="RJ3" s="455"/>
      <c r="RK3" s="455"/>
      <c r="RL3" s="455"/>
      <c r="RM3" s="455"/>
      <c r="RN3" s="455"/>
      <c r="RO3" s="455"/>
      <c r="RP3" s="455"/>
      <c r="RQ3" s="455"/>
      <c r="RR3" s="455"/>
      <c r="RS3" s="455"/>
      <c r="RT3" s="455"/>
      <c r="RU3" s="455"/>
      <c r="RV3" s="455"/>
      <c r="RW3" s="455"/>
      <c r="RX3" s="455"/>
      <c r="RY3" s="455"/>
      <c r="RZ3" s="455"/>
      <c r="SA3" s="455"/>
      <c r="SB3" s="455"/>
      <c r="SC3" s="455"/>
      <c r="SD3" s="455"/>
      <c r="SE3" s="455"/>
      <c r="SF3" s="455"/>
      <c r="SG3" s="455"/>
      <c r="SH3" s="455"/>
      <c r="SI3" s="455"/>
      <c r="SJ3" s="455"/>
      <c r="SK3" s="455"/>
      <c r="SL3" s="455"/>
      <c r="SM3" s="455"/>
      <c r="SN3" s="455"/>
      <c r="SO3" s="455"/>
      <c r="SP3" s="455"/>
      <c r="SQ3" s="455"/>
      <c r="SR3" s="455"/>
      <c r="SS3" s="455"/>
      <c r="ST3" s="455"/>
      <c r="SU3" s="455"/>
      <c r="SV3" s="455"/>
      <c r="SW3" s="455"/>
      <c r="SX3" s="455"/>
      <c r="SY3" s="455"/>
      <c r="SZ3" s="455"/>
      <c r="TA3" s="455"/>
      <c r="TB3" s="455"/>
      <c r="TC3" s="455"/>
      <c r="TD3" s="455"/>
      <c r="TE3" s="455"/>
      <c r="TF3" s="455"/>
      <c r="TG3" s="455"/>
      <c r="TH3" s="455"/>
      <c r="TI3" s="455"/>
      <c r="TJ3" s="455"/>
      <c r="TK3" s="455"/>
      <c r="TL3" s="455"/>
      <c r="TM3" s="455"/>
      <c r="TN3" s="455"/>
      <c r="TO3" s="455"/>
      <c r="TP3" s="455"/>
      <c r="TQ3" s="455"/>
      <c r="TR3" s="455"/>
      <c r="TS3" s="455"/>
      <c r="TT3" s="455"/>
      <c r="TU3" s="455"/>
      <c r="TV3" s="455"/>
      <c r="TW3" s="455"/>
      <c r="TX3" s="455"/>
      <c r="TY3" s="455"/>
      <c r="TZ3" s="455"/>
      <c r="UA3" s="455"/>
      <c r="UB3" s="455"/>
      <c r="UC3" s="455"/>
      <c r="UD3" s="455"/>
      <c r="UE3" s="455"/>
      <c r="UF3" s="455"/>
      <c r="UG3" s="455"/>
      <c r="UH3" s="455"/>
      <c r="UI3" s="455"/>
    </row>
    <row r="4" spans="1:555" ht="15.75" thickBot="1" x14ac:dyDescent="0.3"/>
    <row r="5" spans="1:555" ht="53.25" thickBot="1" x14ac:dyDescent="0.3">
      <c r="C5" s="87" t="s">
        <v>385</v>
      </c>
      <c r="D5" s="198">
        <f>SUMIF(C:C,$C$10,D:D)</f>
        <v>3881754.6979999999</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SUM(F17:F31)</f>
        <v>30000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t="s">
        <v>1583</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1.Elaboración de un boletín por período que contenga la información de los trabajos de Investigación</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x14ac:dyDescent="0.25">
      <c r="C17" s="221" t="s">
        <v>454</v>
      </c>
      <c r="D17" s="222"/>
      <c r="E17" s="220">
        <f>HLOOKUP(C17,$AH$2:$BU$3,2,0)</f>
        <v>4616.0730000000003</v>
      </c>
      <c r="F17" s="97">
        <f t="shared" ref="F17:F31" si="0">D17*E17</f>
        <v>0</v>
      </c>
      <c r="G17" s="161" t="s">
        <v>129</v>
      </c>
      <c r="H17" s="142"/>
      <c r="I17" s="130" t="e">
        <f>VLOOKUP(H17,Presupuesto!$B$11:$C$565,2,0)</f>
        <v>#N/A</v>
      </c>
      <c r="J17" s="219" t="s">
        <v>1359</v>
      </c>
      <c r="K17" s="98" t="s">
        <v>394</v>
      </c>
    </row>
    <row r="18" spans="3:11" x14ac:dyDescent="0.25">
      <c r="C18" s="141" t="s">
        <v>1584</v>
      </c>
      <c r="D18" s="158">
        <v>1</v>
      </c>
      <c r="E18" s="123">
        <v>30000</v>
      </c>
      <c r="F18" s="97">
        <f t="shared" ref="F18:F21" si="1">D18*E18</f>
        <v>30000</v>
      </c>
      <c r="G18" s="161" t="s">
        <v>129</v>
      </c>
      <c r="H18" s="142" t="s">
        <v>717</v>
      </c>
      <c r="I18" s="130" t="str">
        <f>VLOOKUP(H18,Presupuesto!$B$11:$C$565,2,0)</f>
        <v>SERVICIOS DE IMPRENTA PUBLIC.Y REPRODUCCION</v>
      </c>
      <c r="J18" s="98" t="str">
        <f t="shared" ref="J18:J31" si="2">$J$17</f>
        <v>Investigación Científica</v>
      </c>
      <c r="K18" s="98" t="s">
        <v>398</v>
      </c>
    </row>
    <row r="19" spans="3:11" x14ac:dyDescent="0.25">
      <c r="C19" s="141"/>
      <c r="D19" s="158"/>
      <c r="E19" s="123"/>
      <c r="F19" s="97">
        <f t="shared" si="1"/>
        <v>0</v>
      </c>
      <c r="G19" s="161"/>
      <c r="H19" s="142"/>
      <c r="I19" s="130" t="e">
        <f>VLOOKUP(H19,Presupuesto!$B$11:$C$565,2,0)</f>
        <v>#N/A</v>
      </c>
      <c r="J19" s="98" t="str">
        <f t="shared" si="2"/>
        <v>Investigación Científica</v>
      </c>
      <c r="K19" s="98" t="s">
        <v>412</v>
      </c>
    </row>
    <row r="20" spans="3:11" x14ac:dyDescent="0.25">
      <c r="C20" s="141"/>
      <c r="D20" s="158"/>
      <c r="E20" s="123"/>
      <c r="F20" s="97">
        <f t="shared" si="1"/>
        <v>0</v>
      </c>
      <c r="G20" s="161"/>
      <c r="H20" s="142"/>
      <c r="I20" s="130" t="e">
        <f>VLOOKUP(H20,Presupuesto!$B$11:$C$565,2,0)</f>
        <v>#N/A</v>
      </c>
      <c r="J20" s="98" t="str">
        <f t="shared" si="2"/>
        <v>Investigación Científica</v>
      </c>
      <c r="K20" s="98" t="s">
        <v>412</v>
      </c>
    </row>
    <row r="21" spans="3:11" x14ac:dyDescent="0.25">
      <c r="C21" s="141"/>
      <c r="D21" s="158"/>
      <c r="E21" s="123"/>
      <c r="F21" s="97">
        <f t="shared" si="1"/>
        <v>0</v>
      </c>
      <c r="G21" s="161"/>
      <c r="H21" s="142"/>
      <c r="I21" s="130" t="e">
        <f>VLOOKUP(H21,Presupuesto!$B$11:$C$565,2,0)</f>
        <v>#N/A</v>
      </c>
      <c r="J21" s="98" t="str">
        <f t="shared" si="2"/>
        <v>Investigación Científica</v>
      </c>
      <c r="K21" s="98" t="s">
        <v>412</v>
      </c>
    </row>
    <row r="22" spans="3:11" x14ac:dyDescent="0.25">
      <c r="C22" s="143"/>
      <c r="D22" s="151"/>
      <c r="E22" s="118"/>
      <c r="F22" s="97">
        <f t="shared" ref="F22:F25" si="3">D22*E22</f>
        <v>0</v>
      </c>
      <c r="G22" s="161"/>
      <c r="H22" s="144"/>
      <c r="I22" s="130" t="e">
        <f>VLOOKUP(H22,Presupuesto!$B$11:$C$565,2,0)</f>
        <v>#N/A</v>
      </c>
      <c r="J22" s="98" t="str">
        <f t="shared" si="2"/>
        <v>Investigación Científica</v>
      </c>
      <c r="K22" s="98" t="s">
        <v>412</v>
      </c>
    </row>
    <row r="23" spans="3:11" x14ac:dyDescent="0.25">
      <c r="C23" s="143"/>
      <c r="D23" s="151"/>
      <c r="E23" s="118"/>
      <c r="F23" s="97">
        <f t="shared" si="3"/>
        <v>0</v>
      </c>
      <c r="G23" s="161"/>
      <c r="H23" s="144"/>
      <c r="I23" s="130" t="e">
        <f>VLOOKUP(H23,Presupuesto!$B$11:$C$565,2,0)</f>
        <v>#N/A</v>
      </c>
      <c r="J23" s="98" t="str">
        <f t="shared" si="2"/>
        <v>Investigación Científica</v>
      </c>
      <c r="K23" s="98" t="s">
        <v>412</v>
      </c>
    </row>
    <row r="24" spans="3:11" x14ac:dyDescent="0.25">
      <c r="C24" s="143"/>
      <c r="D24" s="151"/>
      <c r="E24" s="118"/>
      <c r="F24" s="97">
        <f t="shared" si="3"/>
        <v>0</v>
      </c>
      <c r="G24" s="161"/>
      <c r="H24" s="144"/>
      <c r="I24" s="130" t="e">
        <f>VLOOKUP(H24,Presupuesto!$B$11:$C$565,2,0)</f>
        <v>#N/A</v>
      </c>
      <c r="J24" s="98" t="str">
        <f t="shared" si="2"/>
        <v>Investigación Científica</v>
      </c>
      <c r="K24" s="98" t="s">
        <v>412</v>
      </c>
    </row>
    <row r="25" spans="3:11" x14ac:dyDescent="0.25">
      <c r="C25" s="143"/>
      <c r="D25" s="151"/>
      <c r="E25" s="118"/>
      <c r="F25" s="97">
        <f t="shared" si="3"/>
        <v>0</v>
      </c>
      <c r="G25" s="161"/>
      <c r="H25" s="144"/>
      <c r="I25" s="130" t="e">
        <f>VLOOKUP(H25,Presupuesto!$B$11:$C$565,2,0)</f>
        <v>#N/A</v>
      </c>
      <c r="J25" s="98" t="str">
        <f t="shared" si="2"/>
        <v>Investigación Científica</v>
      </c>
      <c r="K25" s="98" t="s">
        <v>412</v>
      </c>
    </row>
    <row r="26" spans="3:11" x14ac:dyDescent="0.25">
      <c r="C26" s="143"/>
      <c r="D26" s="151"/>
      <c r="E26" s="118"/>
      <c r="F26" s="97">
        <f t="shared" si="0"/>
        <v>0</v>
      </c>
      <c r="G26" s="161"/>
      <c r="H26" s="144"/>
      <c r="I26" s="130" t="e">
        <f>VLOOKUP(H26,Presupuesto!$B$11:$C$565,2,0)</f>
        <v>#N/A</v>
      </c>
      <c r="J26" s="98" t="str">
        <f t="shared" si="2"/>
        <v>Investigación Científica</v>
      </c>
      <c r="K26" s="98" t="s">
        <v>412</v>
      </c>
    </row>
    <row r="27" spans="3:11" x14ac:dyDescent="0.25">
      <c r="C27" s="145"/>
      <c r="D27" s="151"/>
      <c r="E27" s="118"/>
      <c r="F27" s="97">
        <f t="shared" si="0"/>
        <v>0</v>
      </c>
      <c r="G27" s="161"/>
      <c r="H27" s="146"/>
      <c r="I27" s="130" t="e">
        <f>VLOOKUP(H27,Presupuesto!$B$11:$C$565,2,0)</f>
        <v>#N/A</v>
      </c>
      <c r="J27" s="98" t="str">
        <f t="shared" si="2"/>
        <v>Investigación Científica</v>
      </c>
      <c r="K27" s="98" t="s">
        <v>403</v>
      </c>
    </row>
    <row r="28" spans="3:11" x14ac:dyDescent="0.25">
      <c r="C28" s="145"/>
      <c r="D28" s="151"/>
      <c r="E28" s="118"/>
      <c r="F28" s="97">
        <f t="shared" si="0"/>
        <v>0</v>
      </c>
      <c r="G28" s="161"/>
      <c r="H28" s="146"/>
      <c r="I28" s="130" t="e">
        <f>VLOOKUP(H28,Presupuesto!$B$11:$C$565,2,0)</f>
        <v>#N/A</v>
      </c>
      <c r="J28" s="98" t="str">
        <f t="shared" si="2"/>
        <v>Investigación Científica</v>
      </c>
      <c r="K28" s="98" t="s">
        <v>412</v>
      </c>
    </row>
    <row r="29" spans="3:11" x14ac:dyDescent="0.25">
      <c r="C29" s="145"/>
      <c r="D29" s="151"/>
      <c r="E29" s="118"/>
      <c r="F29" s="97">
        <f t="shared" si="0"/>
        <v>0</v>
      </c>
      <c r="G29" s="161"/>
      <c r="H29" s="146"/>
      <c r="I29" s="130" t="e">
        <f>VLOOKUP(H29,Presupuesto!$B$11:$C$565,2,0)</f>
        <v>#N/A</v>
      </c>
      <c r="J29" s="98" t="str">
        <f t="shared" si="2"/>
        <v>Investigación Científica</v>
      </c>
      <c r="K29" s="98" t="s">
        <v>412</v>
      </c>
    </row>
    <row r="30" spans="3:11" x14ac:dyDescent="0.25">
      <c r="C30" s="145"/>
      <c r="D30" s="151"/>
      <c r="E30" s="118"/>
      <c r="F30" s="97">
        <f t="shared" si="0"/>
        <v>0</v>
      </c>
      <c r="G30" s="161"/>
      <c r="H30" s="146"/>
      <c r="I30" s="130" t="e">
        <f>VLOOKUP(H30,Presupuesto!$B$11:$C$565,2,0)</f>
        <v>#N/A</v>
      </c>
      <c r="J30" s="98" t="str">
        <f t="shared" si="2"/>
        <v>Investigación Científica</v>
      </c>
      <c r="K30" s="98" t="s">
        <v>412</v>
      </c>
    </row>
    <row r="31" spans="3:11" ht="15.75" thickBot="1" x14ac:dyDescent="0.3">
      <c r="C31" s="147"/>
      <c r="D31" s="159"/>
      <c r="E31" s="103"/>
      <c r="F31" s="105">
        <f t="shared" si="0"/>
        <v>0</v>
      </c>
      <c r="G31" s="162"/>
      <c r="H31" s="148"/>
      <c r="I31" s="132" t="e">
        <f>VLOOKUP(H31,Presupuesto!$B$11:$C$565,2,0)</f>
        <v>#N/A</v>
      </c>
      <c r="J31" s="106" t="str">
        <f t="shared" si="2"/>
        <v>Investigación Científica</v>
      </c>
      <c r="K31" s="124" t="s">
        <v>394</v>
      </c>
    </row>
    <row r="33" spans="3:11" ht="15.75" thickBot="1" x14ac:dyDescent="0.3">
      <c r="F33" s="90"/>
      <c r="G33" s="89"/>
      <c r="H33" s="90"/>
      <c r="I33" s="90"/>
    </row>
    <row r="34" spans="3:11" ht="15.75" thickBot="1" x14ac:dyDescent="0.3">
      <c r="C34" s="157" t="s">
        <v>53</v>
      </c>
      <c r="D34" s="374">
        <f>SUM(F41:F58)</f>
        <v>1240</v>
      </c>
      <c r="F34" s="70"/>
      <c r="G34" s="79"/>
      <c r="H34" s="70"/>
      <c r="I34" s="70"/>
    </row>
    <row r="35" spans="3:11" x14ac:dyDescent="0.25">
      <c r="C35" s="70"/>
      <c r="D35" s="31"/>
      <c r="E35" s="93"/>
      <c r="F35" s="93"/>
      <c r="G35" s="93"/>
      <c r="H35" s="76"/>
      <c r="I35" s="76"/>
      <c r="J35" s="76"/>
      <c r="K35" s="112"/>
    </row>
    <row r="36" spans="3:11" x14ac:dyDescent="0.25">
      <c r="C36" s="70"/>
      <c r="D36" s="31"/>
      <c r="E36" s="93"/>
      <c r="F36" s="93"/>
      <c r="G36" s="93"/>
      <c r="H36" s="76"/>
      <c r="I36" s="76"/>
      <c r="J36" s="76"/>
      <c r="K36" s="112"/>
    </row>
    <row r="37" spans="3:11" ht="15.75" x14ac:dyDescent="0.25">
      <c r="C37" s="202" t="s">
        <v>392</v>
      </c>
      <c r="D37" s="370" t="s">
        <v>1593</v>
      </c>
      <c r="E37" s="93"/>
      <c r="F37" s="93"/>
      <c r="G37" s="93"/>
      <c r="H37" s="76"/>
      <c r="I37" s="76"/>
      <c r="J37" s="76"/>
      <c r="K37" s="112"/>
    </row>
    <row r="38" spans="3:11" ht="18.75" x14ac:dyDescent="0.25">
      <c r="C38" s="211" t="str">
        <f>IFERROR(VLOOKUP(D37,'1. Desarrollo e Innov. Curricu.'!$E:$F,2,FALSE),IFERROR(VLOOKUP(D37,'2. Investigación Científica'!$E:$F,2,FALSE),IFERROR(VLOOKUP(D37,'3. Vinculación Univ. Sociedad'!$E:$F,2,FALSE),IFERROR(VLOOKUP(D37,'4. Docencia y Profesorado Univ.'!$E:$F,2,FALSE),IFERROR(VLOOKUP(D37,'5. Estudiantes y Graduados'!$E:$F,2,FALSE),IFERROR(VLOOKUP(D37,'11. Gestion Administrativa'!$E:$F,2,FALSE),IFERROR(VLOOKUP(D37,'13. Gestión Académica'!$E:$F,2,FALSE),IFERROR(VLOOKUP(D37,'8. Asegura. de la Calid. y M'!$E:$F,2,FALSE),IFERROR(VLOOKUP(D37,'6. Gestión del Conocimiento'!$E:$F,2,FALSE),IFERROR(VLOOKUP(D37,'15. Gobernabilidad y Proceso...'!$E:$F,2,FALSE),IFERROR(VLOOKUP(D37,'12. Gestión del Talento Humano'!$E:$F,2,FALSE),IFERROR(VLOOKUP(D37,'14. Internacional... de la E.S.'!$E:$F,2,FALSE),IFERROR(VLOOKUP(D37,'10. Posgrado'!$E:$F,2,FALSE),IFERROR(VLOOKUP(D37,'17. Gestión TIC'!$E:$F,2,FALSE),IFERROR(VLOOKUP(D37,'16. Desa. del Sistema Educ.Sup.'!$E:$F,2,FALSE),IFERROR(VLOOKUP(D37,'9. Cultura de Inno. Insti...'!$E:$F,2,FALSE),VLOOKUP(D37,'7. Lo Esencial de la Reforma U.'!$E:$F,2,0)))))))))))))))))</f>
        <v>1.Presentación de las investigación y presentacón de los artículos</v>
      </c>
      <c r="D38" s="31"/>
      <c r="E38" s="93"/>
      <c r="F38" s="93"/>
      <c r="G38" s="93"/>
      <c r="H38" s="76"/>
      <c r="I38" s="76"/>
      <c r="J38" s="76"/>
      <c r="K38" s="112"/>
    </row>
    <row r="39" spans="3:11" ht="15.75" thickBot="1" x14ac:dyDescent="0.3">
      <c r="F39" s="93"/>
      <c r="G39" s="76"/>
      <c r="H39" s="76"/>
      <c r="I39" s="76"/>
    </row>
    <row r="40" spans="3:11" ht="30.75" thickBot="1" x14ac:dyDescent="0.3">
      <c r="C40" s="129" t="s">
        <v>44</v>
      </c>
      <c r="D40" s="129" t="s">
        <v>55</v>
      </c>
      <c r="E40" s="136" t="s">
        <v>57</v>
      </c>
      <c r="F40" s="135" t="s">
        <v>27</v>
      </c>
      <c r="G40" s="133" t="s">
        <v>131</v>
      </c>
      <c r="H40" s="136" t="s">
        <v>46</v>
      </c>
      <c r="I40" s="133" t="s">
        <v>132</v>
      </c>
      <c r="J40" s="133" t="s">
        <v>410</v>
      </c>
      <c r="K40" s="133" t="s">
        <v>411</v>
      </c>
    </row>
    <row r="41" spans="3:11" x14ac:dyDescent="0.25">
      <c r="C41" s="221" t="s">
        <v>439</v>
      </c>
      <c r="D41" s="222">
        <v>2</v>
      </c>
      <c r="E41" s="220">
        <f>HLOOKUP(C41,$AH$2:$BU$3,2,0)</f>
        <v>620</v>
      </c>
      <c r="F41" s="97">
        <f t="shared" ref="F41:F58" si="4">D41*E41</f>
        <v>1240</v>
      </c>
      <c r="G41" s="161" t="s">
        <v>129</v>
      </c>
      <c r="H41" s="142" t="s">
        <v>307</v>
      </c>
      <c r="I41" s="130" t="str">
        <f>VLOOKUP(H41,Presupuesto!$B$11:$C$565,2,0)</f>
        <v>VIATICOS NACIONALES Y OTROS GASTOS DE VIAJE PROYECTO FORTALECIMIENTO ORG. ESTUDI (26200-72)</v>
      </c>
      <c r="J41" s="219" t="s">
        <v>1359</v>
      </c>
      <c r="K41" s="98" t="s">
        <v>402</v>
      </c>
    </row>
    <row r="42" spans="3:11" x14ac:dyDescent="0.25">
      <c r="C42" s="141"/>
      <c r="D42" s="158"/>
      <c r="E42" s="123"/>
      <c r="F42" s="97">
        <f t="shared" si="4"/>
        <v>0</v>
      </c>
      <c r="G42" s="161"/>
      <c r="H42" s="142"/>
      <c r="I42" s="130" t="e">
        <f>VLOOKUP(H42,Presupuesto!$B$11:$C$565,2,0)</f>
        <v>#N/A</v>
      </c>
      <c r="J42" s="98" t="str">
        <f>$J$41</f>
        <v>Investigación Científica</v>
      </c>
      <c r="K42" s="98" t="s">
        <v>412</v>
      </c>
    </row>
    <row r="43" spans="3:11" x14ac:dyDescent="0.25">
      <c r="C43" s="141"/>
      <c r="D43" s="158"/>
      <c r="E43" s="123"/>
      <c r="F43" s="97">
        <f t="shared" si="4"/>
        <v>0</v>
      </c>
      <c r="G43" s="161"/>
      <c r="H43" s="142"/>
      <c r="I43" s="130" t="e">
        <f>VLOOKUP(H43,Presupuesto!$B$11:$C$565,2,0)</f>
        <v>#N/A</v>
      </c>
      <c r="J43" s="98" t="str">
        <f t="shared" ref="J43:J58" si="5">$J$41</f>
        <v>Investigación Científica</v>
      </c>
      <c r="K43" s="98" t="s">
        <v>412</v>
      </c>
    </row>
    <row r="44" spans="3:11" x14ac:dyDescent="0.25">
      <c r="C44" s="141"/>
      <c r="D44" s="158"/>
      <c r="E44" s="123"/>
      <c r="F44" s="97">
        <f t="shared" si="4"/>
        <v>0</v>
      </c>
      <c r="G44" s="161"/>
      <c r="H44" s="142"/>
      <c r="I44" s="130" t="e">
        <f>VLOOKUP(H44,Presupuesto!$B$11:$C$565,2,0)</f>
        <v>#N/A</v>
      </c>
      <c r="J44" s="98" t="str">
        <f t="shared" si="5"/>
        <v>Investigación Científica</v>
      </c>
      <c r="K44" s="98" t="s">
        <v>412</v>
      </c>
    </row>
    <row r="45" spans="3:11" x14ac:dyDescent="0.25">
      <c r="C45" s="141"/>
      <c r="D45" s="158"/>
      <c r="E45" s="123"/>
      <c r="F45" s="97">
        <f t="shared" si="4"/>
        <v>0</v>
      </c>
      <c r="G45" s="161"/>
      <c r="H45" s="142"/>
      <c r="I45" s="130" t="e">
        <f>VLOOKUP(H45,Presupuesto!$B$11:$C$565,2,0)</f>
        <v>#N/A</v>
      </c>
      <c r="J45" s="98" t="str">
        <f t="shared" si="5"/>
        <v>Investigación Científica</v>
      </c>
      <c r="K45" s="98" t="s">
        <v>412</v>
      </c>
    </row>
    <row r="46" spans="3:11" x14ac:dyDescent="0.25">
      <c r="C46" s="141"/>
      <c r="D46" s="158"/>
      <c r="E46" s="123"/>
      <c r="F46" s="97">
        <f t="shared" si="4"/>
        <v>0</v>
      </c>
      <c r="G46" s="161"/>
      <c r="H46" s="142"/>
      <c r="I46" s="130" t="e">
        <f>VLOOKUP(H46,Presupuesto!$B$11:$C$565,2,0)</f>
        <v>#N/A</v>
      </c>
      <c r="J46" s="98" t="str">
        <f t="shared" si="5"/>
        <v>Investigación Científica</v>
      </c>
      <c r="K46" s="98" t="s">
        <v>401</v>
      </c>
    </row>
    <row r="47" spans="3:11" x14ac:dyDescent="0.25">
      <c r="C47" s="143"/>
      <c r="D47" s="151"/>
      <c r="E47" s="118"/>
      <c r="F47" s="97">
        <f t="shared" si="4"/>
        <v>0</v>
      </c>
      <c r="G47" s="161"/>
      <c r="H47" s="144"/>
      <c r="I47" s="130" t="e">
        <f>VLOOKUP(H47,Presupuesto!$B$11:$C$565,2,0)</f>
        <v>#N/A</v>
      </c>
      <c r="J47" s="98" t="str">
        <f t="shared" si="5"/>
        <v>Investigación Científica</v>
      </c>
      <c r="K47" s="98" t="s">
        <v>412</v>
      </c>
    </row>
    <row r="48" spans="3:11" x14ac:dyDescent="0.25">
      <c r="C48" s="143"/>
      <c r="D48" s="151"/>
      <c r="E48" s="118"/>
      <c r="F48" s="97">
        <f t="shared" si="4"/>
        <v>0</v>
      </c>
      <c r="G48" s="161"/>
      <c r="H48" s="144"/>
      <c r="I48" s="130" t="e">
        <f>VLOOKUP(H48,Presupuesto!$B$11:$C$565,2,0)</f>
        <v>#N/A</v>
      </c>
      <c r="J48" s="98" t="str">
        <f t="shared" si="5"/>
        <v>Investigación Científica</v>
      </c>
      <c r="K48" s="98" t="s">
        <v>412</v>
      </c>
    </row>
    <row r="49" spans="3:11" x14ac:dyDescent="0.25">
      <c r="C49" s="143"/>
      <c r="D49" s="151"/>
      <c r="E49" s="118"/>
      <c r="F49" s="97">
        <f t="shared" si="4"/>
        <v>0</v>
      </c>
      <c r="G49" s="161"/>
      <c r="H49" s="144"/>
      <c r="I49" s="130" t="e">
        <f>VLOOKUP(H49,Presupuesto!$B$11:$C$565,2,0)</f>
        <v>#N/A</v>
      </c>
      <c r="J49" s="98" t="str">
        <f t="shared" si="5"/>
        <v>Investigación Científica</v>
      </c>
      <c r="K49" s="98" t="s">
        <v>412</v>
      </c>
    </row>
    <row r="50" spans="3:11" x14ac:dyDescent="0.25">
      <c r="C50" s="143"/>
      <c r="D50" s="151"/>
      <c r="E50" s="118"/>
      <c r="F50" s="97">
        <f t="shared" si="4"/>
        <v>0</v>
      </c>
      <c r="G50" s="161"/>
      <c r="H50" s="144"/>
      <c r="I50" s="130" t="e">
        <f>VLOOKUP(H50,Presupuesto!$B$11:$C$565,2,0)</f>
        <v>#N/A</v>
      </c>
      <c r="J50" s="98" t="str">
        <f t="shared" si="5"/>
        <v>Investigación Científica</v>
      </c>
      <c r="K50" s="98" t="s">
        <v>412</v>
      </c>
    </row>
    <row r="51" spans="3:11" x14ac:dyDescent="0.25">
      <c r="C51" s="143"/>
      <c r="D51" s="151"/>
      <c r="E51" s="118"/>
      <c r="F51" s="97">
        <f t="shared" si="4"/>
        <v>0</v>
      </c>
      <c r="G51" s="161"/>
      <c r="H51" s="144"/>
      <c r="I51" s="130" t="e">
        <f>VLOOKUP(H51,Presupuesto!$B$11:$C$565,2,0)</f>
        <v>#N/A</v>
      </c>
      <c r="J51" s="98" t="str">
        <f t="shared" si="5"/>
        <v>Investigación Científica</v>
      </c>
      <c r="K51" s="98" t="s">
        <v>412</v>
      </c>
    </row>
    <row r="52" spans="3:11" x14ac:dyDescent="0.25">
      <c r="C52" s="143"/>
      <c r="D52" s="151"/>
      <c r="E52" s="118"/>
      <c r="F52" s="97">
        <f t="shared" si="4"/>
        <v>0</v>
      </c>
      <c r="G52" s="161"/>
      <c r="H52" s="144"/>
      <c r="I52" s="130" t="e">
        <f>VLOOKUP(H52,Presupuesto!$B$11:$C$565,2,0)</f>
        <v>#N/A</v>
      </c>
      <c r="J52" s="98" t="str">
        <f t="shared" si="5"/>
        <v>Investigación Científica</v>
      </c>
      <c r="K52" s="98" t="s">
        <v>412</v>
      </c>
    </row>
    <row r="53" spans="3:11" x14ac:dyDescent="0.25">
      <c r="C53" s="143"/>
      <c r="D53" s="151"/>
      <c r="E53" s="118"/>
      <c r="F53" s="97">
        <f t="shared" si="4"/>
        <v>0</v>
      </c>
      <c r="G53" s="161"/>
      <c r="H53" s="144"/>
      <c r="I53" s="130" t="e">
        <f>VLOOKUP(H53,Presupuesto!$B$11:$C$565,2,0)</f>
        <v>#N/A</v>
      </c>
      <c r="J53" s="98" t="str">
        <f t="shared" si="5"/>
        <v>Investigación Científica</v>
      </c>
      <c r="K53" s="98" t="s">
        <v>412</v>
      </c>
    </row>
    <row r="54" spans="3:11" x14ac:dyDescent="0.25">
      <c r="C54" s="145"/>
      <c r="D54" s="151"/>
      <c r="E54" s="118"/>
      <c r="F54" s="97">
        <f t="shared" si="4"/>
        <v>0</v>
      </c>
      <c r="G54" s="161"/>
      <c r="H54" s="146"/>
      <c r="I54" s="130" t="e">
        <f>VLOOKUP(H54,Presupuesto!$B$11:$C$565,2,0)</f>
        <v>#N/A</v>
      </c>
      <c r="J54" s="98" t="str">
        <f t="shared" si="5"/>
        <v>Investigación Científica</v>
      </c>
      <c r="K54" s="98" t="s">
        <v>403</v>
      </c>
    </row>
    <row r="55" spans="3:11" x14ac:dyDescent="0.25">
      <c r="C55" s="145"/>
      <c r="D55" s="151"/>
      <c r="E55" s="118"/>
      <c r="F55" s="97">
        <f t="shared" si="4"/>
        <v>0</v>
      </c>
      <c r="G55" s="161"/>
      <c r="H55" s="146"/>
      <c r="I55" s="130" t="e">
        <f>VLOOKUP(H55,Presupuesto!$B$11:$C$565,2,0)</f>
        <v>#N/A</v>
      </c>
      <c r="J55" s="98" t="str">
        <f t="shared" si="5"/>
        <v>Investigación Científica</v>
      </c>
      <c r="K55" s="98" t="s">
        <v>412</v>
      </c>
    </row>
    <row r="56" spans="3:11" x14ac:dyDescent="0.25">
      <c r="C56" s="145"/>
      <c r="D56" s="151"/>
      <c r="E56" s="118"/>
      <c r="F56" s="97">
        <f t="shared" si="4"/>
        <v>0</v>
      </c>
      <c r="G56" s="161"/>
      <c r="H56" s="146"/>
      <c r="I56" s="130" t="e">
        <f>VLOOKUP(H56,Presupuesto!$B$11:$C$565,2,0)</f>
        <v>#N/A</v>
      </c>
      <c r="J56" s="98" t="str">
        <f t="shared" si="5"/>
        <v>Investigación Científica</v>
      </c>
      <c r="K56" s="98" t="s">
        <v>412</v>
      </c>
    </row>
    <row r="57" spans="3:11" x14ac:dyDescent="0.25">
      <c r="C57" s="145"/>
      <c r="D57" s="151"/>
      <c r="E57" s="118"/>
      <c r="F57" s="97">
        <f t="shared" si="4"/>
        <v>0</v>
      </c>
      <c r="G57" s="161"/>
      <c r="H57" s="146"/>
      <c r="I57" s="130" t="e">
        <f>VLOOKUP(H57,Presupuesto!$B$11:$C$565,2,0)</f>
        <v>#N/A</v>
      </c>
      <c r="J57" s="98" t="str">
        <f t="shared" si="5"/>
        <v>Investigación Científica</v>
      </c>
      <c r="K57" s="98" t="s">
        <v>412</v>
      </c>
    </row>
    <row r="58" spans="3:11" ht="15.75" thickBot="1" x14ac:dyDescent="0.3">
      <c r="C58" s="147"/>
      <c r="D58" s="159"/>
      <c r="E58" s="103"/>
      <c r="F58" s="105">
        <f t="shared" si="4"/>
        <v>0</v>
      </c>
      <c r="G58" s="162"/>
      <c r="H58" s="148"/>
      <c r="I58" s="132" t="e">
        <f>VLOOKUP(H58,Presupuesto!$B$11:$C$565,2,0)</f>
        <v>#N/A</v>
      </c>
      <c r="J58" s="106" t="str">
        <f t="shared" si="5"/>
        <v>Investigación Científica</v>
      </c>
      <c r="K58" s="124" t="s">
        <v>394</v>
      </c>
    </row>
    <row r="60" spans="3:11" ht="15.75" thickBot="1" x14ac:dyDescent="0.3"/>
    <row r="61" spans="3:11" ht="15.75" thickBot="1" x14ac:dyDescent="0.3">
      <c r="C61" s="157" t="s">
        <v>53</v>
      </c>
      <c r="D61" s="374">
        <f>SUM(F68:F79)</f>
        <v>3100</v>
      </c>
      <c r="F61" s="70"/>
      <c r="G61" s="79"/>
      <c r="H61" s="70"/>
      <c r="I61" s="70"/>
    </row>
    <row r="62" spans="3:11" x14ac:dyDescent="0.25">
      <c r="C62" s="70"/>
      <c r="D62" s="31"/>
      <c r="E62" s="93"/>
      <c r="F62" s="93"/>
      <c r="G62" s="93"/>
      <c r="H62" s="76"/>
      <c r="I62" s="76"/>
      <c r="J62" s="76"/>
      <c r="K62" s="112"/>
    </row>
    <row r="63" spans="3:11" x14ac:dyDescent="0.25">
      <c r="C63" s="70"/>
      <c r="D63" s="31"/>
      <c r="E63" s="93"/>
      <c r="F63" s="93"/>
      <c r="G63" s="93"/>
      <c r="H63" s="76"/>
      <c r="I63" s="76"/>
      <c r="J63" s="76"/>
      <c r="K63" s="112"/>
    </row>
    <row r="64" spans="3:11" ht="15.75" x14ac:dyDescent="0.25">
      <c r="C64" s="202" t="s">
        <v>392</v>
      </c>
      <c r="D64" s="370" t="s">
        <v>1603</v>
      </c>
      <c r="E64" s="93"/>
      <c r="F64" s="93"/>
      <c r="G64" s="93"/>
      <c r="H64" s="76"/>
      <c r="I64" s="76"/>
      <c r="J64" s="76"/>
      <c r="K64" s="112"/>
    </row>
    <row r="65" spans="3:11" ht="18.75" x14ac:dyDescent="0.25">
      <c r="C65" s="211" t="str">
        <f>IFERROR(VLOOKUP(D64,'1. Desarrollo e Innov. Curricu.'!$E:$F,2,FALSE),IFERROR(VLOOKUP(D64,'2. Investigación Científica'!$E:$F,2,FALSE),IFERROR(VLOOKUP(D64,'3. Vinculación Univ. Sociedad'!$E:$F,2,FALSE),IFERROR(VLOOKUP(D64,'4. Docencia y Profesorado Univ.'!$E:$F,2,FALSE),IFERROR(VLOOKUP(D64,'5. Estudiantes y Graduados'!$E:$F,2,FALSE),IFERROR(VLOOKUP(D64,'11. Gestion Administrativa'!$E:$F,2,FALSE),IFERROR(VLOOKUP(D64,'13. Gestión Académica'!$E:$F,2,FALSE),IFERROR(VLOOKUP(D64,'8. Asegura. de la Calid. y M'!$E:$F,2,FALSE),IFERROR(VLOOKUP(D64,'6. Gestión del Conocimiento'!$E:$F,2,FALSE),IFERROR(VLOOKUP(D64,'15. Gobernabilidad y Proceso...'!$E:$F,2,FALSE),IFERROR(VLOOKUP(D64,'12. Gestión del Talento Humano'!$E:$F,2,FALSE),IFERROR(VLOOKUP(D64,'14. Internacional... de la E.S.'!$E:$F,2,FALSE),IFERROR(VLOOKUP(D64,'10. Posgrado'!$E:$F,2,FALSE),IFERROR(VLOOKUP(D64,'17. Gestión TIC'!$E:$F,2,FALSE),IFERROR(VLOOKUP(D64,'16. Desa. del Sistema Educ.Sup.'!$E:$F,2,FALSE),IFERROR(VLOOKUP(D64,'9. Cultura de Inno. Insti...'!$E:$F,2,FALSE),VLOOKUP(D64,'7. Lo Esencial de la Reforma U.'!$E:$F,2,0)))))))))))))))))</f>
        <v>Presentación de por lo menos tres investigacions en el congreso Cintífico</v>
      </c>
      <c r="D65" s="408"/>
      <c r="E65" s="93"/>
      <c r="F65" s="93"/>
      <c r="G65" s="93"/>
      <c r="H65" s="76"/>
      <c r="I65" s="76"/>
      <c r="J65" s="76"/>
      <c r="K65" s="112"/>
    </row>
    <row r="66" spans="3:11" ht="15.75" thickBot="1" x14ac:dyDescent="0.3">
      <c r="F66" s="93"/>
      <c r="G66" s="76"/>
      <c r="H66" s="76"/>
      <c r="I66" s="76"/>
    </row>
    <row r="67" spans="3:11" ht="30.75" thickBot="1" x14ac:dyDescent="0.3">
      <c r="C67" s="129" t="s">
        <v>44</v>
      </c>
      <c r="D67" s="129" t="s">
        <v>55</v>
      </c>
      <c r="E67" s="136" t="s">
        <v>57</v>
      </c>
      <c r="F67" s="135" t="s">
        <v>27</v>
      </c>
      <c r="G67" s="133" t="s">
        <v>131</v>
      </c>
      <c r="H67" s="136" t="s">
        <v>46</v>
      </c>
      <c r="I67" s="133" t="s">
        <v>132</v>
      </c>
      <c r="J67" s="133" t="s">
        <v>410</v>
      </c>
      <c r="K67" s="133" t="s">
        <v>411</v>
      </c>
    </row>
    <row r="68" spans="3:11" x14ac:dyDescent="0.25">
      <c r="C68" s="221" t="s">
        <v>439</v>
      </c>
      <c r="D68" s="222">
        <v>5</v>
      </c>
      <c r="E68" s="220">
        <f>HLOOKUP(C68,$AH$2:$BU$3,2,0)</f>
        <v>620</v>
      </c>
      <c r="F68" s="97">
        <f t="shared" ref="F68:F79" si="6">D68*E68</f>
        <v>3100</v>
      </c>
      <c r="G68" s="161" t="s">
        <v>129</v>
      </c>
      <c r="H68" s="142" t="s">
        <v>307</v>
      </c>
      <c r="I68" s="130" t="str">
        <f>VLOOKUP(H68,Presupuesto!$B$11:$C$565,2,0)</f>
        <v>VIATICOS NACIONALES Y OTROS GASTOS DE VIAJE PROYECTO FORTALECIMIENTO ORG. ESTUDI (26200-72)</v>
      </c>
      <c r="J68" s="219" t="s">
        <v>1359</v>
      </c>
      <c r="K68" s="98" t="s">
        <v>401</v>
      </c>
    </row>
    <row r="69" spans="3:11" x14ac:dyDescent="0.25">
      <c r="C69" s="141"/>
      <c r="D69" s="158"/>
      <c r="E69" s="123"/>
      <c r="F69" s="97">
        <f t="shared" si="6"/>
        <v>0</v>
      </c>
      <c r="G69" s="161"/>
      <c r="H69" s="142"/>
      <c r="I69" s="130" t="e">
        <f>VLOOKUP(H69,Presupuesto!$B$11:$C$565,2,0)</f>
        <v>#N/A</v>
      </c>
      <c r="J69" s="98" t="str">
        <f>$J$68</f>
        <v>Investigación Científica</v>
      </c>
      <c r="K69" s="98" t="s">
        <v>412</v>
      </c>
    </row>
    <row r="70" spans="3:11" x14ac:dyDescent="0.25">
      <c r="C70" s="141"/>
      <c r="D70" s="158"/>
      <c r="E70" s="123"/>
      <c r="F70" s="97">
        <f t="shared" si="6"/>
        <v>0</v>
      </c>
      <c r="G70" s="161"/>
      <c r="H70" s="142"/>
      <c r="I70" s="130" t="e">
        <f>VLOOKUP(H70,Presupuesto!$B$11:$C$565,2,0)</f>
        <v>#N/A</v>
      </c>
      <c r="J70" s="98" t="str">
        <f t="shared" ref="J70:J79" si="7">$J$68</f>
        <v>Investigación Científica</v>
      </c>
      <c r="K70" s="98" t="s">
        <v>412</v>
      </c>
    </row>
    <row r="71" spans="3:11" x14ac:dyDescent="0.25">
      <c r="C71" s="141"/>
      <c r="D71" s="158"/>
      <c r="E71" s="123"/>
      <c r="F71" s="97">
        <f t="shared" si="6"/>
        <v>0</v>
      </c>
      <c r="G71" s="161"/>
      <c r="H71" s="142"/>
      <c r="I71" s="130" t="e">
        <f>VLOOKUP(H71,Presupuesto!$B$11:$C$565,2,0)</f>
        <v>#N/A</v>
      </c>
      <c r="J71" s="98" t="str">
        <f t="shared" si="7"/>
        <v>Investigación Científica</v>
      </c>
      <c r="K71" s="98" t="s">
        <v>412</v>
      </c>
    </row>
    <row r="72" spans="3:11" x14ac:dyDescent="0.25">
      <c r="C72" s="141"/>
      <c r="D72" s="158"/>
      <c r="E72" s="123"/>
      <c r="F72" s="97">
        <f t="shared" si="6"/>
        <v>0</v>
      </c>
      <c r="G72" s="161"/>
      <c r="H72" s="142"/>
      <c r="I72" s="130" t="e">
        <f>VLOOKUP(H72,Presupuesto!$B$11:$C$565,2,0)</f>
        <v>#N/A</v>
      </c>
      <c r="J72" s="98" t="str">
        <f t="shared" si="7"/>
        <v>Investigación Científica</v>
      </c>
      <c r="K72" s="98" t="s">
        <v>412</v>
      </c>
    </row>
    <row r="73" spans="3:11" x14ac:dyDescent="0.25">
      <c r="C73" s="141"/>
      <c r="D73" s="158"/>
      <c r="E73" s="123"/>
      <c r="F73" s="97">
        <f t="shared" si="6"/>
        <v>0</v>
      </c>
      <c r="G73" s="161"/>
      <c r="H73" s="142"/>
      <c r="I73" s="130" t="e">
        <f>VLOOKUP(H73,Presupuesto!$B$11:$C$565,2,0)</f>
        <v>#N/A</v>
      </c>
      <c r="J73" s="98" t="str">
        <f t="shared" si="7"/>
        <v>Investigación Científica</v>
      </c>
      <c r="K73" s="98" t="s">
        <v>401</v>
      </c>
    </row>
    <row r="74" spans="3:11" x14ac:dyDescent="0.25">
      <c r="C74" s="141"/>
      <c r="D74" s="158"/>
      <c r="E74" s="123"/>
      <c r="F74" s="97">
        <f t="shared" si="6"/>
        <v>0</v>
      </c>
      <c r="G74" s="161"/>
      <c r="H74" s="142"/>
      <c r="I74" s="130" t="e">
        <f>VLOOKUP(H74,Presupuesto!$B$11:$C$565,2,0)</f>
        <v>#N/A</v>
      </c>
      <c r="J74" s="98" t="str">
        <f t="shared" si="7"/>
        <v>Investigación Científica</v>
      </c>
      <c r="K74" s="98" t="s">
        <v>412</v>
      </c>
    </row>
    <row r="75" spans="3:11" x14ac:dyDescent="0.25">
      <c r="C75" s="141"/>
      <c r="D75" s="158"/>
      <c r="E75" s="123"/>
      <c r="F75" s="97">
        <f t="shared" si="6"/>
        <v>0</v>
      </c>
      <c r="G75" s="161"/>
      <c r="H75" s="142"/>
      <c r="I75" s="130" t="e">
        <f>VLOOKUP(H75,Presupuesto!$B$11:$C$565,2,0)</f>
        <v>#N/A</v>
      </c>
      <c r="J75" s="98" t="str">
        <f t="shared" si="7"/>
        <v>Investigación Científica</v>
      </c>
      <c r="K75" s="98" t="s">
        <v>412</v>
      </c>
    </row>
    <row r="76" spans="3:11" x14ac:dyDescent="0.25">
      <c r="C76" s="141"/>
      <c r="D76" s="158"/>
      <c r="E76" s="123"/>
      <c r="F76" s="97">
        <f t="shared" si="6"/>
        <v>0</v>
      </c>
      <c r="G76" s="161"/>
      <c r="H76" s="142"/>
      <c r="I76" s="130" t="e">
        <f>VLOOKUP(H76,Presupuesto!$B$11:$C$565,2,0)</f>
        <v>#N/A</v>
      </c>
      <c r="J76" s="98" t="str">
        <f t="shared" si="7"/>
        <v>Investigación Científica</v>
      </c>
      <c r="K76" s="98" t="s">
        <v>412</v>
      </c>
    </row>
    <row r="77" spans="3:11" x14ac:dyDescent="0.25">
      <c r="C77" s="145"/>
      <c r="D77" s="151"/>
      <c r="E77" s="118"/>
      <c r="F77" s="97">
        <f t="shared" si="6"/>
        <v>0</v>
      </c>
      <c r="G77" s="161"/>
      <c r="H77" s="146"/>
      <c r="I77" s="130" t="e">
        <f>VLOOKUP(H77,Presupuesto!$B$11:$C$565,2,0)</f>
        <v>#N/A</v>
      </c>
      <c r="J77" s="98" t="str">
        <f t="shared" si="7"/>
        <v>Investigación Científica</v>
      </c>
      <c r="K77" s="98" t="s">
        <v>412</v>
      </c>
    </row>
    <row r="78" spans="3:11" x14ac:dyDescent="0.25">
      <c r="C78" s="145"/>
      <c r="D78" s="151"/>
      <c r="E78" s="118"/>
      <c r="F78" s="97">
        <f t="shared" si="6"/>
        <v>0</v>
      </c>
      <c r="G78" s="161"/>
      <c r="H78" s="146"/>
      <c r="I78" s="130" t="e">
        <f>VLOOKUP(H78,Presupuesto!$B$11:$C$565,2,0)</f>
        <v>#N/A</v>
      </c>
      <c r="J78" s="98" t="str">
        <f t="shared" si="7"/>
        <v>Investigación Científica</v>
      </c>
      <c r="K78" s="98" t="s">
        <v>412</v>
      </c>
    </row>
    <row r="79" spans="3:11" ht="15.75" thickBot="1" x14ac:dyDescent="0.3">
      <c r="C79" s="147"/>
      <c r="D79" s="159"/>
      <c r="E79" s="103"/>
      <c r="F79" s="105">
        <f t="shared" si="6"/>
        <v>0</v>
      </c>
      <c r="G79" s="162"/>
      <c r="H79" s="148"/>
      <c r="I79" s="132" t="e">
        <f>VLOOKUP(H79,Presupuesto!$B$11:$C$565,2,0)</f>
        <v>#N/A</v>
      </c>
      <c r="J79" s="106" t="str">
        <f t="shared" si="7"/>
        <v>Investigación Científica</v>
      </c>
      <c r="K79" s="124" t="s">
        <v>394</v>
      </c>
    </row>
    <row r="81" spans="3:11" ht="15.75" thickBot="1" x14ac:dyDescent="0.3">
      <c r="F81" s="90"/>
      <c r="G81" s="89"/>
      <c r="H81" s="90"/>
      <c r="I81" s="90"/>
    </row>
    <row r="82" spans="3:11" ht="15.75" thickBot="1" x14ac:dyDescent="0.3">
      <c r="C82" s="157" t="s">
        <v>53</v>
      </c>
      <c r="D82" s="374">
        <f>SUM(F89:F101)</f>
        <v>31860</v>
      </c>
      <c r="F82" s="70"/>
      <c r="G82" s="79"/>
      <c r="H82" s="70"/>
      <c r="I82" s="70"/>
    </row>
    <row r="83" spans="3:11" x14ac:dyDescent="0.25">
      <c r="C83" s="70"/>
      <c r="D83" s="31"/>
      <c r="E83" s="93"/>
      <c r="F83" s="93"/>
      <c r="G83" s="93"/>
      <c r="H83" s="76"/>
      <c r="I83" s="76"/>
      <c r="J83" s="76"/>
      <c r="K83" s="112"/>
    </row>
    <row r="84" spans="3:11" x14ac:dyDescent="0.25">
      <c r="C84" s="70"/>
      <c r="D84" s="31"/>
      <c r="E84" s="93"/>
      <c r="F84" s="93"/>
      <c r="G84" s="93"/>
      <c r="H84" s="76"/>
      <c r="I84" s="76"/>
      <c r="J84" s="76"/>
      <c r="K84" s="112"/>
    </row>
    <row r="85" spans="3:11" ht="15.75" x14ac:dyDescent="0.25">
      <c r="C85" s="202" t="s">
        <v>392</v>
      </c>
      <c r="D85" s="370" t="s">
        <v>1610</v>
      </c>
      <c r="E85" s="93"/>
      <c r="F85" s="93"/>
      <c r="G85" s="93"/>
      <c r="H85" s="76"/>
      <c r="I85" s="76"/>
      <c r="J85" s="76"/>
      <c r="K85" s="112"/>
    </row>
    <row r="86" spans="3:11" ht="18.75" x14ac:dyDescent="0.25">
      <c r="C86" s="211" t="str">
        <f>IFERROR(VLOOKUP(D85,'1. Desarrollo e Innov. Curricu.'!$E:$F,2,FALSE),IFERROR(VLOOKUP(D85,'2. Investigación Científica'!$E:$F,2,FALSE),IFERROR(VLOOKUP(D85,'3. Vinculación Univ. Sociedad'!$E:$F,2,FALSE),IFERROR(VLOOKUP(D85,'4. Docencia y Profesorado Univ.'!$E:$F,2,FALSE),IFERROR(VLOOKUP(D85,'5. Estudiantes y Graduados'!$E:$F,2,FALSE),IFERROR(VLOOKUP(D85,'11. Gestion Administrativa'!$E:$F,2,FALSE),IFERROR(VLOOKUP(D85,'13. Gestión Académica'!$E:$F,2,FALSE),IFERROR(VLOOKUP(D85,'8. Asegura. de la Calid. y M'!$E:$F,2,FALSE),IFERROR(VLOOKUP(D85,'6. Gestión del Conocimiento'!$E:$F,2,FALSE),IFERROR(VLOOKUP(D85,'15. Gobernabilidad y Proceso...'!$E:$F,2,FALSE),IFERROR(VLOOKUP(D85,'12. Gestión del Talento Humano'!$E:$F,2,FALSE),IFERROR(VLOOKUP(D85,'14. Internacional... de la E.S.'!$E:$F,2,FALSE),IFERROR(VLOOKUP(D85,'10. Posgrado'!$E:$F,2,FALSE),IFERROR(VLOOKUP(D85,'17. Gestión TIC'!$E:$F,2,FALSE),IFERROR(VLOOKUP(D85,'16. Desa. del Sistema Educ.Sup.'!$E:$F,2,FALSE),IFERROR(VLOOKUP(D85,'9. Cultura de Inno. Insti...'!$E:$F,2,FALSE),VLOOKUP(D85,'7. Lo Esencial de la Reforma U.'!$E:$F,2,0)))))))))))))))))</f>
        <v>1. tres docentes asisten a eventos de investigación nacionales o interancionales</v>
      </c>
      <c r="D86" s="31"/>
      <c r="E86" s="93"/>
      <c r="F86" s="93"/>
      <c r="G86" s="93"/>
      <c r="H86" s="76"/>
      <c r="I86" s="76"/>
      <c r="J86" s="76"/>
      <c r="K86" s="112"/>
    </row>
    <row r="87" spans="3:11" ht="15.75" thickBot="1" x14ac:dyDescent="0.3">
      <c r="F87" s="93"/>
      <c r="G87" s="76"/>
      <c r="H87" s="76"/>
      <c r="I87" s="76"/>
    </row>
    <row r="88" spans="3:11" ht="30.75" thickBot="1" x14ac:dyDescent="0.3">
      <c r="C88" s="129" t="s">
        <v>44</v>
      </c>
      <c r="D88" s="129" t="s">
        <v>55</v>
      </c>
      <c r="E88" s="136" t="s">
        <v>57</v>
      </c>
      <c r="F88" s="135" t="s">
        <v>27</v>
      </c>
      <c r="G88" s="133" t="s">
        <v>131</v>
      </c>
      <c r="H88" s="136" t="s">
        <v>46</v>
      </c>
      <c r="I88" s="133" t="s">
        <v>132</v>
      </c>
      <c r="J88" s="133" t="s">
        <v>410</v>
      </c>
      <c r="K88" s="133" t="s">
        <v>411</v>
      </c>
    </row>
    <row r="89" spans="3:11" x14ac:dyDescent="0.25">
      <c r="C89" s="221" t="s">
        <v>439</v>
      </c>
      <c r="D89" s="222">
        <v>3</v>
      </c>
      <c r="E89" s="220">
        <f>HLOOKUP(C89,$AH$2:$BU$3,2,0)</f>
        <v>620</v>
      </c>
      <c r="F89" s="97">
        <f t="shared" ref="F89:F101" si="8">D89*E89</f>
        <v>1860</v>
      </c>
      <c r="G89" s="161" t="s">
        <v>129</v>
      </c>
      <c r="H89" s="142" t="s">
        <v>761</v>
      </c>
      <c r="I89" s="130" t="str">
        <f>VLOOKUP(H89,Presupuesto!$B$11:$C$565,2,0)</f>
        <v>VIATICOS NACIONALES</v>
      </c>
      <c r="J89" s="219" t="s">
        <v>1359</v>
      </c>
      <c r="K89" s="98" t="s">
        <v>397</v>
      </c>
    </row>
    <row r="90" spans="3:11" x14ac:dyDescent="0.25">
      <c r="C90" s="141" t="s">
        <v>1612</v>
      </c>
      <c r="D90" s="158">
        <v>3</v>
      </c>
      <c r="E90" s="123">
        <v>10000</v>
      </c>
      <c r="F90" s="97">
        <f t="shared" si="8"/>
        <v>30000</v>
      </c>
      <c r="G90" s="161" t="s">
        <v>129</v>
      </c>
      <c r="H90" s="142" t="s">
        <v>308</v>
      </c>
      <c r="I90" s="130" t="str">
        <f>VLOOKUP(H90,Presupuesto!$B$11:$C$565,2,0)</f>
        <v>VIATICOS AL EXTERIOR</v>
      </c>
      <c r="J90" s="98" t="str">
        <f>$J$89</f>
        <v>Investigación Científica</v>
      </c>
      <c r="K90" s="98" t="s">
        <v>400</v>
      </c>
    </row>
    <row r="91" spans="3:11" x14ac:dyDescent="0.25">
      <c r="C91" s="141"/>
      <c r="D91" s="158"/>
      <c r="E91" s="123"/>
      <c r="F91" s="97">
        <f t="shared" si="8"/>
        <v>0</v>
      </c>
      <c r="G91" s="161"/>
      <c r="H91" s="142"/>
      <c r="I91" s="130" t="e">
        <f>VLOOKUP(H91,Presupuesto!$B$11:$C$565,2,0)</f>
        <v>#N/A</v>
      </c>
      <c r="J91" s="98" t="str">
        <f t="shared" ref="J91:J101" si="9">$J$89</f>
        <v>Investigación Científica</v>
      </c>
      <c r="K91" s="98" t="s">
        <v>412</v>
      </c>
    </row>
    <row r="92" spans="3:11" x14ac:dyDescent="0.25">
      <c r="C92" s="141"/>
      <c r="D92" s="158"/>
      <c r="E92" s="123"/>
      <c r="F92" s="97">
        <f t="shared" si="8"/>
        <v>0</v>
      </c>
      <c r="G92" s="161"/>
      <c r="H92" s="142"/>
      <c r="I92" s="130" t="e">
        <f>VLOOKUP(H92,Presupuesto!$B$11:$C$565,2,0)</f>
        <v>#N/A</v>
      </c>
      <c r="J92" s="98" t="str">
        <f t="shared" si="9"/>
        <v>Investigación Científica</v>
      </c>
      <c r="K92" s="98" t="s">
        <v>412</v>
      </c>
    </row>
    <row r="93" spans="3:11" x14ac:dyDescent="0.25">
      <c r="C93" s="141"/>
      <c r="D93" s="158"/>
      <c r="E93" s="123"/>
      <c r="F93" s="97">
        <f t="shared" si="8"/>
        <v>0</v>
      </c>
      <c r="G93" s="161"/>
      <c r="H93" s="142"/>
      <c r="I93" s="130" t="e">
        <f>VLOOKUP(H93,Presupuesto!$B$11:$C$565,2,0)</f>
        <v>#N/A</v>
      </c>
      <c r="J93" s="98" t="str">
        <f t="shared" si="9"/>
        <v>Investigación Científica</v>
      </c>
      <c r="K93" s="98" t="s">
        <v>412</v>
      </c>
    </row>
    <row r="94" spans="3:11" x14ac:dyDescent="0.25">
      <c r="C94" s="141"/>
      <c r="D94" s="158"/>
      <c r="E94" s="123"/>
      <c r="F94" s="97">
        <f t="shared" si="8"/>
        <v>0</v>
      </c>
      <c r="G94" s="161"/>
      <c r="H94" s="142"/>
      <c r="I94" s="130" t="e">
        <f>VLOOKUP(H94,Presupuesto!$B$11:$C$565,2,0)</f>
        <v>#N/A</v>
      </c>
      <c r="J94" s="98" t="str">
        <f t="shared" si="9"/>
        <v>Investigación Científica</v>
      </c>
      <c r="K94" s="98" t="s">
        <v>401</v>
      </c>
    </row>
    <row r="95" spans="3:11" x14ac:dyDescent="0.25">
      <c r="C95" s="141"/>
      <c r="D95" s="158"/>
      <c r="E95" s="123"/>
      <c r="F95" s="97">
        <f t="shared" si="8"/>
        <v>0</v>
      </c>
      <c r="G95" s="161"/>
      <c r="H95" s="142"/>
      <c r="I95" s="130" t="e">
        <f>VLOOKUP(H95,Presupuesto!$B$11:$C$565,2,0)</f>
        <v>#N/A</v>
      </c>
      <c r="J95" s="98" t="str">
        <f t="shared" si="9"/>
        <v>Investigación Científica</v>
      </c>
      <c r="K95" s="98" t="s">
        <v>412</v>
      </c>
    </row>
    <row r="96" spans="3:11" x14ac:dyDescent="0.25">
      <c r="C96" s="143"/>
      <c r="D96" s="151"/>
      <c r="E96" s="118"/>
      <c r="F96" s="97">
        <f t="shared" si="8"/>
        <v>0</v>
      </c>
      <c r="G96" s="161"/>
      <c r="H96" s="144"/>
      <c r="I96" s="130" t="e">
        <f>VLOOKUP(H96,Presupuesto!$B$11:$C$565,2,0)</f>
        <v>#N/A</v>
      </c>
      <c r="J96" s="98" t="str">
        <f t="shared" si="9"/>
        <v>Investigación Científica</v>
      </c>
      <c r="K96" s="98" t="s">
        <v>412</v>
      </c>
    </row>
    <row r="97" spans="3:11" x14ac:dyDescent="0.25">
      <c r="C97" s="145"/>
      <c r="D97" s="151"/>
      <c r="E97" s="118"/>
      <c r="F97" s="97">
        <f t="shared" si="8"/>
        <v>0</v>
      </c>
      <c r="G97" s="161"/>
      <c r="H97" s="146"/>
      <c r="I97" s="130" t="e">
        <f>VLOOKUP(H97,Presupuesto!$B$11:$C$565,2,0)</f>
        <v>#N/A</v>
      </c>
      <c r="J97" s="98" t="str">
        <f t="shared" si="9"/>
        <v>Investigación Científica</v>
      </c>
      <c r="K97" s="98" t="s">
        <v>403</v>
      </c>
    </row>
    <row r="98" spans="3:11" x14ac:dyDescent="0.25">
      <c r="C98" s="145"/>
      <c r="D98" s="151"/>
      <c r="E98" s="118"/>
      <c r="F98" s="97">
        <f t="shared" si="8"/>
        <v>0</v>
      </c>
      <c r="G98" s="161"/>
      <c r="H98" s="146"/>
      <c r="I98" s="130" t="e">
        <f>VLOOKUP(H98,Presupuesto!$B$11:$C$565,2,0)</f>
        <v>#N/A</v>
      </c>
      <c r="J98" s="98" t="str">
        <f t="shared" si="9"/>
        <v>Investigación Científica</v>
      </c>
      <c r="K98" s="98" t="s">
        <v>412</v>
      </c>
    </row>
    <row r="99" spans="3:11" x14ac:dyDescent="0.25">
      <c r="C99" s="145"/>
      <c r="D99" s="151"/>
      <c r="E99" s="118"/>
      <c r="F99" s="97">
        <f t="shared" si="8"/>
        <v>0</v>
      </c>
      <c r="G99" s="161"/>
      <c r="H99" s="146"/>
      <c r="I99" s="130" t="e">
        <f>VLOOKUP(H99,Presupuesto!$B$11:$C$565,2,0)</f>
        <v>#N/A</v>
      </c>
      <c r="J99" s="98" t="str">
        <f t="shared" si="9"/>
        <v>Investigación Científica</v>
      </c>
      <c r="K99" s="98" t="s">
        <v>412</v>
      </c>
    </row>
    <row r="100" spans="3:11" x14ac:dyDescent="0.25">
      <c r="C100" s="145"/>
      <c r="D100" s="151"/>
      <c r="E100" s="118"/>
      <c r="F100" s="97">
        <f t="shared" si="8"/>
        <v>0</v>
      </c>
      <c r="G100" s="161"/>
      <c r="H100" s="146"/>
      <c r="I100" s="130" t="e">
        <f>VLOOKUP(H100,Presupuesto!$B$11:$C$565,2,0)</f>
        <v>#N/A</v>
      </c>
      <c r="J100" s="98" t="str">
        <f t="shared" si="9"/>
        <v>Investigación Científica</v>
      </c>
      <c r="K100" s="98" t="s">
        <v>412</v>
      </c>
    </row>
    <row r="101" spans="3:11" ht="15.75" thickBot="1" x14ac:dyDescent="0.3">
      <c r="C101" s="147"/>
      <c r="D101" s="159"/>
      <c r="E101" s="103"/>
      <c r="F101" s="105">
        <f t="shared" si="8"/>
        <v>0</v>
      </c>
      <c r="G101" s="162"/>
      <c r="H101" s="148"/>
      <c r="I101" s="132" t="e">
        <f>VLOOKUP(H101,Presupuesto!$B$11:$C$565,2,0)</f>
        <v>#N/A</v>
      </c>
      <c r="J101" s="106" t="str">
        <f t="shared" si="9"/>
        <v>Investigación Científica</v>
      </c>
      <c r="K101" s="124" t="s">
        <v>394</v>
      </c>
    </row>
    <row r="103" spans="3:11" ht="15.75" thickBot="1" x14ac:dyDescent="0.3"/>
    <row r="104" spans="3:11" ht="15.75" thickBot="1" x14ac:dyDescent="0.3">
      <c r="C104" s="157" t="s">
        <v>53</v>
      </c>
      <c r="D104" s="374">
        <f>SUM(F111:F115)</f>
        <v>3100</v>
      </c>
      <c r="F104" s="70"/>
      <c r="G104" s="79"/>
      <c r="H104" s="70"/>
      <c r="I104" s="70"/>
    </row>
    <row r="105" spans="3:11" x14ac:dyDescent="0.25">
      <c r="C105" s="70"/>
      <c r="D105" s="31"/>
      <c r="E105" s="93"/>
      <c r="F105" s="93"/>
      <c r="G105" s="93"/>
      <c r="H105" s="76"/>
      <c r="I105" s="76"/>
      <c r="J105" s="76"/>
      <c r="K105" s="112"/>
    </row>
    <row r="106" spans="3:11" x14ac:dyDescent="0.25">
      <c r="C106" s="70"/>
      <c r="D106" s="31"/>
      <c r="E106" s="93"/>
      <c r="F106" s="93"/>
      <c r="G106" s="93"/>
      <c r="H106" s="76"/>
      <c r="I106" s="76"/>
      <c r="J106" s="76"/>
      <c r="K106" s="112"/>
    </row>
    <row r="107" spans="3:11" ht="15.75" x14ac:dyDescent="0.25">
      <c r="C107" s="202" t="s">
        <v>392</v>
      </c>
      <c r="D107" s="370" t="s">
        <v>1635</v>
      </c>
      <c r="E107" s="93"/>
      <c r="F107" s="93"/>
      <c r="G107" s="93"/>
      <c r="H107" s="76"/>
      <c r="I107" s="76"/>
      <c r="J107" s="76"/>
      <c r="K107" s="112"/>
    </row>
    <row r="108" spans="3:11" ht="18.75" x14ac:dyDescent="0.25">
      <c r="C108" s="211" t="str">
        <f>IFERROR(VLOOKUP(D107,'1. Desarrollo e Innov. Curricu.'!$E:$F,2,FALSE),IFERROR(VLOOKUP(D107,'2. Investigación Científica'!$E:$F,2,FALSE),IFERROR(VLOOKUP(D107,'3. Vinculación Univ. Sociedad'!$E:$F,2,FALSE),IFERROR(VLOOKUP(D107,'4. Docencia y Profesorado Univ.'!$E:$F,2,FALSE),IFERROR(VLOOKUP(D107,'5. Estudiantes y Graduados'!$E:$F,2,FALSE),IFERROR(VLOOKUP(D107,'11. Gestion Administrativa'!$E:$F,2,FALSE),IFERROR(VLOOKUP(D107,'13. Gestión Académica'!$E:$F,2,FALSE),IFERROR(VLOOKUP(D107,'8. Asegura. de la Calid. y M'!$E:$F,2,FALSE),IFERROR(VLOOKUP(D107,'6. Gestión del Conocimiento'!$E:$F,2,FALSE),IFERROR(VLOOKUP(D107,'15. Gobernabilidad y Proceso...'!$E:$F,2,FALSE),IFERROR(VLOOKUP(D107,'12. Gestión del Talento Humano'!$E:$F,2,FALSE),IFERROR(VLOOKUP(D107,'14. Internacional... de la E.S.'!$E:$F,2,FALSE),IFERROR(VLOOKUP(D107,'10. Posgrado'!$E:$F,2,FALSE),IFERROR(VLOOKUP(D107,'17. Gestión TIC'!$E:$F,2,FALSE),IFERROR(VLOOKUP(D107,'16. Desa. del Sistema Educ.Sup.'!$E:$F,2,FALSE),IFERROR(VLOOKUP(D107,'9. Cultura de Inno. Insti...'!$E:$F,2,FALSE),VLOOKUP(D107,'7. Lo Esencial de la Reforma U.'!$E:$F,2,0)))))))))))))))))</f>
        <v>1.Gestionar para la certificaión de los docentes que esten capacitados como investigadores</v>
      </c>
      <c r="D108" s="31"/>
      <c r="E108" s="93"/>
      <c r="F108" s="93"/>
      <c r="G108" s="93"/>
      <c r="H108" s="76"/>
      <c r="I108" s="76"/>
      <c r="J108" s="76"/>
      <c r="K108" s="112"/>
    </row>
    <row r="109" spans="3:11" ht="15.75" thickBot="1" x14ac:dyDescent="0.3">
      <c r="F109" s="93"/>
      <c r="G109" s="76"/>
      <c r="H109" s="76"/>
      <c r="I109" s="76"/>
    </row>
    <row r="110" spans="3:11" ht="30.75" thickBot="1" x14ac:dyDescent="0.3">
      <c r="C110" s="129" t="s">
        <v>44</v>
      </c>
      <c r="D110" s="129" t="s">
        <v>55</v>
      </c>
      <c r="E110" s="136" t="s">
        <v>57</v>
      </c>
      <c r="F110" s="135" t="s">
        <v>27</v>
      </c>
      <c r="G110" s="133" t="s">
        <v>131</v>
      </c>
      <c r="H110" s="136" t="s">
        <v>46</v>
      </c>
      <c r="I110" s="133" t="s">
        <v>132</v>
      </c>
      <c r="J110" s="133" t="s">
        <v>410</v>
      </c>
      <c r="K110" s="133" t="s">
        <v>411</v>
      </c>
    </row>
    <row r="111" spans="3:11" x14ac:dyDescent="0.25">
      <c r="C111" s="221" t="s">
        <v>439</v>
      </c>
      <c r="D111" s="222">
        <v>5</v>
      </c>
      <c r="E111" s="220">
        <f>HLOOKUP(C111,$AH$2:$BU$3,2,0)</f>
        <v>620</v>
      </c>
      <c r="F111" s="97">
        <f t="shared" ref="F111:F115" si="10">D111*E111</f>
        <v>3100</v>
      </c>
      <c r="G111" s="161" t="s">
        <v>129</v>
      </c>
      <c r="H111" s="142" t="s">
        <v>761</v>
      </c>
      <c r="I111" s="130" t="str">
        <f>VLOOKUP(H111,Presupuesto!$B$11:$C$565,2,0)</f>
        <v>VIATICOS NACIONALES</v>
      </c>
      <c r="J111" s="219" t="s">
        <v>1359</v>
      </c>
      <c r="K111" s="98" t="s">
        <v>395</v>
      </c>
    </row>
    <row r="112" spans="3:11" x14ac:dyDescent="0.25">
      <c r="C112" s="141"/>
      <c r="D112" s="158"/>
      <c r="E112" s="123"/>
      <c r="F112" s="97">
        <f t="shared" si="10"/>
        <v>0</v>
      </c>
      <c r="G112" s="161"/>
      <c r="H112" s="142"/>
      <c r="I112" s="130" t="e">
        <f>VLOOKUP(H112,Presupuesto!$B$11:$C$565,2,0)</f>
        <v>#N/A</v>
      </c>
      <c r="J112" s="98" t="str">
        <f>$J$111</f>
        <v>Investigación Científica</v>
      </c>
      <c r="K112" s="98" t="s">
        <v>412</v>
      </c>
    </row>
    <row r="113" spans="3:11" x14ac:dyDescent="0.25">
      <c r="C113" s="141"/>
      <c r="D113" s="158"/>
      <c r="E113" s="123"/>
      <c r="F113" s="97">
        <f t="shared" si="10"/>
        <v>0</v>
      </c>
      <c r="G113" s="161"/>
      <c r="H113" s="142"/>
      <c r="I113" s="130" t="e">
        <f>VLOOKUP(H113,Presupuesto!$B$11:$C$565,2,0)</f>
        <v>#N/A</v>
      </c>
      <c r="J113" s="98" t="str">
        <f t="shared" ref="J113:J115" si="11">$J$111</f>
        <v>Investigación Científica</v>
      </c>
      <c r="K113" s="98" t="s">
        <v>412</v>
      </c>
    </row>
    <row r="114" spans="3:11" x14ac:dyDescent="0.25">
      <c r="C114" s="145"/>
      <c r="D114" s="151"/>
      <c r="E114" s="118"/>
      <c r="F114" s="97">
        <f t="shared" si="10"/>
        <v>0</v>
      </c>
      <c r="G114" s="161"/>
      <c r="H114" s="146"/>
      <c r="I114" s="130" t="e">
        <f>VLOOKUP(H114,Presupuesto!$B$11:$C$565,2,0)</f>
        <v>#N/A</v>
      </c>
      <c r="J114" s="98" t="str">
        <f t="shared" si="11"/>
        <v>Investigación Científica</v>
      </c>
      <c r="K114" s="98" t="s">
        <v>412</v>
      </c>
    </row>
    <row r="115" spans="3:11" ht="15.75" thickBot="1" x14ac:dyDescent="0.3">
      <c r="C115" s="147"/>
      <c r="D115" s="159"/>
      <c r="E115" s="103"/>
      <c r="F115" s="105">
        <f t="shared" si="10"/>
        <v>0</v>
      </c>
      <c r="G115" s="162"/>
      <c r="H115" s="148"/>
      <c r="I115" s="132" t="e">
        <f>VLOOKUP(H115,Presupuesto!$B$11:$C$565,2,0)</f>
        <v>#N/A</v>
      </c>
      <c r="J115" s="106" t="str">
        <f t="shared" si="11"/>
        <v>Investigación Científica</v>
      </c>
      <c r="K115" s="124" t="s">
        <v>394</v>
      </c>
    </row>
    <row r="117" spans="3:11" ht="15.75" thickBot="1" x14ac:dyDescent="0.3">
      <c r="F117" s="90"/>
      <c r="G117" s="89"/>
      <c r="H117" s="90"/>
      <c r="I117" s="90"/>
    </row>
    <row r="118" spans="3:11" ht="15.75" thickBot="1" x14ac:dyDescent="0.3">
      <c r="C118" s="157" t="s">
        <v>53</v>
      </c>
      <c r="D118" s="374">
        <f>SUM(F125:F129)</f>
        <v>6200</v>
      </c>
      <c r="F118" s="70"/>
      <c r="G118" s="79"/>
      <c r="H118" s="70"/>
      <c r="I118" s="70"/>
    </row>
    <row r="119" spans="3:11" x14ac:dyDescent="0.25">
      <c r="C119" s="70"/>
      <c r="D119" s="31"/>
      <c r="E119" s="93"/>
      <c r="F119" s="93"/>
      <c r="G119" s="93"/>
      <c r="H119" s="76"/>
      <c r="I119" s="76"/>
      <c r="J119" s="76"/>
      <c r="K119" s="112"/>
    </row>
    <row r="120" spans="3:11" x14ac:dyDescent="0.25">
      <c r="C120" s="70"/>
      <c r="D120" s="31"/>
      <c r="E120" s="93"/>
      <c r="F120" s="93"/>
      <c r="G120" s="93"/>
      <c r="H120" s="76"/>
      <c r="I120" s="76"/>
      <c r="J120" s="76"/>
      <c r="K120" s="112"/>
    </row>
    <row r="121" spans="3:11" ht="15.75" x14ac:dyDescent="0.25">
      <c r="C121" s="202" t="s">
        <v>392</v>
      </c>
      <c r="D121" s="370" t="s">
        <v>1641</v>
      </c>
      <c r="E121" s="93"/>
      <c r="F121" s="93"/>
      <c r="G121" s="93"/>
      <c r="H121" s="76"/>
      <c r="I121" s="76"/>
      <c r="J121" s="76"/>
      <c r="K121" s="112"/>
    </row>
    <row r="122" spans="3:11" ht="18.75" x14ac:dyDescent="0.25">
      <c r="C122" s="211" t="str">
        <f>IFERROR(VLOOKUP(D121,'1. Desarrollo e Innov. Curricu.'!$E:$F,2,FALSE),IFERROR(VLOOKUP(D121,'2. Investigación Científica'!$E:$F,2,FALSE),IFERROR(VLOOKUP(D121,'3. Vinculación Univ. Sociedad'!$E:$F,2,FALSE),IFERROR(VLOOKUP(D121,'4. Docencia y Profesorado Univ.'!$E:$F,2,FALSE),IFERROR(VLOOKUP(D121,'5. Estudiantes y Graduados'!$E:$F,2,FALSE),IFERROR(VLOOKUP(D121,'11. Gestion Administrativa'!$E:$F,2,FALSE),IFERROR(VLOOKUP(D121,'13. Gestión Académica'!$E:$F,2,FALSE),IFERROR(VLOOKUP(D121,'8. Asegura. de la Calid. y M'!$E:$F,2,FALSE),IFERROR(VLOOKUP(D121,'6. Gestión del Conocimiento'!$E:$F,2,FALSE),IFERROR(VLOOKUP(D121,'15. Gobernabilidad y Proceso...'!$E:$F,2,FALSE),IFERROR(VLOOKUP(D121,'12. Gestión del Talento Humano'!$E:$F,2,FALSE),IFERROR(VLOOKUP(D121,'14. Internacional... de la E.S.'!$E:$F,2,FALSE),IFERROR(VLOOKUP(D121,'10. Posgrado'!$E:$F,2,FALSE),IFERROR(VLOOKUP(D121,'17. Gestión TIC'!$E:$F,2,FALSE),IFERROR(VLOOKUP(D121,'16. Desa. del Sistema Educ.Sup.'!$E:$F,2,FALSE),IFERROR(VLOOKUP(D121,'9. Cultura de Inno. Insti...'!$E:$F,2,FALSE),VLOOKUP(D121,'7. Lo Esencial de la Reforma U.'!$E:$F,2,0)))))))))))))))))</f>
        <v>1.Desarrollar todo el proceso para la obtención de las becas, (curso induccion, capacitación y gestión)</v>
      </c>
      <c r="D122" s="31"/>
      <c r="E122" s="93"/>
      <c r="F122" s="93"/>
      <c r="G122" s="93"/>
      <c r="H122" s="76"/>
      <c r="I122" s="76"/>
      <c r="J122" s="76"/>
      <c r="K122" s="112"/>
    </row>
    <row r="123" spans="3:11" ht="15.75" thickBot="1" x14ac:dyDescent="0.3">
      <c r="F123" s="93"/>
      <c r="G123" s="76"/>
      <c r="H123" s="76"/>
      <c r="I123" s="76"/>
    </row>
    <row r="124" spans="3:11" ht="30.75" thickBot="1" x14ac:dyDescent="0.3">
      <c r="C124" s="129" t="s">
        <v>44</v>
      </c>
      <c r="D124" s="129" t="s">
        <v>55</v>
      </c>
      <c r="E124" s="136" t="s">
        <v>57</v>
      </c>
      <c r="F124" s="135" t="s">
        <v>27</v>
      </c>
      <c r="G124" s="133" t="s">
        <v>131</v>
      </c>
      <c r="H124" s="136" t="s">
        <v>46</v>
      </c>
      <c r="I124" s="133" t="s">
        <v>132</v>
      </c>
      <c r="J124" s="133" t="s">
        <v>410</v>
      </c>
      <c r="K124" s="133" t="s">
        <v>411</v>
      </c>
    </row>
    <row r="125" spans="3:11" x14ac:dyDescent="0.25">
      <c r="C125" s="221" t="s">
        <v>439</v>
      </c>
      <c r="D125" s="222">
        <v>10</v>
      </c>
      <c r="E125" s="220">
        <f>HLOOKUP(C125,$AH$2:$BU$3,2,0)</f>
        <v>620</v>
      </c>
      <c r="F125" s="97">
        <f t="shared" ref="F125:F129" si="12">D125*E125</f>
        <v>6200</v>
      </c>
      <c r="G125" s="161" t="s">
        <v>129</v>
      </c>
      <c r="H125" s="142" t="s">
        <v>761</v>
      </c>
      <c r="I125" s="130" t="str">
        <f>VLOOKUP(H125,Presupuesto!$B$11:$C$565,2,0)</f>
        <v>VIATICOS NACIONALES</v>
      </c>
      <c r="J125" s="219" t="s">
        <v>1359</v>
      </c>
      <c r="K125" s="98" t="s">
        <v>397</v>
      </c>
    </row>
    <row r="126" spans="3:11" x14ac:dyDescent="0.25">
      <c r="C126" s="141"/>
      <c r="D126" s="158"/>
      <c r="E126" s="123"/>
      <c r="F126" s="97">
        <f t="shared" si="12"/>
        <v>0</v>
      </c>
      <c r="G126" s="161"/>
      <c r="H126" s="142"/>
      <c r="I126" s="130" t="e">
        <f>VLOOKUP(H126,Presupuesto!$B$11:$C$565,2,0)</f>
        <v>#N/A</v>
      </c>
      <c r="J126" s="98" t="str">
        <f>$J$125</f>
        <v>Investigación Científica</v>
      </c>
      <c r="K126" s="98" t="s">
        <v>412</v>
      </c>
    </row>
    <row r="127" spans="3:11" x14ac:dyDescent="0.25">
      <c r="C127" s="141"/>
      <c r="D127" s="158"/>
      <c r="E127" s="123"/>
      <c r="F127" s="97">
        <f t="shared" si="12"/>
        <v>0</v>
      </c>
      <c r="G127" s="161"/>
      <c r="H127" s="142"/>
      <c r="I127" s="130" t="e">
        <f>VLOOKUP(H127,Presupuesto!$B$11:$C$565,2,0)</f>
        <v>#N/A</v>
      </c>
      <c r="J127" s="98" t="str">
        <f t="shared" ref="J127:J129" si="13">$J$125</f>
        <v>Investigación Científica</v>
      </c>
      <c r="K127" s="98" t="s">
        <v>412</v>
      </c>
    </row>
    <row r="128" spans="3:11" x14ac:dyDescent="0.25">
      <c r="C128" s="141"/>
      <c r="D128" s="158"/>
      <c r="E128" s="123"/>
      <c r="F128" s="97">
        <f t="shared" si="12"/>
        <v>0</v>
      </c>
      <c r="G128" s="161"/>
      <c r="H128" s="142"/>
      <c r="I128" s="130" t="e">
        <f>VLOOKUP(H128,Presupuesto!$B$11:$C$565,2,0)</f>
        <v>#N/A</v>
      </c>
      <c r="J128" s="98" t="str">
        <f t="shared" si="13"/>
        <v>Investigación Científica</v>
      </c>
      <c r="K128" s="98" t="s">
        <v>412</v>
      </c>
    </row>
    <row r="129" spans="3:11" x14ac:dyDescent="0.25">
      <c r="C129" s="141"/>
      <c r="D129" s="158"/>
      <c r="E129" s="123"/>
      <c r="F129" s="97">
        <f t="shared" si="12"/>
        <v>0</v>
      </c>
      <c r="G129" s="161"/>
      <c r="H129" s="142"/>
      <c r="I129" s="130" t="e">
        <f>VLOOKUP(H129,Presupuesto!$B$11:$C$565,2,0)</f>
        <v>#N/A</v>
      </c>
      <c r="J129" s="98" t="str">
        <f t="shared" si="13"/>
        <v>Investigación Científica</v>
      </c>
      <c r="K129" s="98" t="s">
        <v>412</v>
      </c>
    </row>
    <row r="131" spans="3:11" ht="15.75" thickBot="1" x14ac:dyDescent="0.3"/>
    <row r="132" spans="3:11" ht="15.75" thickBot="1" x14ac:dyDescent="0.3">
      <c r="C132" s="157" t="s">
        <v>53</v>
      </c>
      <c r="D132" s="374">
        <f>SUM(F139:F146)</f>
        <v>8860</v>
      </c>
      <c r="F132" s="70"/>
      <c r="G132" s="79"/>
      <c r="H132" s="70"/>
      <c r="I132" s="70"/>
    </row>
    <row r="133" spans="3:11" x14ac:dyDescent="0.25">
      <c r="C133" s="70"/>
      <c r="D133" s="31"/>
      <c r="E133" s="93"/>
      <c r="F133" s="93"/>
      <c r="G133" s="93"/>
      <c r="H133" s="76"/>
      <c r="I133" s="76"/>
      <c r="J133" s="76"/>
      <c r="K133" s="112"/>
    </row>
    <row r="134" spans="3:11" x14ac:dyDescent="0.25">
      <c r="C134" s="70"/>
      <c r="D134" s="31"/>
      <c r="E134" s="93"/>
      <c r="F134" s="93"/>
      <c r="G134" s="93"/>
      <c r="H134" s="76"/>
      <c r="I134" s="76"/>
      <c r="J134" s="76"/>
      <c r="K134" s="112"/>
    </row>
    <row r="135" spans="3:11" ht="15.75" x14ac:dyDescent="0.25">
      <c r="C135" s="202" t="s">
        <v>392</v>
      </c>
      <c r="D135" s="370" t="s">
        <v>1648</v>
      </c>
      <c r="E135" s="93"/>
      <c r="F135" s="93"/>
      <c r="G135" s="93"/>
      <c r="H135" s="76"/>
      <c r="I135" s="76"/>
      <c r="J135" s="76"/>
      <c r="K135" s="112"/>
    </row>
    <row r="136" spans="3:11" ht="18.75" x14ac:dyDescent="0.25">
      <c r="C136" s="211" t="str">
        <f>IFERROR(VLOOKUP(D135,'1. Desarrollo e Innov. Curricu.'!$E:$F,2,FALSE),IFERROR(VLOOKUP(D135,'2. Investigación Científica'!$E:$F,2,FALSE),IFERROR(VLOOKUP(D135,'3. Vinculación Univ. Sociedad'!$E:$F,2,FALSE),IFERROR(VLOOKUP(D135,'4. Docencia y Profesorado Univ.'!$E:$F,2,FALSE),IFERROR(VLOOKUP(D135,'5. Estudiantes y Graduados'!$E:$F,2,FALSE),IFERROR(VLOOKUP(D135,'11. Gestion Administrativa'!$E:$F,2,FALSE),IFERROR(VLOOKUP(D135,'13. Gestión Académica'!$E:$F,2,FALSE),IFERROR(VLOOKUP(D135,'8. Asegura. de la Calid. y M'!$E:$F,2,FALSE),IFERROR(VLOOKUP(D135,'6. Gestión del Conocimiento'!$E:$F,2,FALSE),IFERROR(VLOOKUP(D135,'15. Gobernabilidad y Proceso...'!$E:$F,2,FALSE),IFERROR(VLOOKUP(D135,'12. Gestión del Talento Humano'!$E:$F,2,FALSE),IFERROR(VLOOKUP(D135,'14. Internacional... de la E.S.'!$E:$F,2,FALSE),IFERROR(VLOOKUP(D135,'10. Posgrado'!$E:$F,2,FALSE),IFERROR(VLOOKUP(D135,'17. Gestión TIC'!$E:$F,2,FALSE),IFERROR(VLOOKUP(D135,'16. Desa. del Sistema Educ.Sup.'!$E:$F,2,FALSE),IFERROR(VLOOKUP(D135,'9. Cultura de Inno. Insti...'!$E:$F,2,FALSE),VLOOKUP(D135,'7. Lo Esencial de la Reforma U.'!$E:$F,2,0)))))))))))))))))</f>
        <v>1. Consolidar el Centro de Nacional de Innovación agroalimentaria</v>
      </c>
      <c r="D136" s="31"/>
      <c r="E136" s="93"/>
      <c r="F136" s="93"/>
      <c r="G136" s="93"/>
      <c r="H136" s="76"/>
      <c r="I136" s="76"/>
      <c r="J136" s="76"/>
      <c r="K136" s="112"/>
    </row>
    <row r="137" spans="3:11" ht="15.75" thickBot="1" x14ac:dyDescent="0.3">
      <c r="F137" s="93"/>
      <c r="G137" s="76"/>
      <c r="H137" s="76"/>
      <c r="I137" s="76"/>
    </row>
    <row r="138" spans="3:11" ht="30.75" thickBot="1" x14ac:dyDescent="0.3">
      <c r="C138" s="129" t="s">
        <v>44</v>
      </c>
      <c r="D138" s="129" t="s">
        <v>55</v>
      </c>
      <c r="E138" s="136" t="s">
        <v>57</v>
      </c>
      <c r="F138" s="135" t="s">
        <v>27</v>
      </c>
      <c r="G138" s="133" t="s">
        <v>131</v>
      </c>
      <c r="H138" s="136" t="s">
        <v>46</v>
      </c>
      <c r="I138" s="133" t="s">
        <v>132</v>
      </c>
      <c r="J138" s="133" t="s">
        <v>410</v>
      </c>
      <c r="K138" s="133" t="s">
        <v>411</v>
      </c>
    </row>
    <row r="139" spans="3:11" x14ac:dyDescent="0.25">
      <c r="C139" s="221" t="s">
        <v>439</v>
      </c>
      <c r="D139" s="222">
        <v>3</v>
      </c>
      <c r="E139" s="220">
        <f>HLOOKUP(C139,$AH$2:$BU$3,2,0)</f>
        <v>620</v>
      </c>
      <c r="F139" s="97">
        <f t="shared" ref="F139:F146" si="14">D139*E139</f>
        <v>1860</v>
      </c>
      <c r="G139" s="161" t="s">
        <v>129</v>
      </c>
      <c r="H139" s="142" t="s">
        <v>761</v>
      </c>
      <c r="I139" s="130" t="str">
        <f>VLOOKUP(H139,Presupuesto!$B$11:$C$565,2,0)</f>
        <v>VIATICOS NACIONALES</v>
      </c>
      <c r="J139" s="219" t="s">
        <v>1359</v>
      </c>
      <c r="K139" s="98" t="s">
        <v>399</v>
      </c>
    </row>
    <row r="140" spans="3:11" x14ac:dyDescent="0.25">
      <c r="C140" s="141" t="s">
        <v>1650</v>
      </c>
      <c r="D140" s="158">
        <v>50</v>
      </c>
      <c r="E140" s="123">
        <v>100</v>
      </c>
      <c r="F140" s="97">
        <f t="shared" si="14"/>
        <v>5000</v>
      </c>
      <c r="G140" s="161" t="s">
        <v>129</v>
      </c>
      <c r="H140" s="142" t="s">
        <v>327</v>
      </c>
      <c r="I140" s="130" t="str">
        <f>VLOOKUP(H140,Presupuesto!$B$11:$C$565,2,0)</f>
        <v>UTILES DE ESCRITORIO, OFICINA Y ENZE¥ANZA</v>
      </c>
      <c r="J140" s="98" t="str">
        <f>$J$139</f>
        <v>Investigación Científica</v>
      </c>
      <c r="K140" s="98" t="s">
        <v>399</v>
      </c>
    </row>
    <row r="141" spans="3:11" x14ac:dyDescent="0.25">
      <c r="C141" s="141" t="s">
        <v>1651</v>
      </c>
      <c r="D141" s="158">
        <v>10</v>
      </c>
      <c r="E141" s="123">
        <v>200</v>
      </c>
      <c r="F141" s="97">
        <f t="shared" si="14"/>
        <v>2000</v>
      </c>
      <c r="G141" s="161" t="s">
        <v>129</v>
      </c>
      <c r="H141" s="142" t="s">
        <v>717</v>
      </c>
      <c r="I141" s="130" t="str">
        <f>VLOOKUP(H141,Presupuesto!$B$11:$C$565,2,0)</f>
        <v>SERVICIOS DE IMPRENTA PUBLIC.Y REPRODUCCION</v>
      </c>
      <c r="J141" s="98" t="str">
        <f t="shared" ref="J141:J146" si="15">$J$139</f>
        <v>Investigación Científica</v>
      </c>
      <c r="K141" s="98" t="s">
        <v>399</v>
      </c>
    </row>
    <row r="142" spans="3:11" x14ac:dyDescent="0.25">
      <c r="C142" s="141"/>
      <c r="D142" s="158"/>
      <c r="E142" s="123"/>
      <c r="F142" s="97">
        <f t="shared" si="14"/>
        <v>0</v>
      </c>
      <c r="G142" s="161"/>
      <c r="H142" s="142"/>
      <c r="I142" s="130" t="e">
        <f>VLOOKUP(H142,Presupuesto!$B$11:$C$565,2,0)</f>
        <v>#N/A</v>
      </c>
      <c r="J142" s="98" t="str">
        <f t="shared" si="15"/>
        <v>Investigación Científica</v>
      </c>
      <c r="K142" s="98" t="s">
        <v>412</v>
      </c>
    </row>
    <row r="143" spans="3:11" x14ac:dyDescent="0.25">
      <c r="C143" s="141"/>
      <c r="D143" s="158"/>
      <c r="E143" s="123"/>
      <c r="F143" s="97">
        <f t="shared" si="14"/>
        <v>0</v>
      </c>
      <c r="G143" s="161"/>
      <c r="H143" s="142"/>
      <c r="I143" s="130" t="e">
        <f>VLOOKUP(H143,Presupuesto!$B$11:$C$565,2,0)</f>
        <v>#N/A</v>
      </c>
      <c r="J143" s="98" t="str">
        <f t="shared" si="15"/>
        <v>Investigación Científica</v>
      </c>
      <c r="K143" s="98" t="s">
        <v>412</v>
      </c>
    </row>
    <row r="144" spans="3:11" x14ac:dyDescent="0.25">
      <c r="C144" s="141"/>
      <c r="D144" s="158"/>
      <c r="E144" s="123"/>
      <c r="F144" s="97">
        <f t="shared" si="14"/>
        <v>0</v>
      </c>
      <c r="G144" s="161"/>
      <c r="H144" s="142"/>
      <c r="I144" s="130" t="e">
        <f>VLOOKUP(H144,Presupuesto!$B$11:$C$565,2,0)</f>
        <v>#N/A</v>
      </c>
      <c r="J144" s="98" t="str">
        <f t="shared" si="15"/>
        <v>Investigación Científica</v>
      </c>
      <c r="K144" s="98" t="s">
        <v>401</v>
      </c>
    </row>
    <row r="145" spans="3:11" x14ac:dyDescent="0.25">
      <c r="C145" s="141"/>
      <c r="D145" s="158"/>
      <c r="E145" s="123"/>
      <c r="F145" s="97">
        <f t="shared" si="14"/>
        <v>0</v>
      </c>
      <c r="G145" s="161"/>
      <c r="H145" s="142"/>
      <c r="I145" s="130" t="e">
        <f>VLOOKUP(H145,Presupuesto!$B$11:$C$565,2,0)</f>
        <v>#N/A</v>
      </c>
      <c r="J145" s="98" t="str">
        <f t="shared" si="15"/>
        <v>Investigación Científica</v>
      </c>
      <c r="K145" s="98" t="s">
        <v>412</v>
      </c>
    </row>
    <row r="146" spans="3:11" ht="15.75" thickBot="1" x14ac:dyDescent="0.3">
      <c r="C146" s="147"/>
      <c r="D146" s="159"/>
      <c r="E146" s="103"/>
      <c r="F146" s="105">
        <f t="shared" si="14"/>
        <v>0</v>
      </c>
      <c r="G146" s="162"/>
      <c r="H146" s="148"/>
      <c r="I146" s="132" t="e">
        <f>VLOOKUP(H146,Presupuesto!$B$11:$C$565,2,0)</f>
        <v>#N/A</v>
      </c>
      <c r="J146" s="106" t="str">
        <f t="shared" si="15"/>
        <v>Investigación Científica</v>
      </c>
      <c r="K146" s="124" t="s">
        <v>394</v>
      </c>
    </row>
    <row r="148" spans="3:11" ht="15.75" thickBot="1" x14ac:dyDescent="0.3">
      <c r="F148" s="90"/>
      <c r="G148" s="89"/>
      <c r="H148" s="90"/>
      <c r="I148" s="90"/>
    </row>
    <row r="149" spans="3:11" ht="15.75" thickBot="1" x14ac:dyDescent="0.3">
      <c r="C149" s="157" t="s">
        <v>53</v>
      </c>
      <c r="D149" s="374">
        <f>SUM(F156:F165)</f>
        <v>8000</v>
      </c>
      <c r="F149" s="70"/>
      <c r="G149" s="79"/>
      <c r="H149" s="70"/>
      <c r="I149" s="70"/>
    </row>
    <row r="150" spans="3:11" x14ac:dyDescent="0.25">
      <c r="C150" s="70"/>
      <c r="D150" s="31"/>
      <c r="E150" s="93"/>
      <c r="F150" s="93"/>
      <c r="G150" s="93"/>
      <c r="H150" s="76"/>
      <c r="I150" s="76"/>
      <c r="J150" s="76"/>
      <c r="K150" s="112"/>
    </row>
    <row r="151" spans="3:11" x14ac:dyDescent="0.25">
      <c r="C151" s="70"/>
      <c r="D151" s="31"/>
      <c r="E151" s="93"/>
      <c r="F151" s="93"/>
      <c r="G151" s="93"/>
      <c r="H151" s="76"/>
      <c r="I151" s="76"/>
      <c r="J151" s="76"/>
      <c r="K151" s="112"/>
    </row>
    <row r="152" spans="3:11" ht="15.75" x14ac:dyDescent="0.25">
      <c r="C152" s="202" t="s">
        <v>392</v>
      </c>
      <c r="D152" s="370" t="s">
        <v>1654</v>
      </c>
      <c r="E152" s="93"/>
      <c r="F152" s="93"/>
      <c r="G152" s="93"/>
      <c r="H152" s="76"/>
      <c r="I152" s="76"/>
      <c r="J152" s="76"/>
      <c r="K152" s="112"/>
    </row>
    <row r="153" spans="3:11" ht="18.75" x14ac:dyDescent="0.25">
      <c r="C153" s="211" t="str">
        <f>IFERROR(VLOOKUP(D152,'1. Desarrollo e Innov. Curricu.'!$E:$F,2,FALSE),IFERROR(VLOOKUP(D152,'2. Investigación Científica'!$E:$F,2,FALSE),IFERROR(VLOOKUP(D152,'3. Vinculación Univ. Sociedad'!$E:$F,2,FALSE),IFERROR(VLOOKUP(D152,'4. Docencia y Profesorado Univ.'!$E:$F,2,FALSE),IFERROR(VLOOKUP(D152,'5. Estudiantes y Graduados'!$E:$F,2,FALSE),IFERROR(VLOOKUP(D152,'11. Gestion Administrativa'!$E:$F,2,FALSE),IFERROR(VLOOKUP(D152,'13. Gestión Académica'!$E:$F,2,FALSE),IFERROR(VLOOKUP(D152,'8. Asegura. de la Calid. y M'!$E:$F,2,FALSE),IFERROR(VLOOKUP(D152,'6. Gestión del Conocimiento'!$E:$F,2,FALSE),IFERROR(VLOOKUP(D152,'15. Gobernabilidad y Proceso...'!$E:$F,2,FALSE),IFERROR(VLOOKUP(D152,'12. Gestión del Talento Humano'!$E:$F,2,FALSE),IFERROR(VLOOKUP(D152,'14. Internacional... de la E.S.'!$E:$F,2,FALSE),IFERROR(VLOOKUP(D152,'10. Posgrado'!$E:$F,2,FALSE),IFERROR(VLOOKUP(D152,'17. Gestión TIC'!$E:$F,2,FALSE),IFERROR(VLOOKUP(D152,'16. Desa. del Sistema Educ.Sup.'!$E:$F,2,FALSE),IFERROR(VLOOKUP(D152,'9. Cultura de Inno. Insti...'!$E:$F,2,FALSE),VLOOKUP(D152,'7. Lo Esencial de la Reforma U.'!$E:$F,2,0)))))))))))))))))</f>
        <v>Organizar equipo de becados para impartir tutorias</v>
      </c>
      <c r="D153" s="31"/>
      <c r="E153" s="93"/>
      <c r="F153" s="93"/>
      <c r="G153" s="93"/>
      <c r="H153" s="76"/>
      <c r="I153" s="76"/>
      <c r="J153" s="76"/>
      <c r="K153" s="112"/>
    </row>
    <row r="154" spans="3:11" ht="15.75" thickBot="1" x14ac:dyDescent="0.3">
      <c r="F154" s="93"/>
      <c r="G154" s="76"/>
      <c r="H154" s="76"/>
      <c r="I154" s="76"/>
    </row>
    <row r="155" spans="3:11" ht="30.75" thickBot="1" x14ac:dyDescent="0.3">
      <c r="C155" s="129" t="s">
        <v>44</v>
      </c>
      <c r="D155" s="129" t="s">
        <v>55</v>
      </c>
      <c r="E155" s="136" t="s">
        <v>57</v>
      </c>
      <c r="F155" s="135" t="s">
        <v>27</v>
      </c>
      <c r="G155" s="133" t="s">
        <v>131</v>
      </c>
      <c r="H155" s="136" t="s">
        <v>46</v>
      </c>
      <c r="I155" s="133" t="s">
        <v>132</v>
      </c>
      <c r="J155" s="133" t="s">
        <v>410</v>
      </c>
      <c r="K155" s="133" t="s">
        <v>411</v>
      </c>
    </row>
    <row r="156" spans="3:11" x14ac:dyDescent="0.25">
      <c r="C156" s="221" t="s">
        <v>439</v>
      </c>
      <c r="D156" s="222"/>
      <c r="E156" s="220">
        <f>HLOOKUP(C156,$AH$2:$BU$3,2,0)</f>
        <v>620</v>
      </c>
      <c r="F156" s="97">
        <f t="shared" ref="F156:F165" si="16">D156*E156</f>
        <v>0</v>
      </c>
      <c r="G156" s="161"/>
      <c r="H156" s="142" t="s">
        <v>301</v>
      </c>
      <c r="I156" s="130" t="str">
        <f>VLOOKUP(H156,Presupuesto!$B$11:$C$565,2,0)</f>
        <v>VIATICOS (26200-00)</v>
      </c>
      <c r="J156" s="219" t="s">
        <v>1360</v>
      </c>
      <c r="K156" s="98" t="s">
        <v>394</v>
      </c>
    </row>
    <row r="157" spans="3:11" x14ac:dyDescent="0.25">
      <c r="C157" s="141" t="s">
        <v>1655</v>
      </c>
      <c r="D157" s="158">
        <v>4</v>
      </c>
      <c r="E157" s="123">
        <v>1000</v>
      </c>
      <c r="F157" s="97">
        <f t="shared" si="16"/>
        <v>4000</v>
      </c>
      <c r="G157" s="161" t="s">
        <v>129</v>
      </c>
      <c r="H157" s="142" t="s">
        <v>327</v>
      </c>
      <c r="I157" s="130" t="str">
        <f>VLOOKUP(H157,Presupuesto!$B$11:$C$565,2,0)</f>
        <v>UTILES DE ESCRITORIO, OFICINA Y ENZE¥ANZA</v>
      </c>
      <c r="J157" s="98" t="str">
        <f>$J$156</f>
        <v>Estudiantes y Graduados</v>
      </c>
      <c r="K157" s="98" t="s">
        <v>395</v>
      </c>
    </row>
    <row r="158" spans="3:11" x14ac:dyDescent="0.25">
      <c r="C158" s="141" t="s">
        <v>1656</v>
      </c>
      <c r="D158" s="158">
        <v>40</v>
      </c>
      <c r="E158" s="123">
        <v>100</v>
      </c>
      <c r="F158" s="97">
        <f t="shared" si="16"/>
        <v>4000</v>
      </c>
      <c r="G158" s="161" t="s">
        <v>129</v>
      </c>
      <c r="H158" s="142" t="s">
        <v>792</v>
      </c>
      <c r="I158" s="130" t="str">
        <f>VLOOKUP(H158,Presupuesto!$B$11:$C$565,2,0)</f>
        <v>ALIMENTOS B EBIDAS PARA PERSONAS</v>
      </c>
      <c r="J158" s="98" t="str">
        <f t="shared" ref="J158:J165" si="17">$J$156</f>
        <v>Estudiantes y Graduados</v>
      </c>
      <c r="K158" s="98" t="s">
        <v>397</v>
      </c>
    </row>
    <row r="159" spans="3:11" x14ac:dyDescent="0.25">
      <c r="C159" s="141"/>
      <c r="D159" s="158"/>
      <c r="E159" s="123"/>
      <c r="F159" s="97">
        <f t="shared" si="16"/>
        <v>0</v>
      </c>
      <c r="G159" s="161"/>
      <c r="H159" s="142"/>
      <c r="I159" s="130" t="e">
        <f>VLOOKUP(H159,Presupuesto!$B$11:$C$565,2,0)</f>
        <v>#N/A</v>
      </c>
      <c r="J159" s="98" t="str">
        <f t="shared" si="17"/>
        <v>Estudiantes y Graduados</v>
      </c>
      <c r="K159" s="98" t="s">
        <v>412</v>
      </c>
    </row>
    <row r="160" spans="3:11" x14ac:dyDescent="0.25">
      <c r="C160" s="141"/>
      <c r="D160" s="158"/>
      <c r="E160" s="123"/>
      <c r="F160" s="97">
        <f t="shared" si="16"/>
        <v>0</v>
      </c>
      <c r="G160" s="161"/>
      <c r="H160" s="142"/>
      <c r="I160" s="130" t="e">
        <f>VLOOKUP(H160,Presupuesto!$B$11:$C$565,2,0)</f>
        <v>#N/A</v>
      </c>
      <c r="J160" s="98" t="str">
        <f t="shared" si="17"/>
        <v>Estudiantes y Graduados</v>
      </c>
      <c r="K160" s="98" t="s">
        <v>412</v>
      </c>
    </row>
    <row r="161" spans="3:11" x14ac:dyDescent="0.25">
      <c r="C161" s="141"/>
      <c r="D161" s="158"/>
      <c r="E161" s="123"/>
      <c r="F161" s="97">
        <f t="shared" si="16"/>
        <v>0</v>
      </c>
      <c r="G161" s="161"/>
      <c r="H161" s="142"/>
      <c r="I161" s="130" t="e">
        <f>VLOOKUP(H161,Presupuesto!$B$11:$C$565,2,0)</f>
        <v>#N/A</v>
      </c>
      <c r="J161" s="98" t="str">
        <f t="shared" si="17"/>
        <v>Estudiantes y Graduados</v>
      </c>
      <c r="K161" s="98" t="s">
        <v>401</v>
      </c>
    </row>
    <row r="162" spans="3:11" x14ac:dyDescent="0.25">
      <c r="C162" s="141"/>
      <c r="D162" s="158"/>
      <c r="E162" s="123"/>
      <c r="F162" s="97">
        <f t="shared" si="16"/>
        <v>0</v>
      </c>
      <c r="G162" s="161"/>
      <c r="H162" s="142"/>
      <c r="I162" s="130" t="e">
        <f>VLOOKUP(H162,Presupuesto!$B$11:$C$565,2,0)</f>
        <v>#N/A</v>
      </c>
      <c r="J162" s="98" t="str">
        <f t="shared" si="17"/>
        <v>Estudiantes y Graduados</v>
      </c>
      <c r="K162" s="98" t="s">
        <v>412</v>
      </c>
    </row>
    <row r="163" spans="3:11" x14ac:dyDescent="0.25">
      <c r="C163" s="141"/>
      <c r="D163" s="158"/>
      <c r="E163" s="123"/>
      <c r="F163" s="97">
        <f t="shared" si="16"/>
        <v>0</v>
      </c>
      <c r="G163" s="161"/>
      <c r="H163" s="142"/>
      <c r="I163" s="130" t="e">
        <f>VLOOKUP(H163,Presupuesto!$B$11:$C$565,2,0)</f>
        <v>#N/A</v>
      </c>
      <c r="J163" s="98" t="str">
        <f t="shared" si="17"/>
        <v>Estudiantes y Graduados</v>
      </c>
      <c r="K163" s="98" t="s">
        <v>412</v>
      </c>
    </row>
    <row r="164" spans="3:11" x14ac:dyDescent="0.25">
      <c r="C164" s="141"/>
      <c r="D164" s="158"/>
      <c r="E164" s="123"/>
      <c r="F164" s="97">
        <f t="shared" si="16"/>
        <v>0</v>
      </c>
      <c r="G164" s="161"/>
      <c r="H164" s="142"/>
      <c r="I164" s="130" t="e">
        <f>VLOOKUP(H164,Presupuesto!$B$11:$C$565,2,0)</f>
        <v>#N/A</v>
      </c>
      <c r="J164" s="98" t="str">
        <f t="shared" si="17"/>
        <v>Estudiantes y Graduados</v>
      </c>
      <c r="K164" s="98" t="s">
        <v>412</v>
      </c>
    </row>
    <row r="165" spans="3:11" ht="15.75" thickBot="1" x14ac:dyDescent="0.3">
      <c r="C165" s="147"/>
      <c r="D165" s="159"/>
      <c r="E165" s="103"/>
      <c r="F165" s="105">
        <f t="shared" si="16"/>
        <v>0</v>
      </c>
      <c r="G165" s="162"/>
      <c r="H165" s="148"/>
      <c r="I165" s="132" t="e">
        <f>VLOOKUP(H165,Presupuesto!$B$11:$C$565,2,0)</f>
        <v>#N/A</v>
      </c>
      <c r="J165" s="106" t="str">
        <f t="shared" si="17"/>
        <v>Estudiantes y Graduados</v>
      </c>
      <c r="K165" s="124" t="s">
        <v>394</v>
      </c>
    </row>
    <row r="168" spans="3:11" ht="15.75" thickBot="1" x14ac:dyDescent="0.3"/>
    <row r="169" spans="3:11" ht="15.75" thickBot="1" x14ac:dyDescent="0.3">
      <c r="C169" s="157" t="s">
        <v>53</v>
      </c>
      <c r="D169" s="374">
        <f>SUM(F176:F185)</f>
        <v>25000</v>
      </c>
      <c r="F169" s="70"/>
      <c r="G169" s="79"/>
      <c r="H169" s="70"/>
      <c r="I169" s="70"/>
    </row>
    <row r="170" spans="3:11" x14ac:dyDescent="0.25">
      <c r="C170" s="70"/>
      <c r="D170" s="31"/>
      <c r="E170" s="93"/>
      <c r="F170" s="93"/>
      <c r="G170" s="93"/>
      <c r="H170" s="76"/>
      <c r="I170" s="76"/>
      <c r="J170" s="76"/>
      <c r="K170" s="112"/>
    </row>
    <row r="171" spans="3:11" x14ac:dyDescent="0.25">
      <c r="C171" s="70"/>
      <c r="D171" s="31"/>
      <c r="E171" s="93"/>
      <c r="F171" s="93"/>
      <c r="G171" s="93"/>
      <c r="H171" s="76"/>
      <c r="I171" s="76"/>
      <c r="J171" s="76"/>
      <c r="K171" s="112"/>
    </row>
    <row r="172" spans="3:11" ht="15.75" x14ac:dyDescent="0.25">
      <c r="C172" s="202" t="s">
        <v>392</v>
      </c>
      <c r="D172" s="370" t="s">
        <v>1659</v>
      </c>
      <c r="E172" s="93"/>
      <c r="F172" s="93"/>
      <c r="G172" s="93"/>
      <c r="H172" s="76"/>
      <c r="I172" s="76"/>
      <c r="J172" s="76"/>
      <c r="K172" s="112"/>
    </row>
    <row r="173" spans="3:11" ht="18.75" x14ac:dyDescent="0.25">
      <c r="C173" s="211" t="str">
        <f>IFERROR(VLOOKUP(D172,'1. Desarrollo e Innov. Curricu.'!$E:$F,2,FALSE),IFERROR(VLOOKUP(D172,'2. Investigación Científica'!$E:$F,2,FALSE),IFERROR(VLOOKUP(D172,'3. Vinculación Univ. Sociedad'!$E:$F,2,FALSE),IFERROR(VLOOKUP(D172,'4. Docencia y Profesorado Univ.'!$E:$F,2,FALSE),IFERROR(VLOOKUP(D172,'5. Estudiantes y Graduados'!$E:$F,2,FALSE),IFERROR(VLOOKUP(D172,'11. Gestion Administrativa'!$E:$F,2,FALSE),IFERROR(VLOOKUP(D172,'13. Gestión Académica'!$E:$F,2,FALSE),IFERROR(VLOOKUP(D172,'8. Asegura. de la Calid. y M'!$E:$F,2,FALSE),IFERROR(VLOOKUP(D172,'6. Gestión del Conocimiento'!$E:$F,2,FALSE),IFERROR(VLOOKUP(D172,'15. Gobernabilidad y Proceso...'!$E:$F,2,FALSE),IFERROR(VLOOKUP(D172,'12. Gestión del Talento Humano'!$E:$F,2,FALSE),IFERROR(VLOOKUP(D172,'14. Internacional... de la E.S.'!$E:$F,2,FALSE),IFERROR(VLOOKUP(D172,'10. Posgrado'!$E:$F,2,FALSE),IFERROR(VLOOKUP(D172,'17. Gestión TIC'!$E:$F,2,FALSE),IFERROR(VLOOKUP(D172,'16. Desa. del Sistema Educ.Sup.'!$E:$F,2,FALSE),IFERROR(VLOOKUP(D172,'9. Cultura de Inno. Insti...'!$E:$F,2,FALSE),VLOOKUP(D172,'7. Lo Esencial de la Reforma U.'!$E:$F,2,0)))))))))))))))))</f>
        <v>Compra de equipo y suministros de la clinica medica</v>
      </c>
      <c r="D173" s="31"/>
      <c r="E173" s="93"/>
      <c r="F173" s="93"/>
      <c r="G173" s="93"/>
      <c r="H173" s="76"/>
      <c r="I173" s="76"/>
      <c r="J173" s="76"/>
      <c r="K173" s="112"/>
    </row>
    <row r="174" spans="3:11" ht="15.75" thickBot="1" x14ac:dyDescent="0.3">
      <c r="F174" s="93"/>
      <c r="G174" s="76"/>
      <c r="H174" s="76"/>
      <c r="I174" s="76"/>
    </row>
    <row r="175" spans="3:11" ht="30.75" thickBot="1" x14ac:dyDescent="0.3">
      <c r="C175" s="129" t="s">
        <v>44</v>
      </c>
      <c r="D175" s="129" t="s">
        <v>55</v>
      </c>
      <c r="E175" s="136" t="s">
        <v>57</v>
      </c>
      <c r="F175" s="135" t="s">
        <v>27</v>
      </c>
      <c r="G175" s="133" t="s">
        <v>131</v>
      </c>
      <c r="H175" s="136" t="s">
        <v>46</v>
      </c>
      <c r="I175" s="133" t="s">
        <v>132</v>
      </c>
      <c r="J175" s="133" t="s">
        <v>410</v>
      </c>
      <c r="K175" s="133" t="s">
        <v>411</v>
      </c>
    </row>
    <row r="176" spans="3:11" x14ac:dyDescent="0.25">
      <c r="C176" s="221" t="s">
        <v>439</v>
      </c>
      <c r="D176" s="222"/>
      <c r="E176" s="220">
        <f>HLOOKUP(C176,$AH$2:$BU$3,2,0)</f>
        <v>620</v>
      </c>
      <c r="F176" s="97">
        <f t="shared" ref="F176:F185" si="18">D176*E176</f>
        <v>0</v>
      </c>
      <c r="G176" s="161"/>
      <c r="H176" s="142"/>
      <c r="I176" s="130" t="e">
        <f>VLOOKUP(H176,Presupuesto!$B$11:$C$565,2,0)</f>
        <v>#N/A</v>
      </c>
      <c r="J176" s="219" t="s">
        <v>1466</v>
      </c>
      <c r="K176" s="98" t="s">
        <v>394</v>
      </c>
    </row>
    <row r="177" spans="3:11" x14ac:dyDescent="0.25">
      <c r="C177" s="141" t="s">
        <v>1661</v>
      </c>
      <c r="D177" s="158">
        <v>50</v>
      </c>
      <c r="E177" s="123">
        <v>500</v>
      </c>
      <c r="F177" s="97">
        <f t="shared" si="18"/>
        <v>25000</v>
      </c>
      <c r="G177" s="161" t="s">
        <v>1496</v>
      </c>
      <c r="H177" s="142" t="s">
        <v>858</v>
      </c>
      <c r="I177" s="130" t="str">
        <f>VLOOKUP(H177,Presupuesto!$B$11:$C$565,2,0)</f>
        <v>PRODUCTOS FARMACEUTICO Y MEDICINALES</v>
      </c>
      <c r="J177" s="98" t="s">
        <v>1359</v>
      </c>
      <c r="K177" s="98" t="s">
        <v>396</v>
      </c>
    </row>
    <row r="178" spans="3:11" x14ac:dyDescent="0.25">
      <c r="C178" s="141"/>
      <c r="D178" s="158"/>
      <c r="E178" s="123"/>
      <c r="F178" s="97">
        <f t="shared" si="18"/>
        <v>0</v>
      </c>
      <c r="G178" s="161"/>
      <c r="H178" s="142"/>
      <c r="I178" s="130" t="e">
        <f>VLOOKUP(H178,Presupuesto!$B$11:$C$565,2,0)</f>
        <v>#N/A</v>
      </c>
      <c r="J178" s="98" t="str">
        <f t="shared" ref="J178:J185" si="19">$J$176</f>
        <v>Desarrollo del Sistema de Educación Superior</v>
      </c>
      <c r="K178" s="98" t="s">
        <v>412</v>
      </c>
    </row>
    <row r="179" spans="3:11" x14ac:dyDescent="0.25">
      <c r="C179" s="141"/>
      <c r="D179" s="158"/>
      <c r="E179" s="123"/>
      <c r="F179" s="97">
        <f t="shared" si="18"/>
        <v>0</v>
      </c>
      <c r="G179" s="161"/>
      <c r="H179" s="142"/>
      <c r="I179" s="130" t="e">
        <f>VLOOKUP(H179,Presupuesto!$B$11:$C$565,2,0)</f>
        <v>#N/A</v>
      </c>
      <c r="J179" s="98" t="str">
        <f t="shared" si="19"/>
        <v>Desarrollo del Sistema de Educación Superior</v>
      </c>
      <c r="K179" s="98" t="s">
        <v>412</v>
      </c>
    </row>
    <row r="180" spans="3:11" x14ac:dyDescent="0.25">
      <c r="C180" s="141"/>
      <c r="D180" s="158"/>
      <c r="E180" s="123"/>
      <c r="F180" s="97">
        <f t="shared" si="18"/>
        <v>0</v>
      </c>
      <c r="G180" s="161"/>
      <c r="H180" s="142"/>
      <c r="I180" s="130" t="e">
        <f>VLOOKUP(H180,Presupuesto!$B$11:$C$565,2,0)</f>
        <v>#N/A</v>
      </c>
      <c r="J180" s="98" t="str">
        <f t="shared" si="19"/>
        <v>Desarrollo del Sistema de Educación Superior</v>
      </c>
      <c r="K180" s="98" t="s">
        <v>412</v>
      </c>
    </row>
    <row r="181" spans="3:11" x14ac:dyDescent="0.25">
      <c r="C181" s="141"/>
      <c r="D181" s="158"/>
      <c r="E181" s="123"/>
      <c r="F181" s="97">
        <f t="shared" si="18"/>
        <v>0</v>
      </c>
      <c r="G181" s="161"/>
      <c r="H181" s="142"/>
      <c r="I181" s="130" t="e">
        <f>VLOOKUP(H181,Presupuesto!$B$11:$C$565,2,0)</f>
        <v>#N/A</v>
      </c>
      <c r="J181" s="98" t="str">
        <f t="shared" si="19"/>
        <v>Desarrollo del Sistema de Educación Superior</v>
      </c>
      <c r="K181" s="98" t="s">
        <v>401</v>
      </c>
    </row>
    <row r="182" spans="3:11" x14ac:dyDescent="0.25">
      <c r="C182" s="145"/>
      <c r="D182" s="151"/>
      <c r="E182" s="118"/>
      <c r="F182" s="97">
        <f t="shared" si="18"/>
        <v>0</v>
      </c>
      <c r="G182" s="161"/>
      <c r="H182" s="146"/>
      <c r="I182" s="130" t="e">
        <f>VLOOKUP(H182,Presupuesto!$B$11:$C$565,2,0)</f>
        <v>#N/A</v>
      </c>
      <c r="J182" s="98" t="str">
        <f t="shared" si="19"/>
        <v>Desarrollo del Sistema de Educación Superior</v>
      </c>
      <c r="K182" s="98" t="s">
        <v>412</v>
      </c>
    </row>
    <row r="183" spans="3:11" x14ac:dyDescent="0.25">
      <c r="C183" s="145"/>
      <c r="D183" s="151"/>
      <c r="E183" s="118"/>
      <c r="F183" s="97">
        <f t="shared" si="18"/>
        <v>0</v>
      </c>
      <c r="G183" s="161"/>
      <c r="H183" s="146"/>
      <c r="I183" s="130" t="e">
        <f>VLOOKUP(H183,Presupuesto!$B$11:$C$565,2,0)</f>
        <v>#N/A</v>
      </c>
      <c r="J183" s="98" t="str">
        <f t="shared" si="19"/>
        <v>Desarrollo del Sistema de Educación Superior</v>
      </c>
      <c r="K183" s="98" t="s">
        <v>412</v>
      </c>
    </row>
    <row r="184" spans="3:11" x14ac:dyDescent="0.25">
      <c r="C184" s="145"/>
      <c r="D184" s="151"/>
      <c r="E184" s="118"/>
      <c r="F184" s="97">
        <f t="shared" si="18"/>
        <v>0</v>
      </c>
      <c r="G184" s="161"/>
      <c r="H184" s="146"/>
      <c r="I184" s="130" t="e">
        <f>VLOOKUP(H184,Presupuesto!$B$11:$C$565,2,0)</f>
        <v>#N/A</v>
      </c>
      <c r="J184" s="98" t="str">
        <f t="shared" si="19"/>
        <v>Desarrollo del Sistema de Educación Superior</v>
      </c>
      <c r="K184" s="98" t="s">
        <v>412</v>
      </c>
    </row>
    <row r="185" spans="3:11" ht="15.75" thickBot="1" x14ac:dyDescent="0.3">
      <c r="C185" s="147"/>
      <c r="D185" s="159"/>
      <c r="E185" s="103"/>
      <c r="F185" s="105">
        <f t="shared" si="18"/>
        <v>0</v>
      </c>
      <c r="G185" s="162"/>
      <c r="H185" s="148"/>
      <c r="I185" s="132" t="e">
        <f>VLOOKUP(H185,Presupuesto!$B$11:$C$565,2,0)</f>
        <v>#N/A</v>
      </c>
      <c r="J185" s="106" t="str">
        <f t="shared" si="19"/>
        <v>Desarrollo del Sistema de Educación Superior</v>
      </c>
      <c r="K185" s="124" t="s">
        <v>394</v>
      </c>
    </row>
    <row r="187" spans="3:11" ht="15.75" thickBot="1" x14ac:dyDescent="0.3">
      <c r="F187" s="90"/>
      <c r="G187" s="89"/>
      <c r="H187" s="90"/>
      <c r="I187" s="90"/>
    </row>
    <row r="188" spans="3:11" ht="15.75" thickBot="1" x14ac:dyDescent="0.3">
      <c r="C188" s="157" t="s">
        <v>53</v>
      </c>
      <c r="D188" s="374">
        <f>SUM(F195:F202)</f>
        <v>50000</v>
      </c>
      <c r="F188" s="70"/>
      <c r="G188" s="79"/>
      <c r="H188" s="70"/>
      <c r="I188" s="70"/>
    </row>
    <row r="189" spans="3:11" x14ac:dyDescent="0.25">
      <c r="C189" s="70"/>
      <c r="D189" s="31"/>
      <c r="E189" s="93"/>
      <c r="F189" s="93"/>
      <c r="G189" s="93"/>
      <c r="H189" s="76"/>
      <c r="I189" s="76"/>
      <c r="J189" s="76"/>
      <c r="K189" s="112"/>
    </row>
    <row r="190" spans="3:11" x14ac:dyDescent="0.25">
      <c r="C190" s="70"/>
      <c r="D190" s="31"/>
      <c r="E190" s="93"/>
      <c r="F190" s="93"/>
      <c r="G190" s="93"/>
      <c r="H190" s="76"/>
      <c r="I190" s="76"/>
      <c r="J190" s="76"/>
      <c r="K190" s="112"/>
    </row>
    <row r="191" spans="3:11" ht="15.75" x14ac:dyDescent="0.25">
      <c r="C191" s="202" t="s">
        <v>392</v>
      </c>
      <c r="D191" s="370" t="s">
        <v>1662</v>
      </c>
      <c r="E191" s="93"/>
      <c r="F191" s="93"/>
      <c r="G191" s="93"/>
      <c r="H191" s="76"/>
      <c r="I191" s="76"/>
      <c r="J191" s="76"/>
      <c r="K191" s="112"/>
    </row>
    <row r="192" spans="3:11" ht="18.75" x14ac:dyDescent="0.25">
      <c r="C192" s="211" t="str">
        <f>IFERROR(VLOOKUP(D191,'1. Desarrollo e Innov. Curricu.'!$E:$F,2,FALSE),IFERROR(VLOOKUP(D191,'2. Investigación Científica'!$E:$F,2,FALSE),IFERROR(VLOOKUP(D191,'3. Vinculación Univ. Sociedad'!$E:$F,2,FALSE),IFERROR(VLOOKUP(D191,'4. Docencia y Profesorado Univ.'!$E:$F,2,FALSE),IFERROR(VLOOKUP(D191,'5. Estudiantes y Graduados'!$E:$F,2,FALSE),IFERROR(VLOOKUP(D191,'11. Gestion Administrativa'!$E:$F,2,FALSE),IFERROR(VLOOKUP(D191,'13. Gestión Académica'!$E:$F,2,FALSE),IFERROR(VLOOKUP(D191,'8. Asegura. de la Calid. y M'!$E:$F,2,FALSE),IFERROR(VLOOKUP(D191,'6. Gestión del Conocimiento'!$E:$F,2,FALSE),IFERROR(VLOOKUP(D191,'15. Gobernabilidad y Proceso...'!$E:$F,2,FALSE),IFERROR(VLOOKUP(D191,'12. Gestión del Talento Humano'!$E:$F,2,FALSE),IFERROR(VLOOKUP(D191,'14. Internacional... de la E.S.'!$E:$F,2,FALSE),IFERROR(VLOOKUP(D191,'10. Posgrado'!$E:$F,2,FALSE),IFERROR(VLOOKUP(D191,'17. Gestión TIC'!$E:$F,2,FALSE),IFERROR(VLOOKUP(D191,'16. Desa. del Sistema Educ.Sup.'!$E:$F,2,FALSE),IFERROR(VLOOKUP(D191,'9. Cultura de Inno. Insti...'!$E:$F,2,FALSE),VLOOKUP(D191,'7. Lo Esencial de la Reforma U.'!$E:$F,2,0)))))))))))))))))</f>
        <v>Compra de equipo y suministros de la clinica dental</v>
      </c>
      <c r="D192" s="31"/>
      <c r="E192" s="93"/>
      <c r="F192" s="93"/>
      <c r="G192" s="93"/>
      <c r="H192" s="76"/>
      <c r="I192" s="76"/>
      <c r="J192" s="76"/>
      <c r="K192" s="112"/>
    </row>
    <row r="193" spans="3:11" ht="15.75" thickBot="1" x14ac:dyDescent="0.3">
      <c r="F193" s="93"/>
      <c r="G193" s="76"/>
      <c r="H193" s="76"/>
      <c r="I193" s="76"/>
    </row>
    <row r="194" spans="3:11" ht="30.75" thickBot="1" x14ac:dyDescent="0.3">
      <c r="C194" s="129" t="s">
        <v>44</v>
      </c>
      <c r="D194" s="129" t="s">
        <v>55</v>
      </c>
      <c r="E194" s="136" t="s">
        <v>57</v>
      </c>
      <c r="F194" s="135" t="s">
        <v>27</v>
      </c>
      <c r="G194" s="133" t="s">
        <v>131</v>
      </c>
      <c r="H194" s="136" t="s">
        <v>46</v>
      </c>
      <c r="I194" s="133" t="s">
        <v>132</v>
      </c>
      <c r="J194" s="133" t="s">
        <v>410</v>
      </c>
      <c r="K194" s="133" t="s">
        <v>411</v>
      </c>
    </row>
    <row r="195" spans="3:11" x14ac:dyDescent="0.25">
      <c r="C195" s="221" t="s">
        <v>439</v>
      </c>
      <c r="D195" s="222"/>
      <c r="E195" s="220">
        <f>HLOOKUP(C195,$AH$2:$BU$3,2,0)</f>
        <v>620</v>
      </c>
      <c r="F195" s="97">
        <f t="shared" ref="F195:F202" si="20">D195*E195</f>
        <v>0</v>
      </c>
      <c r="G195" s="161"/>
      <c r="H195" s="142"/>
      <c r="I195" s="130" t="e">
        <f>VLOOKUP(H195,Presupuesto!$B$11:$C$565,2,0)</f>
        <v>#N/A</v>
      </c>
      <c r="J195" s="219" t="s">
        <v>1466</v>
      </c>
      <c r="K195" s="98" t="s">
        <v>394</v>
      </c>
    </row>
    <row r="196" spans="3:11" x14ac:dyDescent="0.25">
      <c r="C196" s="141" t="s">
        <v>1663</v>
      </c>
      <c r="D196" s="158">
        <v>100</v>
      </c>
      <c r="E196" s="123">
        <v>500</v>
      </c>
      <c r="F196" s="97">
        <f t="shared" si="20"/>
        <v>50000</v>
      </c>
      <c r="G196" s="161" t="s">
        <v>129</v>
      </c>
      <c r="H196" s="142" t="s">
        <v>858</v>
      </c>
      <c r="I196" s="130" t="str">
        <f>VLOOKUP(H196,Presupuesto!$B$11:$C$565,2,0)</f>
        <v>PRODUCTOS FARMACEUTICO Y MEDICINALES</v>
      </c>
      <c r="J196" s="98" t="s">
        <v>1360</v>
      </c>
      <c r="K196" s="98" t="s">
        <v>396</v>
      </c>
    </row>
    <row r="197" spans="3:11" x14ac:dyDescent="0.25">
      <c r="C197" s="141"/>
      <c r="D197" s="158"/>
      <c r="E197" s="123"/>
      <c r="F197" s="97">
        <f t="shared" si="20"/>
        <v>0</v>
      </c>
      <c r="G197" s="161"/>
      <c r="H197" s="142"/>
      <c r="I197" s="130" t="e">
        <f>VLOOKUP(H197,Presupuesto!$B$11:$C$565,2,0)</f>
        <v>#N/A</v>
      </c>
      <c r="J197" s="98" t="str">
        <f t="shared" ref="J197:J202" si="21">$J$195</f>
        <v>Desarrollo del Sistema de Educación Superior</v>
      </c>
      <c r="K197" s="98" t="s">
        <v>412</v>
      </c>
    </row>
    <row r="198" spans="3:11" x14ac:dyDescent="0.25">
      <c r="C198" s="141"/>
      <c r="D198" s="158"/>
      <c r="E198" s="123"/>
      <c r="F198" s="97">
        <f t="shared" si="20"/>
        <v>0</v>
      </c>
      <c r="G198" s="161"/>
      <c r="H198" s="142"/>
      <c r="I198" s="130" t="e">
        <f>VLOOKUP(H198,Presupuesto!$B$11:$C$565,2,0)</f>
        <v>#N/A</v>
      </c>
      <c r="J198" s="98" t="str">
        <f t="shared" si="21"/>
        <v>Desarrollo del Sistema de Educación Superior</v>
      </c>
      <c r="K198" s="98" t="s">
        <v>412</v>
      </c>
    </row>
    <row r="199" spans="3:11" x14ac:dyDescent="0.25">
      <c r="C199" s="145"/>
      <c r="D199" s="151"/>
      <c r="E199" s="118"/>
      <c r="F199" s="97">
        <f t="shared" si="20"/>
        <v>0</v>
      </c>
      <c r="G199" s="161"/>
      <c r="H199" s="146"/>
      <c r="I199" s="130" t="e">
        <f>VLOOKUP(H199,Presupuesto!$B$11:$C$565,2,0)</f>
        <v>#N/A</v>
      </c>
      <c r="J199" s="98" t="str">
        <f t="shared" si="21"/>
        <v>Desarrollo del Sistema de Educación Superior</v>
      </c>
      <c r="K199" s="98" t="s">
        <v>412</v>
      </c>
    </row>
    <row r="200" spans="3:11" x14ac:dyDescent="0.25">
      <c r="C200" s="145"/>
      <c r="D200" s="151"/>
      <c r="E200" s="118"/>
      <c r="F200" s="97">
        <f t="shared" si="20"/>
        <v>0</v>
      </c>
      <c r="G200" s="161"/>
      <c r="H200" s="146"/>
      <c r="I200" s="130" t="e">
        <f>VLOOKUP(H200,Presupuesto!$B$11:$C$565,2,0)</f>
        <v>#N/A</v>
      </c>
      <c r="J200" s="98" t="str">
        <f t="shared" si="21"/>
        <v>Desarrollo del Sistema de Educación Superior</v>
      </c>
      <c r="K200" s="98" t="s">
        <v>412</v>
      </c>
    </row>
    <row r="201" spans="3:11" x14ac:dyDescent="0.25">
      <c r="C201" s="145"/>
      <c r="D201" s="151"/>
      <c r="E201" s="118"/>
      <c r="F201" s="97">
        <f t="shared" si="20"/>
        <v>0</v>
      </c>
      <c r="G201" s="161"/>
      <c r="H201" s="146"/>
      <c r="I201" s="130" t="e">
        <f>VLOOKUP(H201,Presupuesto!$B$11:$C$565,2,0)</f>
        <v>#N/A</v>
      </c>
      <c r="J201" s="98" t="str">
        <f t="shared" si="21"/>
        <v>Desarrollo del Sistema de Educación Superior</v>
      </c>
      <c r="K201" s="98" t="s">
        <v>412</v>
      </c>
    </row>
    <row r="202" spans="3:11" ht="15.75" thickBot="1" x14ac:dyDescent="0.3">
      <c r="C202" s="147"/>
      <c r="D202" s="159"/>
      <c r="E202" s="103"/>
      <c r="F202" s="105">
        <f t="shared" si="20"/>
        <v>0</v>
      </c>
      <c r="G202" s="162"/>
      <c r="H202" s="148"/>
      <c r="I202" s="132" t="e">
        <f>VLOOKUP(H202,Presupuesto!$B$11:$C$565,2,0)</f>
        <v>#N/A</v>
      </c>
      <c r="J202" s="106" t="str">
        <f t="shared" si="21"/>
        <v>Desarrollo del Sistema de Educación Superior</v>
      </c>
      <c r="K202" s="124" t="s">
        <v>394</v>
      </c>
    </row>
    <row r="204" spans="3:11" ht="15.75" thickBot="1" x14ac:dyDescent="0.3"/>
    <row r="205" spans="3:11" ht="15.75" thickBot="1" x14ac:dyDescent="0.3">
      <c r="C205" s="157" t="s">
        <v>53</v>
      </c>
      <c r="D205" s="374">
        <f>SUM(F212:F221)</f>
        <v>100000</v>
      </c>
      <c r="F205" s="70"/>
      <c r="G205" s="79"/>
      <c r="H205" s="70"/>
      <c r="I205" s="70"/>
    </row>
    <row r="206" spans="3:11" x14ac:dyDescent="0.25">
      <c r="C206" s="70"/>
      <c r="D206" s="31"/>
      <c r="E206" s="93"/>
      <c r="F206" s="93"/>
      <c r="G206" s="93"/>
      <c r="H206" s="76"/>
      <c r="I206" s="76"/>
      <c r="J206" s="76"/>
      <c r="K206" s="112"/>
    </row>
    <row r="207" spans="3:11" x14ac:dyDescent="0.25">
      <c r="C207" s="70"/>
      <c r="D207" s="31"/>
      <c r="E207" s="93"/>
      <c r="F207" s="93"/>
      <c r="G207" s="93"/>
      <c r="H207" s="76"/>
      <c r="I207" s="76"/>
      <c r="J207" s="76"/>
      <c r="K207" s="112"/>
    </row>
    <row r="208" spans="3:11" ht="15.75" x14ac:dyDescent="0.25">
      <c r="C208" s="202" t="s">
        <v>392</v>
      </c>
      <c r="D208" s="370" t="s">
        <v>1664</v>
      </c>
      <c r="E208" s="93"/>
      <c r="F208" s="93"/>
      <c r="G208" s="93"/>
      <c r="H208" s="76"/>
      <c r="I208" s="76"/>
      <c r="J208" s="76"/>
      <c r="K208" s="112"/>
    </row>
    <row r="209" spans="3:11" ht="18.75" x14ac:dyDescent="0.25">
      <c r="C209" s="211" t="str">
        <f>IFERROR(VLOOKUP(D208,'1. Desarrollo e Innov. Curricu.'!$E:$F,2,FALSE),IFERROR(VLOOKUP(D208,'2. Investigación Científica'!$E:$F,2,FALSE),IFERROR(VLOOKUP(D208,'3. Vinculación Univ. Sociedad'!$E:$F,2,FALSE),IFERROR(VLOOKUP(D208,'4. Docencia y Profesorado Univ.'!$E:$F,2,FALSE),IFERROR(VLOOKUP(D208,'5. Estudiantes y Graduados'!$E:$F,2,FALSE),IFERROR(VLOOKUP(D208,'11. Gestion Administrativa'!$E:$F,2,FALSE),IFERROR(VLOOKUP(D208,'13. Gestión Académica'!$E:$F,2,FALSE),IFERROR(VLOOKUP(D208,'8. Asegura. de la Calid. y M'!$E:$F,2,FALSE),IFERROR(VLOOKUP(D208,'6. Gestión del Conocimiento'!$E:$F,2,FALSE),IFERROR(VLOOKUP(D208,'15. Gobernabilidad y Proceso...'!$E:$F,2,FALSE),IFERROR(VLOOKUP(D208,'12. Gestión del Talento Humano'!$E:$F,2,FALSE),IFERROR(VLOOKUP(D208,'14. Internacional... de la E.S.'!$E:$F,2,FALSE),IFERROR(VLOOKUP(D208,'10. Posgrado'!$E:$F,2,FALSE),IFERROR(VLOOKUP(D208,'17. Gestión TIC'!$E:$F,2,FALSE),IFERROR(VLOOKUP(D208,'16. Desa. del Sistema Educ.Sup.'!$E:$F,2,FALSE),IFERROR(VLOOKUP(D208,'9. Cultura de Inno. Insti...'!$E:$F,2,FALSE),VLOOKUP(D208,'7. Lo Esencial de la Reforma U.'!$E:$F,2,0)))))))))))))))))</f>
        <v>Ampliacion y remodelacion del area de cafereria y de la salud</v>
      </c>
      <c r="D209" s="31"/>
      <c r="E209" s="93"/>
      <c r="F209" s="93"/>
      <c r="G209" s="93"/>
      <c r="H209" s="76"/>
      <c r="I209" s="76"/>
      <c r="J209" s="76"/>
      <c r="K209" s="112"/>
    </row>
    <row r="210" spans="3:11" ht="15.75" thickBot="1" x14ac:dyDescent="0.3">
      <c r="F210" s="93"/>
      <c r="G210" s="76"/>
      <c r="H210" s="76"/>
      <c r="I210" s="76"/>
    </row>
    <row r="211" spans="3:11" ht="30.75" thickBot="1" x14ac:dyDescent="0.3">
      <c r="C211" s="129" t="s">
        <v>44</v>
      </c>
      <c r="D211" s="129" t="s">
        <v>55</v>
      </c>
      <c r="E211" s="136" t="s">
        <v>57</v>
      </c>
      <c r="F211" s="135" t="s">
        <v>27</v>
      </c>
      <c r="G211" s="133" t="s">
        <v>131</v>
      </c>
      <c r="H211" s="136" t="s">
        <v>46</v>
      </c>
      <c r="I211" s="133" t="s">
        <v>132</v>
      </c>
      <c r="J211" s="133" t="s">
        <v>410</v>
      </c>
      <c r="K211" s="133" t="s">
        <v>411</v>
      </c>
    </row>
    <row r="212" spans="3:11" x14ac:dyDescent="0.25">
      <c r="C212" s="221" t="s">
        <v>439</v>
      </c>
      <c r="D212" s="222"/>
      <c r="E212" s="220">
        <f>HLOOKUP(C212,$AH$2:$BU$3,2,0)</f>
        <v>620</v>
      </c>
      <c r="F212" s="97">
        <f t="shared" ref="F212:F221" si="22">D212*E212</f>
        <v>0</v>
      </c>
      <c r="G212" s="161"/>
      <c r="H212" s="142"/>
      <c r="I212" s="130" t="e">
        <f>VLOOKUP(H212,Presupuesto!$B$11:$C$565,2,0)</f>
        <v>#N/A</v>
      </c>
      <c r="J212" s="219" t="s">
        <v>1466</v>
      </c>
      <c r="K212" s="98" t="s">
        <v>394</v>
      </c>
    </row>
    <row r="213" spans="3:11" x14ac:dyDescent="0.25">
      <c r="C213" s="141" t="s">
        <v>1665</v>
      </c>
      <c r="D213" s="158">
        <v>10</v>
      </c>
      <c r="E213" s="123">
        <v>10000</v>
      </c>
      <c r="F213" s="97">
        <f t="shared" si="22"/>
        <v>100000</v>
      </c>
      <c r="G213" s="161" t="s">
        <v>1496</v>
      </c>
      <c r="H213" s="142" t="s">
        <v>663</v>
      </c>
      <c r="I213" s="130" t="str">
        <f>VLOOKUP(H213,Presupuesto!$B$11:$C$565,2,0)</f>
        <v>MANTENIMIENTO Y REPARACION DE EDIFIC.Y LOCALES.</v>
      </c>
      <c r="J213" s="98" t="s">
        <v>1360</v>
      </c>
      <c r="K213" s="98" t="s">
        <v>396</v>
      </c>
    </row>
    <row r="214" spans="3:11" x14ac:dyDescent="0.25">
      <c r="C214" s="141"/>
      <c r="D214" s="158"/>
      <c r="E214" s="123"/>
      <c r="F214" s="97">
        <f t="shared" si="22"/>
        <v>0</v>
      </c>
      <c r="G214" s="161"/>
      <c r="H214" s="142"/>
      <c r="I214" s="130" t="e">
        <f>VLOOKUP(H214,Presupuesto!$B$11:$C$565,2,0)</f>
        <v>#N/A</v>
      </c>
      <c r="J214" s="98" t="str">
        <f t="shared" ref="J214:J221" si="23">$J$212</f>
        <v>Desarrollo del Sistema de Educación Superior</v>
      </c>
      <c r="K214" s="98" t="s">
        <v>412</v>
      </c>
    </row>
    <row r="215" spans="3:11" x14ac:dyDescent="0.25">
      <c r="C215" s="141"/>
      <c r="D215" s="158"/>
      <c r="E215" s="123"/>
      <c r="F215" s="97">
        <f t="shared" si="22"/>
        <v>0</v>
      </c>
      <c r="G215" s="161"/>
      <c r="H215" s="142"/>
      <c r="I215" s="130" t="e">
        <f>VLOOKUP(H215,Presupuesto!$B$11:$C$565,2,0)</f>
        <v>#N/A</v>
      </c>
      <c r="J215" s="98" t="str">
        <f t="shared" si="23"/>
        <v>Desarrollo del Sistema de Educación Superior</v>
      </c>
      <c r="K215" s="98" t="s">
        <v>412</v>
      </c>
    </row>
    <row r="216" spans="3:11" x14ac:dyDescent="0.25">
      <c r="C216" s="141"/>
      <c r="D216" s="158"/>
      <c r="E216" s="123"/>
      <c r="F216" s="97">
        <f t="shared" si="22"/>
        <v>0</v>
      </c>
      <c r="G216" s="161"/>
      <c r="H216" s="142"/>
      <c r="I216" s="130" t="e">
        <f>VLOOKUP(H216,Presupuesto!$B$11:$C$565,2,0)</f>
        <v>#N/A</v>
      </c>
      <c r="J216" s="98" t="str">
        <f t="shared" si="23"/>
        <v>Desarrollo del Sistema de Educación Superior</v>
      </c>
      <c r="K216" s="98" t="s">
        <v>412</v>
      </c>
    </row>
    <row r="217" spans="3:11" x14ac:dyDescent="0.25">
      <c r="C217" s="141"/>
      <c r="D217" s="158"/>
      <c r="E217" s="123"/>
      <c r="F217" s="97">
        <f t="shared" si="22"/>
        <v>0</v>
      </c>
      <c r="G217" s="161"/>
      <c r="H217" s="142"/>
      <c r="I217" s="130" t="e">
        <f>VLOOKUP(H217,Presupuesto!$B$11:$C$565,2,0)</f>
        <v>#N/A</v>
      </c>
      <c r="J217" s="98" t="str">
        <f t="shared" si="23"/>
        <v>Desarrollo del Sistema de Educación Superior</v>
      </c>
      <c r="K217" s="98" t="s">
        <v>401</v>
      </c>
    </row>
    <row r="218" spans="3:11" x14ac:dyDescent="0.25">
      <c r="C218" s="141"/>
      <c r="D218" s="158"/>
      <c r="E218" s="123"/>
      <c r="F218" s="97">
        <f t="shared" si="22"/>
        <v>0</v>
      </c>
      <c r="G218" s="161"/>
      <c r="H218" s="142"/>
      <c r="I218" s="130" t="e">
        <f>VLOOKUP(H218,Presupuesto!$B$11:$C$565,2,0)</f>
        <v>#N/A</v>
      </c>
      <c r="J218" s="98" t="str">
        <f t="shared" si="23"/>
        <v>Desarrollo del Sistema de Educación Superior</v>
      </c>
      <c r="K218" s="98" t="s">
        <v>412</v>
      </c>
    </row>
    <row r="219" spans="3:11" x14ac:dyDescent="0.25">
      <c r="C219" s="141"/>
      <c r="D219" s="158"/>
      <c r="E219" s="123"/>
      <c r="F219" s="97">
        <f t="shared" si="22"/>
        <v>0</v>
      </c>
      <c r="G219" s="161"/>
      <c r="H219" s="142"/>
      <c r="I219" s="130" t="e">
        <f>VLOOKUP(H219,Presupuesto!$B$11:$C$565,2,0)</f>
        <v>#N/A</v>
      </c>
      <c r="J219" s="98" t="str">
        <f t="shared" si="23"/>
        <v>Desarrollo del Sistema de Educación Superior</v>
      </c>
      <c r="K219" s="98" t="s">
        <v>412</v>
      </c>
    </row>
    <row r="220" spans="3:11" x14ac:dyDescent="0.25">
      <c r="C220" s="141"/>
      <c r="D220" s="158"/>
      <c r="E220" s="123"/>
      <c r="F220" s="97">
        <f t="shared" si="22"/>
        <v>0</v>
      </c>
      <c r="G220" s="161"/>
      <c r="H220" s="142"/>
      <c r="I220" s="130" t="e">
        <f>VLOOKUP(H220,Presupuesto!$B$11:$C$565,2,0)</f>
        <v>#N/A</v>
      </c>
      <c r="J220" s="98" t="str">
        <f t="shared" si="23"/>
        <v>Desarrollo del Sistema de Educación Superior</v>
      </c>
      <c r="K220" s="98" t="s">
        <v>412</v>
      </c>
    </row>
    <row r="221" spans="3:11" x14ac:dyDescent="0.25">
      <c r="C221" s="141"/>
      <c r="D221" s="158"/>
      <c r="E221" s="123"/>
      <c r="F221" s="97">
        <f t="shared" si="22"/>
        <v>0</v>
      </c>
      <c r="G221" s="161"/>
      <c r="H221" s="142"/>
      <c r="I221" s="130" t="e">
        <f>VLOOKUP(H221,Presupuesto!$B$11:$C$565,2,0)</f>
        <v>#N/A</v>
      </c>
      <c r="J221" s="98" t="str">
        <f t="shared" si="23"/>
        <v>Desarrollo del Sistema de Educación Superior</v>
      </c>
      <c r="K221" s="98" t="s">
        <v>412</v>
      </c>
    </row>
    <row r="223" spans="3:11" ht="15.75" thickBot="1" x14ac:dyDescent="0.3">
      <c r="F223" s="90"/>
      <c r="G223" s="89"/>
      <c r="H223" s="90"/>
      <c r="I223" s="90"/>
    </row>
    <row r="224" spans="3:11" ht="15.75" thickBot="1" x14ac:dyDescent="0.3">
      <c r="C224" s="157" t="s">
        <v>53</v>
      </c>
      <c r="D224" s="374">
        <f>SUM(F231:F251)</f>
        <v>111800</v>
      </c>
      <c r="F224" s="70"/>
      <c r="G224" s="79"/>
      <c r="H224" s="70"/>
      <c r="I224" s="70"/>
    </row>
    <row r="225" spans="3:11" x14ac:dyDescent="0.25">
      <c r="C225" s="70"/>
      <c r="D225" s="31"/>
      <c r="E225" s="93"/>
      <c r="F225" s="93"/>
      <c r="G225" s="93"/>
      <c r="H225" s="76"/>
      <c r="I225" s="76"/>
      <c r="J225" s="76"/>
      <c r="K225" s="112"/>
    </row>
    <row r="226" spans="3:11" x14ac:dyDescent="0.25">
      <c r="C226" s="70"/>
      <c r="D226" s="31"/>
      <c r="E226" s="93"/>
      <c r="F226" s="93"/>
      <c r="G226" s="93"/>
      <c r="H226" s="76"/>
      <c r="I226" s="76"/>
      <c r="J226" s="76"/>
      <c r="K226" s="112"/>
    </row>
    <row r="227" spans="3:11" ht="15.75" x14ac:dyDescent="0.25">
      <c r="C227" s="202" t="s">
        <v>392</v>
      </c>
      <c r="D227" s="370" t="s">
        <v>1666</v>
      </c>
      <c r="E227" s="93"/>
      <c r="F227" s="93"/>
      <c r="G227" s="93"/>
      <c r="H227" s="76"/>
      <c r="I227" s="76"/>
      <c r="J227" s="76"/>
      <c r="K227" s="112"/>
    </row>
    <row r="228" spans="3:11" ht="18.75" x14ac:dyDescent="0.25">
      <c r="C228" s="211" t="str">
        <f>IFERROR(VLOOKUP(D227,'1. Desarrollo e Innov. Curricu.'!$E:$F,2,FALSE),IFERROR(VLOOKUP(D227,'2. Investigación Científica'!$E:$F,2,FALSE),IFERROR(VLOOKUP(D227,'3. Vinculación Univ. Sociedad'!$E:$F,2,FALSE),IFERROR(VLOOKUP(D227,'4. Docencia y Profesorado Univ.'!$E:$F,2,FALSE),IFERROR(VLOOKUP(D227,'5. Estudiantes y Graduados'!$E:$F,2,FALSE),IFERROR(VLOOKUP(D227,'11. Gestion Administrativa'!$E:$F,2,FALSE),IFERROR(VLOOKUP(D227,'13. Gestión Académica'!$E:$F,2,FALSE),IFERROR(VLOOKUP(D227,'8. Asegura. de la Calid. y M'!$E:$F,2,FALSE),IFERROR(VLOOKUP(D227,'6. Gestión del Conocimiento'!$E:$F,2,FALSE),IFERROR(VLOOKUP(D227,'15. Gobernabilidad y Proceso...'!$E:$F,2,FALSE),IFERROR(VLOOKUP(D227,'12. Gestión del Talento Humano'!$E:$F,2,FALSE),IFERROR(VLOOKUP(D227,'14. Internacional... de la E.S.'!$E:$F,2,FALSE),IFERROR(VLOOKUP(D227,'10. Posgrado'!$E:$F,2,FALSE),IFERROR(VLOOKUP(D227,'17. Gestión TIC'!$E:$F,2,FALSE),IFERROR(VLOOKUP(D227,'16. Desa. del Sistema Educ.Sup.'!$E:$F,2,FALSE),IFERROR(VLOOKUP(D227,'9. Cultura de Inno. Insti...'!$E:$F,2,FALSE),VLOOKUP(D227,'7. Lo Esencial de la Reforma U.'!$E:$F,2,0)))))))))))))))))</f>
        <v xml:space="preserve">Capacitacion del grupo de teatro. Compra de equipo e indumentaria teatral, inmoviliario, equipo Tecnologico, y  materiales de oficina. Viaticos para presentaciones. </v>
      </c>
      <c r="D228" s="31"/>
      <c r="E228" s="93"/>
      <c r="F228" s="93"/>
      <c r="G228" s="93"/>
      <c r="H228" s="76"/>
      <c r="I228" s="76"/>
      <c r="J228" s="76"/>
      <c r="K228" s="112"/>
    </row>
    <row r="229" spans="3:11" ht="15.75" thickBot="1" x14ac:dyDescent="0.3">
      <c r="F229" s="93"/>
      <c r="G229" s="76"/>
      <c r="H229" s="76"/>
      <c r="I229" s="76"/>
    </row>
    <row r="230" spans="3:11" ht="30.75" thickBot="1" x14ac:dyDescent="0.3">
      <c r="C230" s="129" t="s">
        <v>44</v>
      </c>
      <c r="D230" s="129" t="s">
        <v>55</v>
      </c>
      <c r="E230" s="136" t="s">
        <v>57</v>
      </c>
      <c r="F230" s="135" t="s">
        <v>27</v>
      </c>
      <c r="G230" s="133" t="s">
        <v>131</v>
      </c>
      <c r="H230" s="136" t="s">
        <v>46</v>
      </c>
      <c r="I230" s="133" t="s">
        <v>132</v>
      </c>
      <c r="J230" s="133" t="s">
        <v>410</v>
      </c>
      <c r="K230" s="133" t="s">
        <v>411</v>
      </c>
    </row>
    <row r="231" spans="3:11" x14ac:dyDescent="0.25">
      <c r="C231" s="221" t="s">
        <v>439</v>
      </c>
      <c r="D231" s="222">
        <v>15</v>
      </c>
      <c r="E231" s="220">
        <f>HLOOKUP(C231,$AH$2:$BU$3,2,0)</f>
        <v>620</v>
      </c>
      <c r="F231" s="97">
        <f t="shared" ref="F231:F251" si="24">D231*E231</f>
        <v>9300</v>
      </c>
      <c r="G231" s="161" t="s">
        <v>129</v>
      </c>
      <c r="H231" s="142" t="s">
        <v>761</v>
      </c>
      <c r="I231" s="130" t="str">
        <f>VLOOKUP(H231,Presupuesto!$B$11:$C$565,2,0)</f>
        <v>VIATICOS NACIONALES</v>
      </c>
      <c r="J231" s="219" t="s">
        <v>1360</v>
      </c>
      <c r="K231" s="98" t="s">
        <v>396</v>
      </c>
    </row>
    <row r="232" spans="3:11" x14ac:dyDescent="0.25">
      <c r="C232" s="141" t="s">
        <v>1667</v>
      </c>
      <c r="D232" s="158">
        <v>15</v>
      </c>
      <c r="E232" s="123">
        <v>500</v>
      </c>
      <c r="F232" s="97">
        <f t="shared" si="24"/>
        <v>7500</v>
      </c>
      <c r="G232" s="161" t="s">
        <v>129</v>
      </c>
      <c r="H232" s="142" t="s">
        <v>711</v>
      </c>
      <c r="I232" s="130" t="str">
        <f>VLOOKUP(H232,Presupuesto!$B$11:$C$565,2,0)</f>
        <v>SERVICIO DE TRANSPORTE EVENTUALES</v>
      </c>
      <c r="J232" s="98" t="str">
        <f>$J$231</f>
        <v>Estudiantes y Graduados</v>
      </c>
      <c r="K232" s="98" t="s">
        <v>398</v>
      </c>
    </row>
    <row r="233" spans="3:11" x14ac:dyDescent="0.25">
      <c r="C233" s="141" t="s">
        <v>1668</v>
      </c>
      <c r="D233" s="158">
        <v>15</v>
      </c>
      <c r="E233" s="123">
        <v>1000</v>
      </c>
      <c r="F233" s="97">
        <f t="shared" si="24"/>
        <v>15000</v>
      </c>
      <c r="G233" s="161" t="s">
        <v>129</v>
      </c>
      <c r="H233" s="142" t="s">
        <v>808</v>
      </c>
      <c r="I233" s="130" t="str">
        <f>VLOOKUP(H233,Presupuesto!$B$11:$C$565,2,0)</f>
        <v>PRENDA DE VESTIR</v>
      </c>
      <c r="J233" s="98" t="str">
        <f t="shared" ref="J233:J251" si="25">$J$231</f>
        <v>Estudiantes y Graduados</v>
      </c>
      <c r="K233" s="98" t="s">
        <v>399</v>
      </c>
    </row>
    <row r="234" spans="3:11" x14ac:dyDescent="0.25">
      <c r="C234" s="141" t="s">
        <v>1669</v>
      </c>
      <c r="D234" s="158">
        <v>2</v>
      </c>
      <c r="E234" s="123">
        <v>10000</v>
      </c>
      <c r="F234" s="97">
        <f t="shared" si="24"/>
        <v>20000</v>
      </c>
      <c r="G234" s="161" t="s">
        <v>1496</v>
      </c>
      <c r="H234" s="142" t="s">
        <v>985</v>
      </c>
      <c r="I234" s="130" t="str">
        <f>VLOOKUP(H234,Presupuesto!$B$11:$C$565,2,0)</f>
        <v>MUEBLES VARIOS DE OFICINA</v>
      </c>
      <c r="J234" s="98" t="str">
        <f t="shared" si="25"/>
        <v>Estudiantes y Graduados</v>
      </c>
      <c r="K234" s="98" t="s">
        <v>402</v>
      </c>
    </row>
    <row r="235" spans="3:11" x14ac:dyDescent="0.25">
      <c r="C235" s="141" t="s">
        <v>1670</v>
      </c>
      <c r="D235" s="158">
        <v>6</v>
      </c>
      <c r="E235" s="123">
        <v>10000</v>
      </c>
      <c r="F235" s="97">
        <f t="shared" si="24"/>
        <v>60000</v>
      </c>
      <c r="G235" s="161" t="s">
        <v>129</v>
      </c>
      <c r="H235" s="142" t="s">
        <v>699</v>
      </c>
      <c r="I235" s="130" t="str">
        <f>VLOOKUP(H235,Presupuesto!$B$11:$C$565,2,0)</f>
        <v>SERVICIOS DE CAPACITACION.</v>
      </c>
      <c r="J235" s="98" t="str">
        <f t="shared" si="25"/>
        <v>Estudiantes y Graduados</v>
      </c>
      <c r="K235" s="98" t="s">
        <v>402</v>
      </c>
    </row>
    <row r="236" spans="3:11" x14ac:dyDescent="0.25">
      <c r="C236" s="141"/>
      <c r="D236" s="158"/>
      <c r="E236" s="123"/>
      <c r="F236" s="97">
        <f t="shared" si="24"/>
        <v>0</v>
      </c>
      <c r="G236" s="161"/>
      <c r="H236" s="142"/>
      <c r="I236" s="130" t="e">
        <f>VLOOKUP(H236,Presupuesto!$B$11:$C$565,2,0)</f>
        <v>#N/A</v>
      </c>
      <c r="J236" s="98" t="str">
        <f t="shared" si="25"/>
        <v>Estudiantes y Graduados</v>
      </c>
      <c r="K236" s="98" t="s">
        <v>401</v>
      </c>
    </row>
    <row r="237" spans="3:11" x14ac:dyDescent="0.25">
      <c r="C237" s="141"/>
      <c r="D237" s="158"/>
      <c r="E237" s="123"/>
      <c r="F237" s="97">
        <f t="shared" si="24"/>
        <v>0</v>
      </c>
      <c r="G237" s="161"/>
      <c r="H237" s="142"/>
      <c r="I237" s="130" t="e">
        <f>VLOOKUP(H237,Presupuesto!$B$11:$C$565,2,0)</f>
        <v>#N/A</v>
      </c>
      <c r="J237" s="98" t="str">
        <f t="shared" si="25"/>
        <v>Estudiantes y Graduados</v>
      </c>
      <c r="K237" s="98" t="s">
        <v>412</v>
      </c>
    </row>
    <row r="238" spans="3:11" x14ac:dyDescent="0.25">
      <c r="C238" s="141"/>
      <c r="D238" s="158"/>
      <c r="E238" s="123"/>
      <c r="F238" s="97">
        <f t="shared" si="24"/>
        <v>0</v>
      </c>
      <c r="G238" s="161"/>
      <c r="H238" s="142"/>
      <c r="I238" s="130" t="e">
        <f>VLOOKUP(H238,Presupuesto!$B$11:$C$565,2,0)</f>
        <v>#N/A</v>
      </c>
      <c r="J238" s="98" t="str">
        <f t="shared" si="25"/>
        <v>Estudiantes y Graduados</v>
      </c>
      <c r="K238" s="98" t="s">
        <v>412</v>
      </c>
    </row>
    <row r="239" spans="3:11" x14ac:dyDescent="0.25">
      <c r="C239" s="143"/>
      <c r="D239" s="151"/>
      <c r="E239" s="118"/>
      <c r="F239" s="97">
        <f t="shared" si="24"/>
        <v>0</v>
      </c>
      <c r="G239" s="161"/>
      <c r="H239" s="144"/>
      <c r="I239" s="130" t="e">
        <f>VLOOKUP(H239,Presupuesto!$B$11:$C$565,2,0)</f>
        <v>#N/A</v>
      </c>
      <c r="J239" s="98" t="str">
        <f t="shared" si="25"/>
        <v>Estudiantes y Graduados</v>
      </c>
      <c r="K239" s="98" t="s">
        <v>412</v>
      </c>
    </row>
    <row r="240" spans="3:11" x14ac:dyDescent="0.25">
      <c r="C240" s="143"/>
      <c r="D240" s="151"/>
      <c r="E240" s="118"/>
      <c r="F240" s="97">
        <f t="shared" si="24"/>
        <v>0</v>
      </c>
      <c r="G240" s="161"/>
      <c r="H240" s="144"/>
      <c r="I240" s="130" t="e">
        <f>VLOOKUP(H240,Presupuesto!$B$11:$C$565,2,0)</f>
        <v>#N/A</v>
      </c>
      <c r="J240" s="98" t="str">
        <f t="shared" si="25"/>
        <v>Estudiantes y Graduados</v>
      </c>
      <c r="K240" s="98" t="s">
        <v>412</v>
      </c>
    </row>
    <row r="241" spans="3:11" x14ac:dyDescent="0.25">
      <c r="C241" s="143"/>
      <c r="D241" s="151"/>
      <c r="E241" s="118"/>
      <c r="F241" s="97">
        <f t="shared" si="24"/>
        <v>0</v>
      </c>
      <c r="G241" s="161"/>
      <c r="H241" s="144"/>
      <c r="I241" s="130" t="e">
        <f>VLOOKUP(H241,Presupuesto!$B$11:$C$565,2,0)</f>
        <v>#N/A</v>
      </c>
      <c r="J241" s="98" t="str">
        <f t="shared" si="25"/>
        <v>Estudiantes y Graduados</v>
      </c>
      <c r="K241" s="98" t="s">
        <v>412</v>
      </c>
    </row>
    <row r="242" spans="3:11" x14ac:dyDescent="0.25">
      <c r="C242" s="143"/>
      <c r="D242" s="151"/>
      <c r="E242" s="118"/>
      <c r="F242" s="97">
        <f t="shared" si="24"/>
        <v>0</v>
      </c>
      <c r="G242" s="161"/>
      <c r="H242" s="144"/>
      <c r="I242" s="130" t="e">
        <f>VLOOKUP(H242,Presupuesto!$B$11:$C$565,2,0)</f>
        <v>#N/A</v>
      </c>
      <c r="J242" s="98" t="str">
        <f t="shared" si="25"/>
        <v>Estudiantes y Graduados</v>
      </c>
      <c r="K242" s="98" t="s">
        <v>412</v>
      </c>
    </row>
    <row r="243" spans="3:11" x14ac:dyDescent="0.25">
      <c r="C243" s="143"/>
      <c r="D243" s="151"/>
      <c r="E243" s="118"/>
      <c r="F243" s="97">
        <f t="shared" si="24"/>
        <v>0</v>
      </c>
      <c r="G243" s="161"/>
      <c r="H243" s="144"/>
      <c r="I243" s="130" t="e">
        <f>VLOOKUP(H243,Presupuesto!$B$11:$C$565,2,0)</f>
        <v>#N/A</v>
      </c>
      <c r="J243" s="98" t="str">
        <f t="shared" si="25"/>
        <v>Estudiantes y Graduados</v>
      </c>
      <c r="K243" s="98" t="s">
        <v>412</v>
      </c>
    </row>
    <row r="244" spans="3:11" x14ac:dyDescent="0.25">
      <c r="C244" s="143"/>
      <c r="D244" s="151"/>
      <c r="E244" s="118"/>
      <c r="F244" s="97">
        <f t="shared" si="24"/>
        <v>0</v>
      </c>
      <c r="G244" s="161"/>
      <c r="H244" s="144"/>
      <c r="I244" s="130" t="e">
        <f>VLOOKUP(H244,Presupuesto!$B$11:$C$565,2,0)</f>
        <v>#N/A</v>
      </c>
      <c r="J244" s="98" t="str">
        <f t="shared" si="25"/>
        <v>Estudiantes y Graduados</v>
      </c>
      <c r="K244" s="98" t="s">
        <v>412</v>
      </c>
    </row>
    <row r="245" spans="3:11" x14ac:dyDescent="0.25">
      <c r="C245" s="143"/>
      <c r="D245" s="151"/>
      <c r="E245" s="118"/>
      <c r="F245" s="97">
        <f t="shared" si="24"/>
        <v>0</v>
      </c>
      <c r="G245" s="161"/>
      <c r="H245" s="144"/>
      <c r="I245" s="130" t="e">
        <f>VLOOKUP(H245,Presupuesto!$B$11:$C$565,2,0)</f>
        <v>#N/A</v>
      </c>
      <c r="J245" s="98" t="str">
        <f t="shared" si="25"/>
        <v>Estudiantes y Graduados</v>
      </c>
      <c r="K245" s="98" t="s">
        <v>412</v>
      </c>
    </row>
    <row r="246" spans="3:11" x14ac:dyDescent="0.25">
      <c r="C246" s="143"/>
      <c r="D246" s="151"/>
      <c r="E246" s="118"/>
      <c r="F246" s="97">
        <f t="shared" si="24"/>
        <v>0</v>
      </c>
      <c r="G246" s="161"/>
      <c r="H246" s="144"/>
      <c r="I246" s="130" t="e">
        <f>VLOOKUP(H246,Presupuesto!$B$11:$C$565,2,0)</f>
        <v>#N/A</v>
      </c>
      <c r="J246" s="98" t="str">
        <f t="shared" si="25"/>
        <v>Estudiantes y Graduados</v>
      </c>
      <c r="K246" s="98" t="s">
        <v>412</v>
      </c>
    </row>
    <row r="247" spans="3:11" x14ac:dyDescent="0.25">
      <c r="C247" s="145"/>
      <c r="D247" s="151"/>
      <c r="E247" s="118"/>
      <c r="F247" s="97">
        <f t="shared" si="24"/>
        <v>0</v>
      </c>
      <c r="G247" s="161"/>
      <c r="H247" s="146"/>
      <c r="I247" s="130" t="e">
        <f>VLOOKUP(H247,Presupuesto!$B$11:$C$565,2,0)</f>
        <v>#N/A</v>
      </c>
      <c r="J247" s="98" t="str">
        <f t="shared" si="25"/>
        <v>Estudiantes y Graduados</v>
      </c>
      <c r="K247" s="98" t="s">
        <v>403</v>
      </c>
    </row>
    <row r="248" spans="3:11" x14ac:dyDescent="0.25">
      <c r="C248" s="145"/>
      <c r="D248" s="151"/>
      <c r="E248" s="118"/>
      <c r="F248" s="97">
        <f t="shared" si="24"/>
        <v>0</v>
      </c>
      <c r="G248" s="161"/>
      <c r="H248" s="146"/>
      <c r="I248" s="130" t="e">
        <f>VLOOKUP(H248,Presupuesto!$B$11:$C$565,2,0)</f>
        <v>#N/A</v>
      </c>
      <c r="J248" s="98" t="str">
        <f t="shared" si="25"/>
        <v>Estudiantes y Graduados</v>
      </c>
      <c r="K248" s="98" t="s">
        <v>412</v>
      </c>
    </row>
    <row r="249" spans="3:11" x14ac:dyDescent="0.25">
      <c r="C249" s="145"/>
      <c r="D249" s="151"/>
      <c r="E249" s="118"/>
      <c r="F249" s="97">
        <f t="shared" si="24"/>
        <v>0</v>
      </c>
      <c r="G249" s="161"/>
      <c r="H249" s="146"/>
      <c r="I249" s="130" t="e">
        <f>VLOOKUP(H249,Presupuesto!$B$11:$C$565,2,0)</f>
        <v>#N/A</v>
      </c>
      <c r="J249" s="98" t="str">
        <f t="shared" si="25"/>
        <v>Estudiantes y Graduados</v>
      </c>
      <c r="K249" s="98" t="s">
        <v>412</v>
      </c>
    </row>
    <row r="250" spans="3:11" x14ac:dyDescent="0.25">
      <c r="C250" s="145"/>
      <c r="D250" s="151"/>
      <c r="E250" s="118"/>
      <c r="F250" s="97">
        <f t="shared" si="24"/>
        <v>0</v>
      </c>
      <c r="G250" s="161"/>
      <c r="H250" s="146"/>
      <c r="I250" s="130" t="e">
        <f>VLOOKUP(H250,Presupuesto!$B$11:$C$565,2,0)</f>
        <v>#N/A</v>
      </c>
      <c r="J250" s="98" t="str">
        <f t="shared" si="25"/>
        <v>Estudiantes y Graduados</v>
      </c>
      <c r="K250" s="98" t="s">
        <v>412</v>
      </c>
    </row>
    <row r="251" spans="3:11" ht="15.75" thickBot="1" x14ac:dyDescent="0.3">
      <c r="C251" s="147"/>
      <c r="D251" s="159"/>
      <c r="E251" s="103"/>
      <c r="F251" s="105">
        <f t="shared" si="24"/>
        <v>0</v>
      </c>
      <c r="G251" s="162"/>
      <c r="H251" s="148"/>
      <c r="I251" s="132" t="e">
        <f>VLOOKUP(H251,Presupuesto!$B$11:$C$565,2,0)</f>
        <v>#N/A</v>
      </c>
      <c r="J251" s="106" t="str">
        <f t="shared" si="25"/>
        <v>Estudiantes y Graduados</v>
      </c>
      <c r="K251" s="124" t="s">
        <v>394</v>
      </c>
    </row>
    <row r="253" spans="3:11" ht="15.75" thickBot="1" x14ac:dyDescent="0.3"/>
    <row r="254" spans="3:11" ht="15.75" thickBot="1" x14ac:dyDescent="0.3">
      <c r="C254" s="157" t="s">
        <v>53</v>
      </c>
      <c r="D254" s="374">
        <f>SUM(F261:F266)</f>
        <v>1300000</v>
      </c>
      <c r="F254" s="70"/>
      <c r="G254" s="79"/>
      <c r="H254" s="70"/>
      <c r="I254" s="70"/>
    </row>
    <row r="255" spans="3:11" x14ac:dyDescent="0.25">
      <c r="C255" s="70"/>
      <c r="D255" s="31"/>
      <c r="E255" s="93"/>
      <c r="F255" s="93"/>
      <c r="G255" s="93"/>
      <c r="H255" s="76"/>
      <c r="I255" s="76"/>
      <c r="J255" s="76"/>
      <c r="K255" s="112"/>
    </row>
    <row r="256" spans="3:11" x14ac:dyDescent="0.25">
      <c r="C256" s="70"/>
      <c r="D256" s="31"/>
      <c r="E256" s="93"/>
      <c r="F256" s="93"/>
      <c r="G256" s="93"/>
      <c r="H256" s="76"/>
      <c r="I256" s="76"/>
      <c r="J256" s="76"/>
      <c r="K256" s="112"/>
    </row>
    <row r="257" spans="3:11" ht="15.75" x14ac:dyDescent="0.25">
      <c r="C257" s="202" t="s">
        <v>392</v>
      </c>
      <c r="D257" s="370" t="s">
        <v>1671</v>
      </c>
      <c r="E257" s="93"/>
      <c r="F257" s="93"/>
      <c r="G257" s="93"/>
      <c r="H257" s="76"/>
      <c r="I257" s="76"/>
      <c r="J257" s="76"/>
      <c r="K257" s="112"/>
    </row>
    <row r="258" spans="3:11" ht="18.75" x14ac:dyDescent="0.25">
      <c r="C258" s="211" t="str">
        <f>IFERROR(VLOOKUP(D257,'1. Desarrollo e Innov. Curricu.'!$E:$F,2,FALSE),IFERROR(VLOOKUP(D257,'2. Investigación Científica'!$E:$F,2,FALSE),IFERROR(VLOOKUP(D257,'3. Vinculación Univ. Sociedad'!$E:$F,2,FALSE),IFERROR(VLOOKUP(D257,'4. Docencia y Profesorado Univ.'!$E:$F,2,FALSE),IFERROR(VLOOKUP(D257,'5. Estudiantes y Graduados'!$E:$F,2,FALSE),IFERROR(VLOOKUP(D257,'11. Gestion Administrativa'!$E:$F,2,FALSE),IFERROR(VLOOKUP(D257,'13. Gestión Académica'!$E:$F,2,FALSE),IFERROR(VLOOKUP(D257,'8. Asegura. de la Calid. y M'!$E:$F,2,FALSE),IFERROR(VLOOKUP(D257,'6. Gestión del Conocimiento'!$E:$F,2,FALSE),IFERROR(VLOOKUP(D257,'15. Gobernabilidad y Proceso...'!$E:$F,2,FALSE),IFERROR(VLOOKUP(D257,'12. Gestión del Talento Humano'!$E:$F,2,FALSE),IFERROR(VLOOKUP(D257,'14. Internacional... de la E.S.'!$E:$F,2,FALSE),IFERROR(VLOOKUP(D257,'10. Posgrado'!$E:$F,2,FALSE),IFERROR(VLOOKUP(D257,'17. Gestión TIC'!$E:$F,2,FALSE),IFERROR(VLOOKUP(D257,'16. Desa. del Sistema Educ.Sup.'!$E:$F,2,FALSE),IFERROR(VLOOKUP(D257,'9. Cultura de Inno. Insti...'!$E:$F,2,FALSE),VLOOKUP(D257,'7. Lo Esencial de la Reforma U.'!$E:$F,2,0)))))))))))))))))</f>
        <v>Techado de cancha de basket ball.  Iluminacion de cancha de foot ball. Compra de Uniformes e indumentaria deportiva. Premiaciones. Realizacion de eventos deportivos dentro y fuera del CURC</v>
      </c>
      <c r="D258" s="31"/>
      <c r="E258" s="93"/>
      <c r="F258" s="93"/>
      <c r="G258" s="93"/>
      <c r="H258" s="76"/>
      <c r="I258" s="76"/>
      <c r="J258" s="76"/>
      <c r="K258" s="112"/>
    </row>
    <row r="259" spans="3:11" ht="15.75" thickBot="1" x14ac:dyDescent="0.3">
      <c r="F259" s="93"/>
      <c r="G259" s="76"/>
      <c r="H259" s="76"/>
      <c r="I259" s="76"/>
    </row>
    <row r="260" spans="3:11" ht="30.75" thickBot="1" x14ac:dyDescent="0.3">
      <c r="C260" s="129" t="s">
        <v>44</v>
      </c>
      <c r="D260" s="129" t="s">
        <v>55</v>
      </c>
      <c r="E260" s="136" t="s">
        <v>57</v>
      </c>
      <c r="F260" s="135" t="s">
        <v>27</v>
      </c>
      <c r="G260" s="133" t="s">
        <v>131</v>
      </c>
      <c r="H260" s="136" t="s">
        <v>46</v>
      </c>
      <c r="I260" s="133" t="s">
        <v>132</v>
      </c>
      <c r="J260" s="133" t="s">
        <v>410</v>
      </c>
      <c r="K260" s="133" t="s">
        <v>411</v>
      </c>
    </row>
    <row r="261" spans="3:11" x14ac:dyDescent="0.25">
      <c r="C261" s="221" t="s">
        <v>439</v>
      </c>
      <c r="D261" s="222"/>
      <c r="E261" s="220">
        <f>HLOOKUP(C261,$AH$2:$BU$3,2,0)</f>
        <v>620</v>
      </c>
      <c r="F261" s="97">
        <f t="shared" ref="F261:F266" si="26">D261*E261</f>
        <v>0</v>
      </c>
      <c r="G261" s="161"/>
      <c r="H261" s="142"/>
      <c r="I261" s="130" t="e">
        <f>VLOOKUP(H261,Presupuesto!$B$11:$C$565,2,0)</f>
        <v>#N/A</v>
      </c>
      <c r="J261" s="219" t="s">
        <v>1466</v>
      </c>
      <c r="K261" s="98" t="s">
        <v>394</v>
      </c>
    </row>
    <row r="262" spans="3:11" x14ac:dyDescent="0.25">
      <c r="C262" s="141" t="s">
        <v>1672</v>
      </c>
      <c r="D262" s="158">
        <v>13</v>
      </c>
      <c r="E262" s="123">
        <v>100000</v>
      </c>
      <c r="F262" s="97">
        <f t="shared" si="26"/>
        <v>1300000</v>
      </c>
      <c r="G262" s="161" t="s">
        <v>1496</v>
      </c>
      <c r="H262" s="142" t="s">
        <v>1053</v>
      </c>
      <c r="I262" s="130" t="str">
        <f>VLOOKUP(H262,Presupuesto!$B$11:$C$565,2,0)</f>
        <v>CONSTRUCCIONES Y MEJORAS DE BIENES NACIONALES EN DOMINIO PRIVADO</v>
      </c>
      <c r="J262" s="98" t="s">
        <v>1360</v>
      </c>
      <c r="K262" s="98" t="s">
        <v>399</v>
      </c>
    </row>
    <row r="263" spans="3:11" x14ac:dyDescent="0.25">
      <c r="C263" s="141"/>
      <c r="D263" s="158"/>
      <c r="E263" s="123"/>
      <c r="F263" s="97">
        <f t="shared" si="26"/>
        <v>0</v>
      </c>
      <c r="G263" s="161"/>
      <c r="H263" s="142"/>
      <c r="I263" s="130" t="e">
        <f>VLOOKUP(H263,Presupuesto!$B$11:$C$565,2,0)</f>
        <v>#N/A</v>
      </c>
      <c r="J263" s="98" t="str">
        <f t="shared" ref="J263:J266" si="27">$J$261</f>
        <v>Desarrollo del Sistema de Educación Superior</v>
      </c>
      <c r="K263" s="98" t="s">
        <v>412</v>
      </c>
    </row>
    <row r="264" spans="3:11" x14ac:dyDescent="0.25">
      <c r="C264" s="141"/>
      <c r="D264" s="158"/>
      <c r="E264" s="123"/>
      <c r="F264" s="97">
        <f t="shared" si="26"/>
        <v>0</v>
      </c>
      <c r="G264" s="161"/>
      <c r="H264" s="142"/>
      <c r="I264" s="130" t="e">
        <f>VLOOKUP(H264,Presupuesto!$B$11:$C$565,2,0)</f>
        <v>#N/A</v>
      </c>
      <c r="J264" s="98" t="str">
        <f t="shared" si="27"/>
        <v>Desarrollo del Sistema de Educación Superior</v>
      </c>
      <c r="K264" s="98" t="s">
        <v>412</v>
      </c>
    </row>
    <row r="265" spans="3:11" x14ac:dyDescent="0.25">
      <c r="C265" s="141"/>
      <c r="D265" s="158"/>
      <c r="E265" s="123"/>
      <c r="F265" s="97">
        <f t="shared" si="26"/>
        <v>0</v>
      </c>
      <c r="G265" s="161"/>
      <c r="H265" s="142"/>
      <c r="I265" s="130" t="e">
        <f>VLOOKUP(H265,Presupuesto!$B$11:$C$565,2,0)</f>
        <v>#N/A</v>
      </c>
      <c r="J265" s="98" t="str">
        <f t="shared" si="27"/>
        <v>Desarrollo del Sistema de Educación Superior</v>
      </c>
      <c r="K265" s="98" t="s">
        <v>412</v>
      </c>
    </row>
    <row r="266" spans="3:11" x14ac:dyDescent="0.25">
      <c r="C266" s="141"/>
      <c r="D266" s="158"/>
      <c r="E266" s="123"/>
      <c r="F266" s="97">
        <f t="shared" si="26"/>
        <v>0</v>
      </c>
      <c r="G266" s="161"/>
      <c r="H266" s="142"/>
      <c r="I266" s="130" t="e">
        <f>VLOOKUP(H266,Presupuesto!$B$11:$C$565,2,0)</f>
        <v>#N/A</v>
      </c>
      <c r="J266" s="98" t="str">
        <f t="shared" si="27"/>
        <v>Desarrollo del Sistema de Educación Superior</v>
      </c>
      <c r="K266" s="98" t="s">
        <v>401</v>
      </c>
    </row>
    <row r="268" spans="3:11" ht="15.75" thickBot="1" x14ac:dyDescent="0.3">
      <c r="F268" s="90"/>
      <c r="G268" s="89"/>
      <c r="H268" s="90"/>
      <c r="I268" s="90"/>
    </row>
    <row r="269" spans="3:11" ht="15.75" thickBot="1" x14ac:dyDescent="0.3">
      <c r="C269" s="157" t="s">
        <v>53</v>
      </c>
      <c r="D269" s="374">
        <f>SUM(F276:F285)</f>
        <v>23100</v>
      </c>
      <c r="F269" s="70"/>
      <c r="G269" s="79"/>
      <c r="H269" s="70"/>
      <c r="I269" s="70"/>
    </row>
    <row r="270" spans="3:11" x14ac:dyDescent="0.25">
      <c r="C270" s="70"/>
      <c r="D270" s="31"/>
      <c r="E270" s="93"/>
      <c r="F270" s="93"/>
      <c r="G270" s="93"/>
      <c r="H270" s="76"/>
      <c r="I270" s="76"/>
      <c r="J270" s="76"/>
      <c r="K270" s="112"/>
    </row>
    <row r="271" spans="3:11" x14ac:dyDescent="0.25">
      <c r="C271" s="70"/>
      <c r="D271" s="31"/>
      <c r="E271" s="93"/>
      <c r="F271" s="93"/>
      <c r="G271" s="93"/>
      <c r="H271" s="76"/>
      <c r="I271" s="76"/>
      <c r="J271" s="76"/>
      <c r="K271" s="112"/>
    </row>
    <row r="272" spans="3:11" ht="15.75" x14ac:dyDescent="0.25">
      <c r="C272" s="202" t="s">
        <v>392</v>
      </c>
      <c r="D272" s="370" t="s">
        <v>1712</v>
      </c>
      <c r="E272" s="93"/>
      <c r="F272" s="93"/>
      <c r="G272" s="93"/>
      <c r="H272" s="76"/>
      <c r="I272" s="76"/>
      <c r="J272" s="76"/>
      <c r="K272" s="112"/>
    </row>
    <row r="273" spans="3:11" ht="18.75" x14ac:dyDescent="0.25">
      <c r="C273" s="211" t="str">
        <f>IFERROR(VLOOKUP(D272,'1. Desarrollo e Innov. Curricu.'!$E:$F,2,FALSE),IFERROR(VLOOKUP(D272,'2. Investigación Científica'!$E:$F,2,FALSE),IFERROR(VLOOKUP(D272,'3. Vinculación Univ. Sociedad'!$E:$F,2,FALSE),IFERROR(VLOOKUP(D272,'4. Docencia y Profesorado Univ.'!$E:$F,2,FALSE),IFERROR(VLOOKUP(D272,'5. Estudiantes y Graduados'!$E:$F,2,FALSE),IFERROR(VLOOKUP(D272,'11. Gestion Administrativa'!$E:$F,2,FALSE),IFERROR(VLOOKUP(D272,'13. Gestión Académica'!$E:$F,2,FALSE),IFERROR(VLOOKUP(D272,'8. Asegura. de la Calid. y M'!$E:$F,2,FALSE),IFERROR(VLOOKUP(D272,'6. Gestión del Conocimiento'!$E:$F,2,FALSE),IFERROR(VLOOKUP(D272,'15. Gobernabilidad y Proceso...'!$E:$F,2,FALSE),IFERROR(VLOOKUP(D272,'12. Gestión del Talento Humano'!$E:$F,2,FALSE),IFERROR(VLOOKUP(D272,'14. Internacional... de la E.S.'!$E:$F,2,FALSE),IFERROR(VLOOKUP(D272,'10. Posgrado'!$E:$F,2,FALSE),IFERROR(VLOOKUP(D272,'17. Gestión TIC'!$E:$F,2,FALSE),IFERROR(VLOOKUP(D272,'16. Desa. del Sistema Educ.Sup.'!$E:$F,2,FALSE),IFERROR(VLOOKUP(D272,'9. Cultura de Inno. Insti...'!$E:$F,2,FALSE),VLOOKUP(D272,'7. Lo Esencial de la Reforma U.'!$E:$F,2,0)))))))))))))))))</f>
        <v>Incripción, ejecución y seguimiento de los proyectos de vinculación  por carrera(Diagnóstico y plan de Accion de Jesús de Otoro por Deptamento de Agroindustria)</v>
      </c>
      <c r="D273" s="31"/>
      <c r="E273" s="93"/>
      <c r="F273" s="93"/>
      <c r="G273" s="93"/>
      <c r="H273" s="76"/>
      <c r="I273" s="76"/>
      <c r="J273" s="76"/>
      <c r="K273" s="112"/>
    </row>
    <row r="274" spans="3:11" ht="15.75" thickBot="1" x14ac:dyDescent="0.3">
      <c r="F274" s="93"/>
      <c r="G274" s="76"/>
      <c r="H274" s="76"/>
      <c r="I274" s="76"/>
    </row>
    <row r="275" spans="3:11" ht="30.75" thickBot="1" x14ac:dyDescent="0.3">
      <c r="C275" s="129" t="s">
        <v>44</v>
      </c>
      <c r="D275" s="129" t="s">
        <v>55</v>
      </c>
      <c r="E275" s="136" t="s">
        <v>57</v>
      </c>
      <c r="F275" s="135" t="s">
        <v>27</v>
      </c>
      <c r="G275" s="133" t="s">
        <v>131</v>
      </c>
      <c r="H275" s="136" t="s">
        <v>46</v>
      </c>
      <c r="I275" s="133" t="s">
        <v>132</v>
      </c>
      <c r="J275" s="133" t="s">
        <v>410</v>
      </c>
      <c r="K275" s="133" t="s">
        <v>411</v>
      </c>
    </row>
    <row r="276" spans="3:11" x14ac:dyDescent="0.25">
      <c r="C276" s="221" t="s">
        <v>422</v>
      </c>
      <c r="D276" s="222">
        <v>14</v>
      </c>
      <c r="E276" s="220">
        <f>HLOOKUP(C276,$AH$2:$BU$3,2,0)</f>
        <v>1650</v>
      </c>
      <c r="F276" s="97">
        <f t="shared" ref="F276:F285" si="28">D276*E276</f>
        <v>23100</v>
      </c>
      <c r="G276" s="161" t="s">
        <v>129</v>
      </c>
      <c r="H276" s="142" t="s">
        <v>761</v>
      </c>
      <c r="I276" s="130" t="str">
        <f>VLOOKUP(H276,Presupuesto!$B$11:$C$565,2,0)</f>
        <v>VIATICOS NACIONALES</v>
      </c>
      <c r="J276" s="219" t="s">
        <v>471</v>
      </c>
      <c r="K276" s="98" t="s">
        <v>398</v>
      </c>
    </row>
    <row r="277" spans="3:11" x14ac:dyDescent="0.25">
      <c r="C277" s="141"/>
      <c r="D277" s="158"/>
      <c r="E277" s="123"/>
      <c r="F277" s="97">
        <f t="shared" si="28"/>
        <v>0</v>
      </c>
      <c r="G277" s="161"/>
      <c r="H277" s="142"/>
      <c r="I277" s="130" t="e">
        <f>VLOOKUP(H277,Presupuesto!$B$11:$C$565,2,0)</f>
        <v>#N/A</v>
      </c>
      <c r="J277" s="98" t="str">
        <f>$J$276</f>
        <v>Vinculación Universidad-Sociedad</v>
      </c>
      <c r="K277" s="98" t="s">
        <v>412</v>
      </c>
    </row>
    <row r="278" spans="3:11" x14ac:dyDescent="0.25">
      <c r="C278" s="141"/>
      <c r="D278" s="158"/>
      <c r="E278" s="123"/>
      <c r="F278" s="97">
        <f t="shared" si="28"/>
        <v>0</v>
      </c>
      <c r="G278" s="161"/>
      <c r="H278" s="142"/>
      <c r="I278" s="130" t="e">
        <f>VLOOKUP(H278,Presupuesto!$B$11:$C$565,2,0)</f>
        <v>#N/A</v>
      </c>
      <c r="J278" s="98" t="str">
        <f t="shared" ref="J278:J285" si="29">$J$276</f>
        <v>Vinculación Universidad-Sociedad</v>
      </c>
      <c r="K278" s="98" t="s">
        <v>412</v>
      </c>
    </row>
    <row r="279" spans="3:11" x14ac:dyDescent="0.25">
      <c r="C279" s="141"/>
      <c r="D279" s="158"/>
      <c r="E279" s="123"/>
      <c r="F279" s="97">
        <f t="shared" si="28"/>
        <v>0</v>
      </c>
      <c r="G279" s="161"/>
      <c r="H279" s="142"/>
      <c r="I279" s="130" t="e">
        <f>VLOOKUP(H279,Presupuesto!$B$11:$C$565,2,0)</f>
        <v>#N/A</v>
      </c>
      <c r="J279" s="98" t="str">
        <f t="shared" si="29"/>
        <v>Vinculación Universidad-Sociedad</v>
      </c>
      <c r="K279" s="98" t="s">
        <v>412</v>
      </c>
    </row>
    <row r="280" spans="3:11" x14ac:dyDescent="0.25">
      <c r="C280" s="141"/>
      <c r="D280" s="158"/>
      <c r="E280" s="123"/>
      <c r="F280" s="97">
        <f t="shared" si="28"/>
        <v>0</v>
      </c>
      <c r="G280" s="161"/>
      <c r="H280" s="142"/>
      <c r="I280" s="130" t="e">
        <f>VLOOKUP(H280,Presupuesto!$B$11:$C$565,2,0)</f>
        <v>#N/A</v>
      </c>
      <c r="J280" s="98" t="str">
        <f t="shared" si="29"/>
        <v>Vinculación Universidad-Sociedad</v>
      </c>
      <c r="K280" s="98" t="s">
        <v>412</v>
      </c>
    </row>
    <row r="281" spans="3:11" x14ac:dyDescent="0.25">
      <c r="C281" s="145"/>
      <c r="D281" s="151"/>
      <c r="E281" s="118"/>
      <c r="F281" s="97">
        <f t="shared" si="28"/>
        <v>0</v>
      </c>
      <c r="G281" s="161"/>
      <c r="H281" s="146"/>
      <c r="I281" s="130" t="e">
        <f>VLOOKUP(H281,Presupuesto!$B$11:$C$565,2,0)</f>
        <v>#N/A</v>
      </c>
      <c r="J281" s="98" t="str">
        <f t="shared" si="29"/>
        <v>Vinculación Universidad-Sociedad</v>
      </c>
      <c r="K281" s="98" t="s">
        <v>403</v>
      </c>
    </row>
    <row r="282" spans="3:11" x14ac:dyDescent="0.25">
      <c r="C282" s="145"/>
      <c r="D282" s="151"/>
      <c r="E282" s="118"/>
      <c r="F282" s="97">
        <f t="shared" si="28"/>
        <v>0</v>
      </c>
      <c r="G282" s="161"/>
      <c r="H282" s="146"/>
      <c r="I282" s="130" t="e">
        <f>VLOOKUP(H282,Presupuesto!$B$11:$C$565,2,0)</f>
        <v>#N/A</v>
      </c>
      <c r="J282" s="98" t="str">
        <f t="shared" si="29"/>
        <v>Vinculación Universidad-Sociedad</v>
      </c>
      <c r="K282" s="98" t="s">
        <v>412</v>
      </c>
    </row>
    <row r="283" spans="3:11" x14ac:dyDescent="0.25">
      <c r="C283" s="145"/>
      <c r="D283" s="151"/>
      <c r="E283" s="118"/>
      <c r="F283" s="97">
        <f t="shared" si="28"/>
        <v>0</v>
      </c>
      <c r="G283" s="161"/>
      <c r="H283" s="146"/>
      <c r="I283" s="130" t="e">
        <f>VLOOKUP(H283,Presupuesto!$B$11:$C$565,2,0)</f>
        <v>#N/A</v>
      </c>
      <c r="J283" s="98" t="str">
        <f t="shared" si="29"/>
        <v>Vinculación Universidad-Sociedad</v>
      </c>
      <c r="K283" s="98" t="s">
        <v>412</v>
      </c>
    </row>
    <row r="284" spans="3:11" x14ac:dyDescent="0.25">
      <c r="C284" s="145"/>
      <c r="D284" s="151"/>
      <c r="E284" s="118"/>
      <c r="F284" s="97">
        <f t="shared" si="28"/>
        <v>0</v>
      </c>
      <c r="G284" s="161"/>
      <c r="H284" s="146"/>
      <c r="I284" s="130" t="e">
        <f>VLOOKUP(H284,Presupuesto!$B$11:$C$565,2,0)</f>
        <v>#N/A</v>
      </c>
      <c r="J284" s="98" t="str">
        <f t="shared" si="29"/>
        <v>Vinculación Universidad-Sociedad</v>
      </c>
      <c r="K284" s="98" t="s">
        <v>412</v>
      </c>
    </row>
    <row r="285" spans="3:11" ht="15.75" thickBot="1" x14ac:dyDescent="0.3">
      <c r="C285" s="147"/>
      <c r="D285" s="159"/>
      <c r="E285" s="103"/>
      <c r="F285" s="105">
        <f t="shared" si="28"/>
        <v>0</v>
      </c>
      <c r="G285" s="162"/>
      <c r="H285" s="148"/>
      <c r="I285" s="132" t="e">
        <f>VLOOKUP(H285,Presupuesto!$B$11:$C$565,2,0)</f>
        <v>#N/A</v>
      </c>
      <c r="J285" s="106" t="str">
        <f t="shared" si="29"/>
        <v>Vinculación Universidad-Sociedad</v>
      </c>
      <c r="K285" s="124" t="s">
        <v>394</v>
      </c>
    </row>
    <row r="287" spans="3:11" ht="15.75" thickBot="1" x14ac:dyDescent="0.3"/>
    <row r="288" spans="3:11" ht="15.75" thickBot="1" x14ac:dyDescent="0.3">
      <c r="C288" s="157" t="s">
        <v>53</v>
      </c>
      <c r="D288" s="374">
        <f>SUM(F295:F300)</f>
        <v>9900</v>
      </c>
      <c r="F288" s="70"/>
      <c r="G288" s="79"/>
      <c r="H288" s="70"/>
      <c r="I288" s="70"/>
    </row>
    <row r="289" spans="3:11" x14ac:dyDescent="0.25">
      <c r="C289" s="70"/>
      <c r="D289" s="31"/>
      <c r="E289" s="93"/>
      <c r="F289" s="93"/>
      <c r="G289" s="93"/>
      <c r="H289" s="76"/>
      <c r="I289" s="76"/>
      <c r="J289" s="76"/>
      <c r="K289" s="112"/>
    </row>
    <row r="290" spans="3:11" x14ac:dyDescent="0.25">
      <c r="C290" s="70"/>
      <c r="D290" s="31"/>
      <c r="E290" s="93"/>
      <c r="F290" s="93"/>
      <c r="G290" s="93"/>
      <c r="H290" s="76"/>
      <c r="I290" s="76"/>
      <c r="J290" s="76"/>
      <c r="K290" s="112"/>
    </row>
    <row r="291" spans="3:11" ht="15.75" x14ac:dyDescent="0.25">
      <c r="C291" s="202" t="s">
        <v>392</v>
      </c>
      <c r="D291" s="370" t="s">
        <v>1729</v>
      </c>
      <c r="E291" s="93"/>
      <c r="F291" s="93"/>
      <c r="G291" s="93"/>
      <c r="H291" s="76"/>
      <c r="I291" s="76"/>
      <c r="J291" s="76"/>
      <c r="K291" s="112"/>
    </row>
    <row r="292" spans="3:11" ht="18.75" x14ac:dyDescent="0.25">
      <c r="C292" s="211" t="str">
        <f>IFERROR(VLOOKUP(D291,'1. Desarrollo e Innov. Curricu.'!$E:$F,2,FALSE),IFERROR(VLOOKUP(D291,'2. Investigación Científica'!$E:$F,2,FALSE),IFERROR(VLOOKUP(D291,'3. Vinculación Univ. Sociedad'!$E:$F,2,FALSE),IFERROR(VLOOKUP(D291,'4. Docencia y Profesorado Univ.'!$E:$F,2,FALSE),IFERROR(VLOOKUP(D291,'5. Estudiantes y Graduados'!$E:$F,2,FALSE),IFERROR(VLOOKUP(D291,'11. Gestion Administrativa'!$E:$F,2,FALSE),IFERROR(VLOOKUP(D291,'13. Gestión Académica'!$E:$F,2,FALSE),IFERROR(VLOOKUP(D291,'8. Asegura. de la Calid. y M'!$E:$F,2,FALSE),IFERROR(VLOOKUP(D291,'6. Gestión del Conocimiento'!$E:$F,2,FALSE),IFERROR(VLOOKUP(D291,'15. Gobernabilidad y Proceso...'!$E:$F,2,FALSE),IFERROR(VLOOKUP(D291,'12. Gestión del Talento Humano'!$E:$F,2,FALSE),IFERROR(VLOOKUP(D291,'14. Internacional... de la E.S.'!$E:$F,2,FALSE),IFERROR(VLOOKUP(D291,'10. Posgrado'!$E:$F,2,FALSE),IFERROR(VLOOKUP(D291,'17. Gestión TIC'!$E:$F,2,FALSE),IFERROR(VLOOKUP(D291,'16. Desa. del Sistema Educ.Sup.'!$E:$F,2,FALSE),IFERROR(VLOOKUP(D291,'9. Cultura de Inno. Insti...'!$E:$F,2,FALSE),VLOOKUP(D291,'7. Lo Esencial de la Reforma U.'!$E:$F,2,0)))))))))))))))))</f>
        <v>Registrar tres artículos enlas revistas especializadas en el el area de vinculación</v>
      </c>
      <c r="D292" s="31"/>
      <c r="E292" s="93"/>
      <c r="F292" s="93"/>
      <c r="G292" s="93"/>
      <c r="H292" s="76"/>
      <c r="I292" s="76"/>
      <c r="J292" s="76"/>
      <c r="K292" s="112"/>
    </row>
    <row r="293" spans="3:11" ht="15.75" thickBot="1" x14ac:dyDescent="0.3">
      <c r="F293" s="93"/>
      <c r="G293" s="76"/>
      <c r="H293" s="76"/>
      <c r="I293" s="76"/>
    </row>
    <row r="294" spans="3:11" ht="30.75" thickBot="1" x14ac:dyDescent="0.3">
      <c r="C294" s="129" t="s">
        <v>44</v>
      </c>
      <c r="D294" s="129" t="s">
        <v>55</v>
      </c>
      <c r="E294" s="136" t="s">
        <v>57</v>
      </c>
      <c r="F294" s="135" t="s">
        <v>27</v>
      </c>
      <c r="G294" s="133" t="s">
        <v>131</v>
      </c>
      <c r="H294" s="136" t="s">
        <v>46</v>
      </c>
      <c r="I294" s="133" t="s">
        <v>132</v>
      </c>
      <c r="J294" s="133" t="s">
        <v>410</v>
      </c>
      <c r="K294" s="133" t="s">
        <v>411</v>
      </c>
    </row>
    <row r="295" spans="3:11" x14ac:dyDescent="0.25">
      <c r="C295" s="221" t="s">
        <v>422</v>
      </c>
      <c r="D295" s="222">
        <v>6</v>
      </c>
      <c r="E295" s="220">
        <f>HLOOKUP(C295,$AH$2:$BU$3,2,0)</f>
        <v>1650</v>
      </c>
      <c r="F295" s="97">
        <f t="shared" ref="F295:F300" si="30">D295*E295</f>
        <v>9900</v>
      </c>
      <c r="G295" s="161" t="s">
        <v>129</v>
      </c>
      <c r="H295" s="142" t="s">
        <v>761</v>
      </c>
      <c r="I295" s="130" t="str">
        <f>VLOOKUP(H295,Presupuesto!$B$11:$C$565,2,0)</f>
        <v>VIATICOS NACIONALES</v>
      </c>
      <c r="J295" s="219" t="s">
        <v>471</v>
      </c>
      <c r="K295" s="98" t="s">
        <v>399</v>
      </c>
    </row>
    <row r="296" spans="3:11" x14ac:dyDescent="0.25">
      <c r="C296" s="141"/>
      <c r="D296" s="158"/>
      <c r="E296" s="123"/>
      <c r="F296" s="97">
        <f t="shared" si="30"/>
        <v>0</v>
      </c>
      <c r="G296" s="161"/>
      <c r="H296" s="142"/>
      <c r="I296" s="130" t="e">
        <f>VLOOKUP(H296,Presupuesto!$B$11:$C$565,2,0)</f>
        <v>#N/A</v>
      </c>
      <c r="J296" s="98" t="str">
        <f>$J$295</f>
        <v>Vinculación Universidad-Sociedad</v>
      </c>
      <c r="K296" s="98" t="s">
        <v>412</v>
      </c>
    </row>
    <row r="297" spans="3:11" x14ac:dyDescent="0.25">
      <c r="C297" s="141"/>
      <c r="D297" s="158"/>
      <c r="E297" s="123"/>
      <c r="F297" s="97">
        <f t="shared" si="30"/>
        <v>0</v>
      </c>
      <c r="G297" s="161"/>
      <c r="H297" s="142"/>
      <c r="I297" s="130" t="e">
        <f>VLOOKUP(H297,Presupuesto!$B$11:$C$565,2,0)</f>
        <v>#N/A</v>
      </c>
      <c r="J297" s="98" t="str">
        <f t="shared" ref="J297:J300" si="31">$J$295</f>
        <v>Vinculación Universidad-Sociedad</v>
      </c>
      <c r="K297" s="98" t="s">
        <v>412</v>
      </c>
    </row>
    <row r="298" spans="3:11" x14ac:dyDescent="0.25">
      <c r="C298" s="141"/>
      <c r="D298" s="158"/>
      <c r="E298" s="123"/>
      <c r="F298" s="97">
        <f t="shared" si="30"/>
        <v>0</v>
      </c>
      <c r="G298" s="161"/>
      <c r="H298" s="142"/>
      <c r="I298" s="130" t="e">
        <f>VLOOKUP(H298,Presupuesto!$B$11:$C$565,2,0)</f>
        <v>#N/A</v>
      </c>
      <c r="J298" s="98" t="str">
        <f t="shared" si="31"/>
        <v>Vinculación Universidad-Sociedad</v>
      </c>
      <c r="K298" s="98" t="s">
        <v>412</v>
      </c>
    </row>
    <row r="299" spans="3:11" x14ac:dyDescent="0.25">
      <c r="C299" s="141"/>
      <c r="D299" s="158"/>
      <c r="E299" s="123"/>
      <c r="F299" s="97">
        <f t="shared" si="30"/>
        <v>0</v>
      </c>
      <c r="G299" s="161"/>
      <c r="H299" s="142"/>
      <c r="I299" s="130" t="e">
        <f>VLOOKUP(H299,Presupuesto!$B$11:$C$565,2,0)</f>
        <v>#N/A</v>
      </c>
      <c r="J299" s="98" t="str">
        <f t="shared" si="31"/>
        <v>Vinculación Universidad-Sociedad</v>
      </c>
      <c r="K299" s="98" t="s">
        <v>412</v>
      </c>
    </row>
    <row r="300" spans="3:11" x14ac:dyDescent="0.25">
      <c r="C300" s="141"/>
      <c r="D300" s="158"/>
      <c r="E300" s="123"/>
      <c r="F300" s="97">
        <f t="shared" si="30"/>
        <v>0</v>
      </c>
      <c r="G300" s="161"/>
      <c r="H300" s="142"/>
      <c r="I300" s="130" t="e">
        <f>VLOOKUP(H300,Presupuesto!$B$11:$C$565,2,0)</f>
        <v>#N/A</v>
      </c>
      <c r="J300" s="98" t="str">
        <f t="shared" si="31"/>
        <v>Vinculación Universidad-Sociedad</v>
      </c>
      <c r="K300" s="98" t="s">
        <v>401</v>
      </c>
    </row>
    <row r="302" spans="3:11" ht="15.75" thickBot="1" x14ac:dyDescent="0.3">
      <c r="F302" s="90"/>
      <c r="G302" s="89"/>
      <c r="H302" s="90"/>
      <c r="I302" s="90"/>
    </row>
    <row r="303" spans="3:11" ht="15.75" thickBot="1" x14ac:dyDescent="0.3">
      <c r="C303" s="157" t="s">
        <v>53</v>
      </c>
      <c r="D303" s="374">
        <f>SUM(F310:F316)</f>
        <v>16240</v>
      </c>
      <c r="F303" s="70"/>
      <c r="G303" s="79"/>
      <c r="H303" s="70"/>
      <c r="I303" s="70"/>
    </row>
    <row r="304" spans="3:11" x14ac:dyDescent="0.25">
      <c r="C304" s="70"/>
      <c r="D304" s="31"/>
      <c r="E304" s="93"/>
      <c r="F304" s="93"/>
      <c r="G304" s="93"/>
      <c r="H304" s="76"/>
      <c r="I304" s="76"/>
      <c r="J304" s="76"/>
      <c r="K304" s="112"/>
    </row>
    <row r="305" spans="3:11" x14ac:dyDescent="0.25">
      <c r="C305" s="70"/>
      <c r="D305" s="31"/>
      <c r="E305" s="93"/>
      <c r="F305" s="93"/>
      <c r="G305" s="93"/>
      <c r="H305" s="76"/>
      <c r="I305" s="76"/>
      <c r="J305" s="76"/>
      <c r="K305" s="112"/>
    </row>
    <row r="306" spans="3:11" ht="15.75" x14ac:dyDescent="0.25">
      <c r="C306" s="202" t="s">
        <v>392</v>
      </c>
      <c r="D306" s="370" t="s">
        <v>1735</v>
      </c>
      <c r="E306" s="93"/>
      <c r="F306" s="93"/>
      <c r="G306" s="93"/>
      <c r="H306" s="76"/>
      <c r="I306" s="76"/>
      <c r="J306" s="76"/>
      <c r="K306" s="112"/>
    </row>
    <row r="307" spans="3:11" ht="18.75" x14ac:dyDescent="0.25">
      <c r="C307" s="211" t="str">
        <f>IFERROR(VLOOKUP(D306,'1. Desarrollo e Innov. Curricu.'!$E:$F,2,FALSE),IFERROR(VLOOKUP(D306,'2. Investigación Científica'!$E:$F,2,FALSE),IFERROR(VLOOKUP(D306,'3. Vinculación Univ. Sociedad'!$E:$F,2,FALSE),IFERROR(VLOOKUP(D306,'4. Docencia y Profesorado Univ.'!$E:$F,2,FALSE),IFERROR(VLOOKUP(D306,'5. Estudiantes y Graduados'!$E:$F,2,FALSE),IFERROR(VLOOKUP(D306,'11. Gestion Administrativa'!$E:$F,2,FALSE),IFERROR(VLOOKUP(D306,'13. Gestión Académica'!$E:$F,2,FALSE),IFERROR(VLOOKUP(D306,'8. Asegura. de la Calid. y M'!$E:$F,2,FALSE),IFERROR(VLOOKUP(D306,'6. Gestión del Conocimiento'!$E:$F,2,FALSE),IFERROR(VLOOKUP(D306,'15. Gobernabilidad y Proceso...'!$E:$F,2,FALSE),IFERROR(VLOOKUP(D306,'12. Gestión del Talento Humano'!$E:$F,2,FALSE),IFERROR(VLOOKUP(D306,'14. Internacional... de la E.S.'!$E:$F,2,FALSE),IFERROR(VLOOKUP(D306,'10. Posgrado'!$E:$F,2,FALSE),IFERROR(VLOOKUP(D306,'17. Gestión TIC'!$E:$F,2,FALSE),IFERROR(VLOOKUP(D306,'16. Desa. del Sistema Educ.Sup.'!$E:$F,2,FALSE),IFERROR(VLOOKUP(D306,'9. Cultura de Inno. Insti...'!$E:$F,2,FALSE),VLOOKUP(D306,'7. Lo Esencial de la Reforma U.'!$E:$F,2,0)))))))))))))))))</f>
        <v>Registrar las actividades de la Feria Lenca para su sistematización(elaboración de una revista de la memoria lenca)</v>
      </c>
      <c r="D307" s="31"/>
      <c r="E307" s="93"/>
      <c r="F307" s="93"/>
      <c r="G307" s="93"/>
      <c r="H307" s="76"/>
      <c r="I307" s="76"/>
      <c r="J307" s="76"/>
      <c r="K307" s="112"/>
    </row>
    <row r="308" spans="3:11" ht="15.75" thickBot="1" x14ac:dyDescent="0.3">
      <c r="F308" s="93"/>
      <c r="G308" s="76"/>
      <c r="H308" s="76"/>
      <c r="I308" s="76"/>
    </row>
    <row r="309" spans="3:11" ht="30.75" thickBot="1" x14ac:dyDescent="0.3">
      <c r="C309" s="129" t="s">
        <v>44</v>
      </c>
      <c r="D309" s="129" t="s">
        <v>55</v>
      </c>
      <c r="E309" s="136" t="s">
        <v>57</v>
      </c>
      <c r="F309" s="135" t="s">
        <v>27</v>
      </c>
      <c r="G309" s="133" t="s">
        <v>131</v>
      </c>
      <c r="H309" s="136" t="s">
        <v>46</v>
      </c>
      <c r="I309" s="133" t="s">
        <v>132</v>
      </c>
      <c r="J309" s="133" t="s">
        <v>410</v>
      </c>
      <c r="K309" s="133" t="s">
        <v>411</v>
      </c>
    </row>
    <row r="310" spans="3:11" x14ac:dyDescent="0.25">
      <c r="C310" s="221" t="s">
        <v>439</v>
      </c>
      <c r="D310" s="222">
        <v>2</v>
      </c>
      <c r="E310" s="220">
        <f>HLOOKUP(C310,$AH$2:$BU$3,2,0)</f>
        <v>620</v>
      </c>
      <c r="F310" s="97">
        <f t="shared" ref="F310:F316" si="32">D310*E310</f>
        <v>1240</v>
      </c>
      <c r="G310" s="161" t="s">
        <v>129</v>
      </c>
      <c r="H310" s="142" t="s">
        <v>761</v>
      </c>
      <c r="I310" s="130" t="str">
        <f>VLOOKUP(H310,Presupuesto!$B$11:$C$565,2,0)</f>
        <v>VIATICOS NACIONALES</v>
      </c>
      <c r="J310" s="219" t="s">
        <v>471</v>
      </c>
      <c r="K310" s="98" t="s">
        <v>402</v>
      </c>
    </row>
    <row r="311" spans="3:11" x14ac:dyDescent="0.25">
      <c r="C311" s="141" t="s">
        <v>1736</v>
      </c>
      <c r="D311" s="158">
        <v>50</v>
      </c>
      <c r="E311" s="123">
        <v>100</v>
      </c>
      <c r="F311" s="97">
        <f t="shared" si="32"/>
        <v>5000</v>
      </c>
      <c r="G311" s="161" t="s">
        <v>129</v>
      </c>
      <c r="H311" s="142" t="s">
        <v>327</v>
      </c>
      <c r="I311" s="130" t="str">
        <f>VLOOKUP(H311,Presupuesto!$B$11:$C$565,2,0)</f>
        <v>UTILES DE ESCRITORIO, OFICINA Y ENZE¥ANZA</v>
      </c>
      <c r="J311" s="98" t="str">
        <f>$J$310</f>
        <v>Vinculación Universidad-Sociedad</v>
      </c>
      <c r="K311" s="98" t="s">
        <v>402</v>
      </c>
    </row>
    <row r="312" spans="3:11" x14ac:dyDescent="0.25">
      <c r="C312" s="141" t="s">
        <v>1584</v>
      </c>
      <c r="D312" s="158">
        <v>50</v>
      </c>
      <c r="E312" s="123">
        <v>200</v>
      </c>
      <c r="F312" s="97">
        <f t="shared" si="32"/>
        <v>10000</v>
      </c>
      <c r="G312" s="161" t="s">
        <v>129</v>
      </c>
      <c r="H312" s="142" t="s">
        <v>717</v>
      </c>
      <c r="I312" s="130" t="str">
        <f>VLOOKUP(H312,Presupuesto!$B$11:$C$565,2,0)</f>
        <v>SERVICIOS DE IMPRENTA PUBLIC.Y REPRODUCCION</v>
      </c>
      <c r="J312" s="98" t="str">
        <f t="shared" ref="J312:J316" si="33">$J$310</f>
        <v>Vinculación Universidad-Sociedad</v>
      </c>
      <c r="K312" s="98" t="s">
        <v>402</v>
      </c>
    </row>
    <row r="313" spans="3:11" x14ac:dyDescent="0.25">
      <c r="C313" s="141"/>
      <c r="D313" s="158"/>
      <c r="E313" s="123"/>
      <c r="F313" s="97">
        <f t="shared" si="32"/>
        <v>0</v>
      </c>
      <c r="G313" s="161"/>
      <c r="H313" s="142"/>
      <c r="I313" s="130" t="e">
        <f>VLOOKUP(H313,Presupuesto!$B$11:$C$565,2,0)</f>
        <v>#N/A</v>
      </c>
      <c r="J313" s="98" t="str">
        <f t="shared" si="33"/>
        <v>Vinculación Universidad-Sociedad</v>
      </c>
      <c r="K313" s="98" t="s">
        <v>412</v>
      </c>
    </row>
    <row r="314" spans="3:11" x14ac:dyDescent="0.25">
      <c r="C314" s="141"/>
      <c r="D314" s="158"/>
      <c r="E314" s="123"/>
      <c r="F314" s="97">
        <f t="shared" si="32"/>
        <v>0</v>
      </c>
      <c r="G314" s="161"/>
      <c r="H314" s="142"/>
      <c r="I314" s="130" t="e">
        <f>VLOOKUP(H314,Presupuesto!$B$11:$C$565,2,0)</f>
        <v>#N/A</v>
      </c>
      <c r="J314" s="98" t="str">
        <f t="shared" si="33"/>
        <v>Vinculación Universidad-Sociedad</v>
      </c>
      <c r="K314" s="98" t="s">
        <v>412</v>
      </c>
    </row>
    <row r="315" spans="3:11" x14ac:dyDescent="0.25">
      <c r="C315" s="145"/>
      <c r="D315" s="151"/>
      <c r="E315" s="118"/>
      <c r="F315" s="97">
        <f t="shared" si="32"/>
        <v>0</v>
      </c>
      <c r="G315" s="161"/>
      <c r="H315" s="146"/>
      <c r="I315" s="130" t="e">
        <f>VLOOKUP(H315,Presupuesto!$B$11:$C$565,2,0)</f>
        <v>#N/A</v>
      </c>
      <c r="J315" s="98" t="str">
        <f t="shared" si="33"/>
        <v>Vinculación Universidad-Sociedad</v>
      </c>
      <c r="K315" s="98" t="s">
        <v>412</v>
      </c>
    </row>
    <row r="316" spans="3:11" ht="15.75" thickBot="1" x14ac:dyDescent="0.3">
      <c r="C316" s="147"/>
      <c r="D316" s="159"/>
      <c r="E316" s="103"/>
      <c r="F316" s="105">
        <f t="shared" si="32"/>
        <v>0</v>
      </c>
      <c r="G316" s="162"/>
      <c r="H316" s="148"/>
      <c r="I316" s="132" t="e">
        <f>VLOOKUP(H316,Presupuesto!$B$11:$C$565,2,0)</f>
        <v>#N/A</v>
      </c>
      <c r="J316" s="106" t="str">
        <f t="shared" si="33"/>
        <v>Vinculación Universidad-Sociedad</v>
      </c>
      <c r="K316" s="124" t="s">
        <v>394</v>
      </c>
    </row>
    <row r="318" spans="3:11" ht="15.75" thickBot="1" x14ac:dyDescent="0.3"/>
    <row r="319" spans="3:11" ht="15.75" thickBot="1" x14ac:dyDescent="0.3">
      <c r="C319" s="157" t="s">
        <v>53</v>
      </c>
      <c r="D319" s="374">
        <f>SUM(F326:F334)</f>
        <v>59507.658000000003</v>
      </c>
      <c r="F319" s="70"/>
      <c r="G319" s="79"/>
      <c r="H319" s="70"/>
      <c r="I319" s="70"/>
    </row>
    <row r="320" spans="3:11" x14ac:dyDescent="0.25">
      <c r="C320" s="70"/>
      <c r="D320" s="31"/>
      <c r="E320" s="93"/>
      <c r="F320" s="93"/>
      <c r="G320" s="93"/>
      <c r="H320" s="76"/>
      <c r="I320" s="76"/>
      <c r="J320" s="76"/>
      <c r="K320" s="112"/>
    </row>
    <row r="321" spans="3:11" x14ac:dyDescent="0.25">
      <c r="C321" s="70"/>
      <c r="D321" s="31"/>
      <c r="E321" s="93"/>
      <c r="F321" s="93"/>
      <c r="G321" s="93"/>
      <c r="H321" s="76"/>
      <c r="I321" s="76"/>
      <c r="J321" s="76"/>
      <c r="K321" s="112"/>
    </row>
    <row r="322" spans="3:11" ht="15.75" x14ac:dyDescent="0.25">
      <c r="C322" s="202" t="s">
        <v>392</v>
      </c>
      <c r="D322" s="370" t="s">
        <v>1761</v>
      </c>
      <c r="E322" s="93"/>
      <c r="F322" s="93"/>
      <c r="G322" s="93"/>
      <c r="H322" s="76"/>
      <c r="I322" s="76"/>
      <c r="J322" s="76"/>
      <c r="K322" s="112"/>
    </row>
    <row r="323" spans="3:11" ht="18.75" x14ac:dyDescent="0.25">
      <c r="C323" s="211" t="str">
        <f>IFERROR(VLOOKUP(D322,'1. Desarrollo e Innov. Curricu.'!$E:$F,2,FALSE),IFERROR(VLOOKUP(D322,'2. Investigación Científica'!$E:$F,2,FALSE),IFERROR(VLOOKUP(D322,'3. Vinculación Univ. Sociedad'!$E:$F,2,FALSE),IFERROR(VLOOKUP(D322,'4. Docencia y Profesorado Univ.'!$E:$F,2,FALSE),IFERROR(VLOOKUP(D322,'5. Estudiantes y Graduados'!$E:$F,2,FALSE),IFERROR(VLOOKUP(D322,'11. Gestion Administrativa'!$E:$F,2,FALSE),IFERROR(VLOOKUP(D322,'13. Gestión Académica'!$E:$F,2,FALSE),IFERROR(VLOOKUP(D322,'8. Asegura. de la Calid. y M'!$E:$F,2,FALSE),IFERROR(VLOOKUP(D322,'6. Gestión del Conocimiento'!$E:$F,2,FALSE),IFERROR(VLOOKUP(D322,'15. Gobernabilidad y Proceso...'!$E:$F,2,FALSE),IFERROR(VLOOKUP(D322,'12. Gestión del Talento Humano'!$E:$F,2,FALSE),IFERROR(VLOOKUP(D322,'14. Internacional... de la E.S.'!$E:$F,2,FALSE),IFERROR(VLOOKUP(D322,'10. Posgrado'!$E:$F,2,FALSE),IFERROR(VLOOKUP(D322,'17. Gestión TIC'!$E:$F,2,FALSE),IFERROR(VLOOKUP(D322,'16. Desa. del Sistema Educ.Sup.'!$E:$F,2,FALSE),IFERROR(VLOOKUP(D322,'9. Cultura de Inno. Insti...'!$E:$F,2,FALSE),VLOOKUP(D322,'7. Lo Esencial de la Reforma U.'!$E:$F,2,0)))))))))))))))))</f>
        <v>Participación en congresos nacionales e internacionales</v>
      </c>
      <c r="D323" s="31"/>
      <c r="E323" s="93"/>
      <c r="F323" s="93"/>
      <c r="G323" s="93"/>
      <c r="H323" s="76"/>
      <c r="I323" s="76"/>
      <c r="J323" s="76"/>
      <c r="K323" s="112"/>
    </row>
    <row r="324" spans="3:11" ht="15.75" thickBot="1" x14ac:dyDescent="0.3">
      <c r="F324" s="93"/>
      <c r="G324" s="76"/>
      <c r="H324" s="76"/>
      <c r="I324" s="76"/>
    </row>
    <row r="325" spans="3:11" ht="30.75" thickBot="1" x14ac:dyDescent="0.3">
      <c r="C325" s="129" t="s">
        <v>44</v>
      </c>
      <c r="D325" s="129" t="s">
        <v>55</v>
      </c>
      <c r="E325" s="136" t="s">
        <v>57</v>
      </c>
      <c r="F325" s="135" t="s">
        <v>27</v>
      </c>
      <c r="G325" s="133" t="s">
        <v>131</v>
      </c>
      <c r="H325" s="136" t="s">
        <v>46</v>
      </c>
      <c r="I325" s="133" t="s">
        <v>132</v>
      </c>
      <c r="J325" s="133" t="s">
        <v>410</v>
      </c>
      <c r="K325" s="133" t="s">
        <v>411</v>
      </c>
    </row>
    <row r="326" spans="3:11" x14ac:dyDescent="0.25">
      <c r="C326" s="221" t="s">
        <v>451</v>
      </c>
      <c r="D326" s="222">
        <v>3</v>
      </c>
      <c r="E326" s="220">
        <f>HLOOKUP(C326,$AH$2:$BU$3,2,0)</f>
        <v>4835.8860000000004</v>
      </c>
      <c r="F326" s="97">
        <f t="shared" ref="F326:F334" si="34">D326*E326</f>
        <v>14507.658000000001</v>
      </c>
      <c r="G326" s="161" t="s">
        <v>129</v>
      </c>
      <c r="H326" s="142" t="s">
        <v>761</v>
      </c>
      <c r="I326" s="130" t="str">
        <f>VLOOKUP(H326,Presupuesto!$B$11:$C$565,2,0)</f>
        <v>VIATICOS NACIONALES</v>
      </c>
      <c r="J326" s="219" t="s">
        <v>471</v>
      </c>
      <c r="K326" s="98" t="s">
        <v>399</v>
      </c>
    </row>
    <row r="327" spans="3:11" x14ac:dyDescent="0.25">
      <c r="C327" s="141" t="s">
        <v>1763</v>
      </c>
      <c r="D327" s="158">
        <v>3</v>
      </c>
      <c r="E327" s="123">
        <v>10000</v>
      </c>
      <c r="F327" s="97">
        <f t="shared" si="34"/>
        <v>30000</v>
      </c>
      <c r="G327" s="161" t="s">
        <v>129</v>
      </c>
      <c r="H327" s="142" t="s">
        <v>751</v>
      </c>
      <c r="I327" s="130" t="str">
        <f>VLOOKUP(H327,Presupuesto!$B$11:$C$565,2,0)</f>
        <v>PASAJES NACIONALES PROYECTO VINCULACION UNAH SOCIEDAD</v>
      </c>
      <c r="J327" s="98" t="str">
        <f>$J$326</f>
        <v>Vinculación Universidad-Sociedad</v>
      </c>
      <c r="K327" s="98" t="s">
        <v>401</v>
      </c>
    </row>
    <row r="328" spans="3:11" x14ac:dyDescent="0.25">
      <c r="C328" s="141" t="s">
        <v>1764</v>
      </c>
      <c r="D328" s="158">
        <v>3</v>
      </c>
      <c r="E328" s="123">
        <v>5000</v>
      </c>
      <c r="F328" s="97">
        <f t="shared" si="34"/>
        <v>15000</v>
      </c>
      <c r="G328" s="161" t="s">
        <v>129</v>
      </c>
      <c r="H328" s="142" t="s">
        <v>751</v>
      </c>
      <c r="I328" s="130" t="str">
        <f>VLOOKUP(H328,Presupuesto!$B$11:$C$565,2,0)</f>
        <v>PASAJES NACIONALES PROYECTO VINCULACION UNAH SOCIEDAD</v>
      </c>
      <c r="J328" s="98" t="str">
        <f t="shared" ref="J328:J334" si="35">$J$326</f>
        <v>Vinculación Universidad-Sociedad</v>
      </c>
      <c r="K328" s="98" t="s">
        <v>402</v>
      </c>
    </row>
    <row r="329" spans="3:11" x14ac:dyDescent="0.25">
      <c r="C329" s="141"/>
      <c r="D329" s="158"/>
      <c r="E329" s="123"/>
      <c r="F329" s="97">
        <f t="shared" si="34"/>
        <v>0</v>
      </c>
      <c r="G329" s="161"/>
      <c r="H329" s="142"/>
      <c r="I329" s="130" t="e">
        <f>VLOOKUP(H329,Presupuesto!$B$11:$C$565,2,0)</f>
        <v>#N/A</v>
      </c>
      <c r="J329" s="98" t="str">
        <f t="shared" si="35"/>
        <v>Vinculación Universidad-Sociedad</v>
      </c>
      <c r="K329" s="98" t="s">
        <v>412</v>
      </c>
    </row>
    <row r="330" spans="3:11" x14ac:dyDescent="0.25">
      <c r="C330" s="141"/>
      <c r="D330" s="158"/>
      <c r="E330" s="123"/>
      <c r="F330" s="97">
        <f t="shared" si="34"/>
        <v>0</v>
      </c>
      <c r="G330" s="161"/>
      <c r="H330" s="142"/>
      <c r="I330" s="130" t="e">
        <f>VLOOKUP(H330,Presupuesto!$B$11:$C$565,2,0)</f>
        <v>#N/A</v>
      </c>
      <c r="J330" s="98" t="str">
        <f t="shared" si="35"/>
        <v>Vinculación Universidad-Sociedad</v>
      </c>
      <c r="K330" s="98" t="s">
        <v>412</v>
      </c>
    </row>
    <row r="331" spans="3:11" x14ac:dyDescent="0.25">
      <c r="C331" s="141"/>
      <c r="D331" s="158"/>
      <c r="E331" s="123"/>
      <c r="F331" s="97">
        <f t="shared" si="34"/>
        <v>0</v>
      </c>
      <c r="G331" s="161"/>
      <c r="H331" s="142"/>
      <c r="I331" s="130" t="e">
        <f>VLOOKUP(H331,Presupuesto!$B$11:$C$565,2,0)</f>
        <v>#N/A</v>
      </c>
      <c r="J331" s="98" t="str">
        <f t="shared" si="35"/>
        <v>Vinculación Universidad-Sociedad</v>
      </c>
      <c r="K331" s="98" t="s">
        <v>401</v>
      </c>
    </row>
    <row r="332" spans="3:11" x14ac:dyDescent="0.25">
      <c r="C332" s="145"/>
      <c r="D332" s="151"/>
      <c r="E332" s="118"/>
      <c r="F332" s="97">
        <f t="shared" si="34"/>
        <v>0</v>
      </c>
      <c r="G332" s="161"/>
      <c r="H332" s="146"/>
      <c r="I332" s="130" t="e">
        <f>VLOOKUP(H332,Presupuesto!$B$11:$C$565,2,0)</f>
        <v>#N/A</v>
      </c>
      <c r="J332" s="98" t="str">
        <f t="shared" si="35"/>
        <v>Vinculación Universidad-Sociedad</v>
      </c>
      <c r="K332" s="98" t="s">
        <v>412</v>
      </c>
    </row>
    <row r="333" spans="3:11" x14ac:dyDescent="0.25">
      <c r="C333" s="145"/>
      <c r="D333" s="151"/>
      <c r="E333" s="118"/>
      <c r="F333" s="97">
        <f t="shared" si="34"/>
        <v>0</v>
      </c>
      <c r="G333" s="161"/>
      <c r="H333" s="146"/>
      <c r="I333" s="130" t="e">
        <f>VLOOKUP(H333,Presupuesto!$B$11:$C$565,2,0)</f>
        <v>#N/A</v>
      </c>
      <c r="J333" s="98" t="str">
        <f t="shared" si="35"/>
        <v>Vinculación Universidad-Sociedad</v>
      </c>
      <c r="K333" s="98" t="s">
        <v>412</v>
      </c>
    </row>
    <row r="334" spans="3:11" ht="15.75" thickBot="1" x14ac:dyDescent="0.3">
      <c r="C334" s="147"/>
      <c r="D334" s="159"/>
      <c r="E334" s="103"/>
      <c r="F334" s="105">
        <f t="shared" si="34"/>
        <v>0</v>
      </c>
      <c r="G334" s="162"/>
      <c r="H334" s="148"/>
      <c r="I334" s="132" t="e">
        <f>VLOOKUP(H334,Presupuesto!$B$11:$C$565,2,0)</f>
        <v>#N/A</v>
      </c>
      <c r="J334" s="106" t="str">
        <f t="shared" si="35"/>
        <v>Vinculación Universidad-Sociedad</v>
      </c>
      <c r="K334" s="124" t="s">
        <v>394</v>
      </c>
    </row>
    <row r="336" spans="3:11" ht="15.75" thickBot="1" x14ac:dyDescent="0.3">
      <c r="F336" s="90"/>
      <c r="G336" s="89"/>
      <c r="H336" s="90"/>
      <c r="I336" s="90"/>
    </row>
    <row r="337" spans="3:11" ht="15.75" thickBot="1" x14ac:dyDescent="0.3">
      <c r="C337" s="157" t="s">
        <v>53</v>
      </c>
      <c r="D337" s="374">
        <f>SUM(F344:F351)</f>
        <v>16600</v>
      </c>
      <c r="F337" s="70"/>
      <c r="G337" s="79"/>
      <c r="H337" s="70"/>
      <c r="I337" s="70"/>
    </row>
    <row r="338" spans="3:11" x14ac:dyDescent="0.25">
      <c r="C338" s="70"/>
      <c r="D338" s="31"/>
      <c r="E338" s="93"/>
      <c r="F338" s="93"/>
      <c r="G338" s="93"/>
      <c r="H338" s="76"/>
      <c r="I338" s="76"/>
      <c r="J338" s="76"/>
      <c r="K338" s="112"/>
    </row>
    <row r="339" spans="3:11" x14ac:dyDescent="0.25">
      <c r="C339" s="70"/>
      <c r="D339" s="31"/>
      <c r="E339" s="93"/>
      <c r="F339" s="93"/>
      <c r="G339" s="93"/>
      <c r="H339" s="76"/>
      <c r="I339" s="76"/>
      <c r="J339" s="76"/>
      <c r="K339" s="112"/>
    </row>
    <row r="340" spans="3:11" ht="15.75" x14ac:dyDescent="0.25">
      <c r="C340" s="202" t="s">
        <v>392</v>
      </c>
      <c r="D340" s="370" t="s">
        <v>1804</v>
      </c>
      <c r="E340" s="93"/>
      <c r="F340" s="93"/>
      <c r="G340" s="93"/>
      <c r="H340" s="76"/>
      <c r="I340" s="76"/>
      <c r="J340" s="76"/>
      <c r="K340" s="112"/>
    </row>
    <row r="341" spans="3:11" ht="18.75" x14ac:dyDescent="0.25">
      <c r="C341" s="211" t="str">
        <f>IFERROR(VLOOKUP(D340,'1. Desarrollo e Innov. Curricu.'!$E:$F,2,FALSE),IFERROR(VLOOKUP(D340,'2. Investigación Científica'!$E:$F,2,FALSE),IFERROR(VLOOKUP(D340,'3. Vinculación Univ. Sociedad'!$E:$F,2,FALSE),IFERROR(VLOOKUP(D340,'4. Docencia y Profesorado Univ.'!$E:$F,2,FALSE),IFERROR(VLOOKUP(D340,'5. Estudiantes y Graduados'!$E:$F,2,FALSE),IFERROR(VLOOKUP(D340,'11. Gestion Administrativa'!$E:$F,2,FALSE),IFERROR(VLOOKUP(D340,'13. Gestión Académica'!$E:$F,2,FALSE),IFERROR(VLOOKUP(D340,'8. Asegura. de la Calid. y M'!$E:$F,2,FALSE),IFERROR(VLOOKUP(D340,'6. Gestión del Conocimiento'!$E:$F,2,FALSE),IFERROR(VLOOKUP(D340,'15. Gobernabilidad y Proceso...'!$E:$F,2,FALSE),IFERROR(VLOOKUP(D340,'12. Gestión del Talento Humano'!$E:$F,2,FALSE),IFERROR(VLOOKUP(D340,'14. Internacional... de la E.S.'!$E:$F,2,FALSE),IFERROR(VLOOKUP(D340,'10. Posgrado'!$E:$F,2,FALSE),IFERROR(VLOOKUP(D340,'17. Gestión TIC'!$E:$F,2,FALSE),IFERROR(VLOOKUP(D340,'16. Desa. del Sistema Educ.Sup.'!$E:$F,2,FALSE),IFERROR(VLOOKUP(D340,'9. Cultura de Inno. Insti...'!$E:$F,2,FALSE),VLOOKUP(D340,'7. Lo Esencial de la Reforma U.'!$E:$F,2,0)))))))))))))))))</f>
        <v>Elaboración , socialización y presentación de la propuesta del año académico 2017 a las autoridades superiores para su aprobación</v>
      </c>
      <c r="D341" s="31"/>
      <c r="E341" s="93"/>
      <c r="F341" s="93"/>
      <c r="G341" s="93"/>
      <c r="H341" s="76"/>
      <c r="I341" s="76"/>
      <c r="J341" s="76"/>
      <c r="K341" s="112"/>
    </row>
    <row r="342" spans="3:11" ht="15.75" thickBot="1" x14ac:dyDescent="0.3">
      <c r="F342" s="93"/>
      <c r="G342" s="76"/>
      <c r="H342" s="76"/>
      <c r="I342" s="76"/>
    </row>
    <row r="343" spans="3:11" ht="30.75" thickBot="1" x14ac:dyDescent="0.3">
      <c r="C343" s="129" t="s">
        <v>44</v>
      </c>
      <c r="D343" s="129" t="s">
        <v>55</v>
      </c>
      <c r="E343" s="136" t="s">
        <v>57</v>
      </c>
      <c r="F343" s="135" t="s">
        <v>27</v>
      </c>
      <c r="G343" s="133" t="s">
        <v>131</v>
      </c>
      <c r="H343" s="136" t="s">
        <v>46</v>
      </c>
      <c r="I343" s="133" t="s">
        <v>132</v>
      </c>
      <c r="J343" s="133" t="s">
        <v>410</v>
      </c>
      <c r="K343" s="133" t="s">
        <v>411</v>
      </c>
    </row>
    <row r="344" spans="3:11" x14ac:dyDescent="0.25">
      <c r="C344" s="221" t="s">
        <v>422</v>
      </c>
      <c r="D344" s="222">
        <v>4</v>
      </c>
      <c r="E344" s="220">
        <f>HLOOKUP(C344,$AH$2:$BU$3,2,0)</f>
        <v>1650</v>
      </c>
      <c r="F344" s="97">
        <f t="shared" ref="F344:F351" si="36">D344*E344</f>
        <v>6600</v>
      </c>
      <c r="G344" s="161" t="s">
        <v>129</v>
      </c>
      <c r="H344" s="142" t="s">
        <v>761</v>
      </c>
      <c r="I344" s="130" t="str">
        <f>VLOOKUP(H344,Presupuesto!$B$11:$C$565,2,0)</f>
        <v>VIATICOS NACIONALES</v>
      </c>
      <c r="J344" s="219" t="s">
        <v>1361</v>
      </c>
      <c r="K344" s="98" t="s">
        <v>394</v>
      </c>
    </row>
    <row r="345" spans="3:11" x14ac:dyDescent="0.25">
      <c r="C345" s="141" t="s">
        <v>1655</v>
      </c>
      <c r="D345" s="158">
        <v>50</v>
      </c>
      <c r="E345" s="123">
        <v>100</v>
      </c>
      <c r="F345" s="97">
        <f t="shared" si="36"/>
        <v>5000</v>
      </c>
      <c r="G345" s="161" t="s">
        <v>129</v>
      </c>
      <c r="H345" s="142" t="s">
        <v>327</v>
      </c>
      <c r="I345" s="130" t="str">
        <f>VLOOKUP(H345,Presupuesto!$B$11:$C$565,2,0)</f>
        <v>UTILES DE ESCRITORIO, OFICINA Y ENZE¥ANZA</v>
      </c>
      <c r="J345" s="98" t="str">
        <f>$J$344</f>
        <v>Lo Esencial de la Reforma Universitaria</v>
      </c>
      <c r="K345" s="98" t="s">
        <v>412</v>
      </c>
    </row>
    <row r="346" spans="3:11" x14ac:dyDescent="0.25">
      <c r="C346" s="141" t="s">
        <v>1806</v>
      </c>
      <c r="D346" s="158">
        <v>50</v>
      </c>
      <c r="E346" s="123">
        <v>100</v>
      </c>
      <c r="F346" s="97">
        <f t="shared" si="36"/>
        <v>5000</v>
      </c>
      <c r="G346" s="161" t="s">
        <v>129</v>
      </c>
      <c r="H346" s="142" t="s">
        <v>717</v>
      </c>
      <c r="I346" s="130" t="str">
        <f>VLOOKUP(H346,Presupuesto!$B$11:$C$565,2,0)</f>
        <v>SERVICIOS DE IMPRENTA PUBLIC.Y REPRODUCCION</v>
      </c>
      <c r="J346" s="98" t="str">
        <f t="shared" ref="J346:J351" si="37">$J$344</f>
        <v>Lo Esencial de la Reforma Universitaria</v>
      </c>
      <c r="K346" s="98" t="s">
        <v>412</v>
      </c>
    </row>
    <row r="347" spans="3:11" x14ac:dyDescent="0.25">
      <c r="C347" s="141"/>
      <c r="D347" s="158"/>
      <c r="E347" s="123"/>
      <c r="F347" s="97">
        <f t="shared" si="36"/>
        <v>0</v>
      </c>
      <c r="G347" s="161"/>
      <c r="H347" s="142"/>
      <c r="I347" s="130" t="e">
        <f>VLOOKUP(H347,Presupuesto!$B$11:$C$565,2,0)</f>
        <v>#N/A</v>
      </c>
      <c r="J347" s="98" t="str">
        <f t="shared" si="37"/>
        <v>Lo Esencial de la Reforma Universitaria</v>
      </c>
      <c r="K347" s="98" t="s">
        <v>412</v>
      </c>
    </row>
    <row r="348" spans="3:11" x14ac:dyDescent="0.25">
      <c r="C348" s="141"/>
      <c r="D348" s="158"/>
      <c r="E348" s="123"/>
      <c r="F348" s="97">
        <f t="shared" si="36"/>
        <v>0</v>
      </c>
      <c r="G348" s="161"/>
      <c r="H348" s="142"/>
      <c r="I348" s="130" t="e">
        <f>VLOOKUP(H348,Presupuesto!$B$11:$C$565,2,0)</f>
        <v>#N/A</v>
      </c>
      <c r="J348" s="98" t="str">
        <f t="shared" si="37"/>
        <v>Lo Esencial de la Reforma Universitaria</v>
      </c>
      <c r="K348" s="98" t="s">
        <v>412</v>
      </c>
    </row>
    <row r="349" spans="3:11" x14ac:dyDescent="0.25">
      <c r="C349" s="145"/>
      <c r="D349" s="151"/>
      <c r="E349" s="118"/>
      <c r="F349" s="97">
        <f t="shared" si="36"/>
        <v>0</v>
      </c>
      <c r="G349" s="161"/>
      <c r="H349" s="146"/>
      <c r="I349" s="130" t="e">
        <f>VLOOKUP(H349,Presupuesto!$B$11:$C$565,2,0)</f>
        <v>#N/A</v>
      </c>
      <c r="J349" s="98" t="str">
        <f t="shared" si="37"/>
        <v>Lo Esencial de la Reforma Universitaria</v>
      </c>
      <c r="K349" s="98" t="s">
        <v>412</v>
      </c>
    </row>
    <row r="350" spans="3:11" x14ac:dyDescent="0.25">
      <c r="C350" s="145"/>
      <c r="D350" s="151"/>
      <c r="E350" s="118"/>
      <c r="F350" s="97">
        <f t="shared" si="36"/>
        <v>0</v>
      </c>
      <c r="G350" s="161"/>
      <c r="H350" s="146"/>
      <c r="I350" s="130" t="e">
        <f>VLOOKUP(H350,Presupuesto!$B$11:$C$565,2,0)</f>
        <v>#N/A</v>
      </c>
      <c r="J350" s="98" t="str">
        <f t="shared" si="37"/>
        <v>Lo Esencial de la Reforma Universitaria</v>
      </c>
      <c r="K350" s="98" t="s">
        <v>412</v>
      </c>
    </row>
    <row r="351" spans="3:11" ht="15.75" thickBot="1" x14ac:dyDescent="0.3">
      <c r="C351" s="147"/>
      <c r="D351" s="159"/>
      <c r="E351" s="103"/>
      <c r="F351" s="105">
        <f t="shared" si="36"/>
        <v>0</v>
      </c>
      <c r="G351" s="162"/>
      <c r="H351" s="148"/>
      <c r="I351" s="132" t="e">
        <f>VLOOKUP(H351,Presupuesto!$B$11:$C$565,2,0)</f>
        <v>#N/A</v>
      </c>
      <c r="J351" s="106" t="str">
        <f t="shared" si="37"/>
        <v>Lo Esencial de la Reforma Universitaria</v>
      </c>
      <c r="K351" s="124" t="s">
        <v>394</v>
      </c>
    </row>
    <row r="353" spans="3:11" ht="15.75" thickBot="1" x14ac:dyDescent="0.3"/>
    <row r="354" spans="3:11" ht="15.75" thickBot="1" x14ac:dyDescent="0.3">
      <c r="C354" s="157" t="s">
        <v>53</v>
      </c>
      <c r="D354" s="374">
        <f>SUM(F361:F369)</f>
        <v>35490</v>
      </c>
      <c r="F354" s="70"/>
      <c r="G354" s="79"/>
      <c r="H354" s="70"/>
      <c r="I354" s="70"/>
    </row>
    <row r="355" spans="3:11" x14ac:dyDescent="0.25">
      <c r="C355" s="70"/>
      <c r="D355" s="31"/>
      <c r="E355" s="93"/>
      <c r="F355" s="93"/>
      <c r="G355" s="93"/>
      <c r="H355" s="76"/>
      <c r="I355" s="76"/>
      <c r="J355" s="76"/>
      <c r="K355" s="112"/>
    </row>
    <row r="356" spans="3:11" x14ac:dyDescent="0.25">
      <c r="C356" s="70"/>
      <c r="D356" s="31"/>
      <c r="E356" s="93"/>
      <c r="F356" s="93"/>
      <c r="G356" s="93"/>
      <c r="H356" s="76"/>
      <c r="I356" s="76"/>
      <c r="J356" s="76"/>
      <c r="K356" s="112"/>
    </row>
    <row r="357" spans="3:11" ht="15.75" x14ac:dyDescent="0.25">
      <c r="C357" s="202" t="s">
        <v>392</v>
      </c>
      <c r="D357" s="370" t="s">
        <v>1812</v>
      </c>
      <c r="E357" s="93"/>
      <c r="F357" s="93"/>
      <c r="G357" s="93"/>
      <c r="H357" s="76"/>
      <c r="I357" s="76"/>
      <c r="J357" s="76"/>
      <c r="K357" s="112"/>
    </row>
    <row r="358" spans="3:11" ht="18.75" x14ac:dyDescent="0.25">
      <c r="C358" s="211" t="str">
        <f>IFERROR(VLOOKUP(D357,'1. Desarrollo e Innov. Curricu.'!$E:$F,2,FALSE),IFERROR(VLOOKUP(D357,'2. Investigación Científica'!$E:$F,2,FALSE),IFERROR(VLOOKUP(D357,'3. Vinculación Univ. Sociedad'!$E:$F,2,FALSE),IFERROR(VLOOKUP(D357,'4. Docencia y Profesorado Univ.'!$E:$F,2,FALSE),IFERROR(VLOOKUP(D357,'5. Estudiantes y Graduados'!$E:$F,2,FALSE),IFERROR(VLOOKUP(D357,'11. Gestion Administrativa'!$E:$F,2,FALSE),IFERROR(VLOOKUP(D357,'13. Gestión Académica'!$E:$F,2,FALSE),IFERROR(VLOOKUP(D357,'8. Asegura. de la Calid. y M'!$E:$F,2,FALSE),IFERROR(VLOOKUP(D357,'6. Gestión del Conocimiento'!$E:$F,2,FALSE),IFERROR(VLOOKUP(D357,'15. Gobernabilidad y Proceso...'!$E:$F,2,FALSE),IFERROR(VLOOKUP(D357,'12. Gestión del Talento Humano'!$E:$F,2,FALSE),IFERROR(VLOOKUP(D357,'14. Internacional... de la E.S.'!$E:$F,2,FALSE),IFERROR(VLOOKUP(D357,'10. Posgrado'!$E:$F,2,FALSE),IFERROR(VLOOKUP(D357,'17. Gestión TIC'!$E:$F,2,FALSE),IFERROR(VLOOKUP(D357,'16. Desa. del Sistema Educ.Sup.'!$E:$F,2,FALSE),IFERROR(VLOOKUP(D357,'9. Cultura de Inno. Insti...'!$E:$F,2,FALSE),VLOOKUP(D357,'7. Lo Esencial de la Reforma U.'!$E:$F,2,0)))))))))))))))))</f>
        <v>Se realizan actividades culturales, de arte, deporte por cada carrera</v>
      </c>
      <c r="D358" s="31"/>
      <c r="E358" s="93"/>
      <c r="F358" s="93"/>
      <c r="G358" s="93"/>
      <c r="H358" s="76"/>
      <c r="I358" s="76"/>
      <c r="J358" s="76"/>
      <c r="K358" s="112"/>
    </row>
    <row r="359" spans="3:11" ht="15.75" thickBot="1" x14ac:dyDescent="0.3">
      <c r="F359" s="93"/>
      <c r="G359" s="76"/>
      <c r="H359" s="76"/>
      <c r="I359" s="76"/>
    </row>
    <row r="360" spans="3:11" ht="30.75" thickBot="1" x14ac:dyDescent="0.3">
      <c r="C360" s="129" t="s">
        <v>44</v>
      </c>
      <c r="D360" s="129" t="s">
        <v>55</v>
      </c>
      <c r="E360" s="136" t="s">
        <v>57</v>
      </c>
      <c r="F360" s="135" t="s">
        <v>27</v>
      </c>
      <c r="G360" s="133" t="s">
        <v>131</v>
      </c>
      <c r="H360" s="136" t="s">
        <v>46</v>
      </c>
      <c r="I360" s="133" t="s">
        <v>132</v>
      </c>
      <c r="J360" s="133" t="s">
        <v>410</v>
      </c>
      <c r="K360" s="133" t="s">
        <v>411</v>
      </c>
    </row>
    <row r="361" spans="3:11" x14ac:dyDescent="0.25">
      <c r="C361" s="221" t="s">
        <v>439</v>
      </c>
      <c r="D361" s="222">
        <v>7</v>
      </c>
      <c r="E361" s="220">
        <f>HLOOKUP(C361,$AH$2:$BU$3,2,0)</f>
        <v>620</v>
      </c>
      <c r="F361" s="97">
        <f t="shared" ref="F361:F369" si="38">D361*E361</f>
        <v>4340</v>
      </c>
      <c r="G361" s="161" t="s">
        <v>129</v>
      </c>
      <c r="H361" s="142" t="s">
        <v>761</v>
      </c>
      <c r="I361" s="130" t="str">
        <f>VLOOKUP(H361,Presupuesto!$B$11:$C$565,2,0)</f>
        <v>VIATICOS NACIONALES</v>
      </c>
      <c r="J361" s="219" t="s">
        <v>1361</v>
      </c>
      <c r="K361" s="98" t="s">
        <v>396</v>
      </c>
    </row>
    <row r="362" spans="3:11" x14ac:dyDescent="0.25">
      <c r="C362" s="141" t="s">
        <v>1667</v>
      </c>
      <c r="D362" s="158">
        <v>7</v>
      </c>
      <c r="E362" s="123">
        <v>200</v>
      </c>
      <c r="F362" s="97">
        <f t="shared" si="38"/>
        <v>1400</v>
      </c>
      <c r="G362" s="161" t="s">
        <v>129</v>
      </c>
      <c r="H362" s="142" t="s">
        <v>711</v>
      </c>
      <c r="I362" s="130" t="str">
        <f>VLOOKUP(H362,Presupuesto!$B$11:$C$565,2,0)</f>
        <v>SERVICIO DE TRANSPORTE EVENTUALES</v>
      </c>
      <c r="J362" s="98" t="str">
        <f>$J$361</f>
        <v>Lo Esencial de la Reforma Universitaria</v>
      </c>
      <c r="K362" s="98" t="s">
        <v>398</v>
      </c>
    </row>
    <row r="363" spans="3:11" x14ac:dyDescent="0.25">
      <c r="C363" s="141" t="s">
        <v>1814</v>
      </c>
      <c r="D363" s="158">
        <v>21</v>
      </c>
      <c r="E363" s="123">
        <v>250</v>
      </c>
      <c r="F363" s="97">
        <f t="shared" si="38"/>
        <v>5250</v>
      </c>
      <c r="G363" s="161" t="s">
        <v>129</v>
      </c>
      <c r="H363" s="142" t="s">
        <v>913</v>
      </c>
      <c r="I363" s="130" t="str">
        <f>VLOOKUP(H363,Presupuesto!$B$11:$C$565,2,0)</f>
        <v>PRODUCTOS DE VIDRIO</v>
      </c>
      <c r="J363" s="98" t="str">
        <f t="shared" ref="J363:J369" si="39">$J$361</f>
        <v>Lo Esencial de la Reforma Universitaria</v>
      </c>
      <c r="K363" s="98" t="s">
        <v>398</v>
      </c>
    </row>
    <row r="364" spans="3:11" x14ac:dyDescent="0.25">
      <c r="C364" s="141" t="s">
        <v>1815</v>
      </c>
      <c r="D364" s="158">
        <v>7</v>
      </c>
      <c r="E364" s="123">
        <v>500</v>
      </c>
      <c r="F364" s="97">
        <f t="shared" si="38"/>
        <v>3500</v>
      </c>
      <c r="G364" s="161" t="s">
        <v>129</v>
      </c>
      <c r="H364" s="142" t="s">
        <v>731</v>
      </c>
      <c r="I364" s="130" t="str">
        <f>VLOOKUP(H364,Presupuesto!$B$11:$C$565,2,0)</f>
        <v>PUBLICIDAD Y PROPAGANDA</v>
      </c>
      <c r="J364" s="98" t="str">
        <f t="shared" si="39"/>
        <v>Lo Esencial de la Reforma Universitaria</v>
      </c>
      <c r="K364" s="98" t="s">
        <v>399</v>
      </c>
    </row>
    <row r="365" spans="3:11" x14ac:dyDescent="0.25">
      <c r="C365" s="141" t="s">
        <v>1816</v>
      </c>
      <c r="D365" s="158">
        <v>21</v>
      </c>
      <c r="E365" s="123">
        <v>1000</v>
      </c>
      <c r="F365" s="97">
        <f t="shared" si="38"/>
        <v>21000</v>
      </c>
      <c r="G365" s="161" t="s">
        <v>129</v>
      </c>
      <c r="H365" s="142" t="s">
        <v>661</v>
      </c>
      <c r="I365" s="130" t="str">
        <f>VLOOKUP(H365,Presupuesto!$B$11:$C$565,2,0)</f>
        <v>OTROS ALQUILERES</v>
      </c>
      <c r="J365" s="98" t="str">
        <f t="shared" si="39"/>
        <v>Lo Esencial de la Reforma Universitaria</v>
      </c>
      <c r="K365" s="98" t="s">
        <v>399</v>
      </c>
    </row>
    <row r="366" spans="3:11" x14ac:dyDescent="0.25">
      <c r="C366" s="141"/>
      <c r="D366" s="158"/>
      <c r="E366" s="123"/>
      <c r="F366" s="97">
        <f t="shared" si="38"/>
        <v>0</v>
      </c>
      <c r="G366" s="161"/>
      <c r="H366" s="142"/>
      <c r="I366" s="130" t="e">
        <f>VLOOKUP(H366,Presupuesto!$B$11:$C$565,2,0)</f>
        <v>#N/A</v>
      </c>
      <c r="J366" s="98" t="str">
        <f t="shared" si="39"/>
        <v>Lo Esencial de la Reforma Universitaria</v>
      </c>
      <c r="K366" s="98" t="s">
        <v>401</v>
      </c>
    </row>
    <row r="367" spans="3:11" x14ac:dyDescent="0.25">
      <c r="C367" s="141"/>
      <c r="D367" s="158"/>
      <c r="E367" s="123"/>
      <c r="F367" s="97">
        <f t="shared" si="38"/>
        <v>0</v>
      </c>
      <c r="G367" s="161"/>
      <c r="H367" s="142"/>
      <c r="I367" s="130" t="e">
        <f>VLOOKUP(H367,Presupuesto!$B$11:$C$565,2,0)</f>
        <v>#N/A</v>
      </c>
      <c r="J367" s="98" t="str">
        <f t="shared" si="39"/>
        <v>Lo Esencial de la Reforma Universitaria</v>
      </c>
      <c r="K367" s="98" t="s">
        <v>412</v>
      </c>
    </row>
    <row r="368" spans="3:11" x14ac:dyDescent="0.25">
      <c r="C368" s="141"/>
      <c r="D368" s="158"/>
      <c r="E368" s="123"/>
      <c r="F368" s="97">
        <f t="shared" si="38"/>
        <v>0</v>
      </c>
      <c r="G368" s="161"/>
      <c r="H368" s="142"/>
      <c r="I368" s="130" t="e">
        <f>VLOOKUP(H368,Presupuesto!$B$11:$C$565,2,0)</f>
        <v>#N/A</v>
      </c>
      <c r="J368" s="98" t="str">
        <f t="shared" si="39"/>
        <v>Lo Esencial de la Reforma Universitaria</v>
      </c>
      <c r="K368" s="98" t="s">
        <v>412</v>
      </c>
    </row>
    <row r="369" spans="3:11" ht="15.75" thickBot="1" x14ac:dyDescent="0.3">
      <c r="C369" s="147"/>
      <c r="D369" s="159"/>
      <c r="E369" s="103"/>
      <c r="F369" s="105">
        <f t="shared" si="38"/>
        <v>0</v>
      </c>
      <c r="G369" s="162"/>
      <c r="H369" s="148"/>
      <c r="I369" s="132" t="e">
        <f>VLOOKUP(H369,Presupuesto!$B$11:$C$565,2,0)</f>
        <v>#N/A</v>
      </c>
      <c r="J369" s="106" t="str">
        <f t="shared" si="39"/>
        <v>Lo Esencial de la Reforma Universitaria</v>
      </c>
      <c r="K369" s="124" t="s">
        <v>394</v>
      </c>
    </row>
    <row r="371" spans="3:11" ht="15.75" thickBot="1" x14ac:dyDescent="0.3">
      <c r="F371" s="90"/>
      <c r="G371" s="89"/>
      <c r="H371" s="90"/>
      <c r="I371" s="90"/>
    </row>
    <row r="372" spans="3:11" ht="15.75" thickBot="1" x14ac:dyDescent="0.3">
      <c r="C372" s="157" t="s">
        <v>53</v>
      </c>
      <c r="D372" s="374">
        <f>SUM(F379:F386)</f>
        <v>9900</v>
      </c>
      <c r="F372" s="70"/>
      <c r="G372" s="79"/>
      <c r="H372" s="70"/>
      <c r="I372" s="70"/>
    </row>
    <row r="373" spans="3:11" x14ac:dyDescent="0.25">
      <c r="C373" s="70"/>
      <c r="D373" s="31"/>
      <c r="E373" s="93"/>
      <c r="F373" s="93"/>
      <c r="G373" s="93"/>
      <c r="H373" s="76"/>
      <c r="I373" s="76"/>
      <c r="J373" s="76"/>
      <c r="K373" s="112"/>
    </row>
    <row r="374" spans="3:11" x14ac:dyDescent="0.25">
      <c r="C374" s="70"/>
      <c r="D374" s="31"/>
      <c r="E374" s="93"/>
      <c r="F374" s="93"/>
      <c r="G374" s="93"/>
      <c r="H374" s="76"/>
      <c r="I374" s="76"/>
      <c r="J374" s="76"/>
      <c r="K374" s="112"/>
    </row>
    <row r="375" spans="3:11" ht="15.75" x14ac:dyDescent="0.25">
      <c r="C375" s="202" t="s">
        <v>392</v>
      </c>
      <c r="D375" s="370" t="s">
        <v>1857</v>
      </c>
      <c r="E375" s="93"/>
      <c r="F375" s="93"/>
      <c r="G375" s="93"/>
      <c r="H375" s="76"/>
      <c r="I375" s="76"/>
      <c r="J375" s="76"/>
      <c r="K375" s="112"/>
    </row>
    <row r="376" spans="3:11" ht="18.75" x14ac:dyDescent="0.25">
      <c r="C376" s="211" t="str">
        <f>IFERROR(VLOOKUP(D375,'1. Desarrollo e Innov. Curricu.'!$E:$F,2,FALSE),IFERROR(VLOOKUP(D375,'2. Investigación Científica'!$E:$F,2,FALSE),IFERROR(VLOOKUP(D375,'3. Vinculación Univ. Sociedad'!$E:$F,2,FALSE),IFERROR(VLOOKUP(D375,'4. Docencia y Profesorado Univ.'!$E:$F,2,FALSE),IFERROR(VLOOKUP(D375,'5. Estudiantes y Graduados'!$E:$F,2,FALSE),IFERROR(VLOOKUP(D375,'11. Gestion Administrativa'!$E:$F,2,FALSE),IFERROR(VLOOKUP(D375,'13. Gestión Académica'!$E:$F,2,FALSE),IFERROR(VLOOKUP(D375,'8. Asegura. de la Calid. y M'!$E:$F,2,FALSE),IFERROR(VLOOKUP(D375,'6. Gestión del Conocimiento'!$E:$F,2,FALSE),IFERROR(VLOOKUP(D375,'15. Gobernabilidad y Proceso...'!$E:$F,2,FALSE),IFERROR(VLOOKUP(D375,'12. Gestión del Talento Humano'!$E:$F,2,FALSE),IFERROR(VLOOKUP(D375,'14. Internacional... de la E.S.'!$E:$F,2,FALSE),IFERROR(VLOOKUP(D375,'10. Posgrado'!$E:$F,2,FALSE),IFERROR(VLOOKUP(D375,'17. Gestión TIC'!$E:$F,2,FALSE),IFERROR(VLOOKUP(D375,'16. Desa. del Sistema Educ.Sup.'!$E:$F,2,FALSE),IFERROR(VLOOKUP(D375,'9. Cultura de Inno. Insti...'!$E:$F,2,FALSE),VLOOKUP(D375,'7. Lo Esencial de la Reforma U.'!$E:$F,2,0)))))))))))))))))</f>
        <v xml:space="preserve">Identificacion del equipo autoevaluador y Reuniones en Vicerrectoria Academica para la respectiva capacitacion </v>
      </c>
      <c r="D376" s="31"/>
      <c r="E376" s="93"/>
      <c r="F376" s="93"/>
      <c r="G376" s="93"/>
      <c r="H376" s="76"/>
      <c r="I376" s="76"/>
      <c r="J376" s="76"/>
      <c r="K376" s="112"/>
    </row>
    <row r="377" spans="3:11" ht="15.75" thickBot="1" x14ac:dyDescent="0.3">
      <c r="F377" s="93"/>
      <c r="G377" s="76"/>
      <c r="H377" s="76"/>
      <c r="I377" s="76"/>
    </row>
    <row r="378" spans="3:11" ht="30.75" thickBot="1" x14ac:dyDescent="0.3">
      <c r="C378" s="129" t="s">
        <v>44</v>
      </c>
      <c r="D378" s="129" t="s">
        <v>55</v>
      </c>
      <c r="E378" s="136" t="s">
        <v>57</v>
      </c>
      <c r="F378" s="135" t="s">
        <v>27</v>
      </c>
      <c r="G378" s="133" t="s">
        <v>131</v>
      </c>
      <c r="H378" s="136" t="s">
        <v>46</v>
      </c>
      <c r="I378" s="133" t="s">
        <v>132</v>
      </c>
      <c r="J378" s="133" t="s">
        <v>410</v>
      </c>
      <c r="K378" s="133" t="s">
        <v>411</v>
      </c>
    </row>
    <row r="379" spans="3:11" x14ac:dyDescent="0.25">
      <c r="C379" s="221" t="s">
        <v>422</v>
      </c>
      <c r="D379" s="222">
        <v>6</v>
      </c>
      <c r="E379" s="220">
        <f>HLOOKUP(C379,$AH$2:$BU$3,2,0)</f>
        <v>1650</v>
      </c>
      <c r="F379" s="97">
        <f t="shared" ref="F379:F386" si="40">D379*E379</f>
        <v>9900</v>
      </c>
      <c r="G379" s="161" t="s">
        <v>129</v>
      </c>
      <c r="H379" s="142" t="s">
        <v>761</v>
      </c>
      <c r="I379" s="130" t="str">
        <f>VLOOKUP(H379,Presupuesto!$B$11:$C$565,2,0)</f>
        <v>VIATICOS NACIONALES</v>
      </c>
      <c r="J379" s="219" t="s">
        <v>1362</v>
      </c>
      <c r="K379" s="98" t="s">
        <v>395</v>
      </c>
    </row>
    <row r="380" spans="3:11" x14ac:dyDescent="0.25">
      <c r="C380" s="141"/>
      <c r="D380" s="158"/>
      <c r="E380" s="123"/>
      <c r="F380" s="97">
        <f t="shared" si="40"/>
        <v>0</v>
      </c>
      <c r="G380" s="161"/>
      <c r="H380" s="142"/>
      <c r="I380" s="130" t="e">
        <f>VLOOKUP(H380,Presupuesto!$B$11:$C$565,2,0)</f>
        <v>#N/A</v>
      </c>
      <c r="J380" s="98" t="str">
        <f>$J$379</f>
        <v>Aseguramiento de la Calidad</v>
      </c>
      <c r="K380" s="98" t="s">
        <v>412</v>
      </c>
    </row>
    <row r="381" spans="3:11" x14ac:dyDescent="0.25">
      <c r="C381" s="141"/>
      <c r="D381" s="158"/>
      <c r="E381" s="123"/>
      <c r="F381" s="97">
        <f t="shared" si="40"/>
        <v>0</v>
      </c>
      <c r="G381" s="161"/>
      <c r="H381" s="142"/>
      <c r="I381" s="130" t="e">
        <f>VLOOKUP(H381,Presupuesto!$B$11:$C$565,2,0)</f>
        <v>#N/A</v>
      </c>
      <c r="J381" s="98" t="str">
        <f t="shared" ref="J381:J386" si="41">$J$379</f>
        <v>Aseguramiento de la Calidad</v>
      </c>
      <c r="K381" s="98" t="s">
        <v>412</v>
      </c>
    </row>
    <row r="382" spans="3:11" x14ac:dyDescent="0.25">
      <c r="C382" s="141"/>
      <c r="D382" s="158"/>
      <c r="E382" s="123"/>
      <c r="F382" s="97">
        <f t="shared" si="40"/>
        <v>0</v>
      </c>
      <c r="G382" s="161"/>
      <c r="H382" s="142"/>
      <c r="I382" s="130" t="e">
        <f>VLOOKUP(H382,Presupuesto!$B$11:$C$565,2,0)</f>
        <v>#N/A</v>
      </c>
      <c r="J382" s="98" t="str">
        <f t="shared" si="41"/>
        <v>Aseguramiento de la Calidad</v>
      </c>
      <c r="K382" s="98" t="s">
        <v>412</v>
      </c>
    </row>
    <row r="383" spans="3:11" x14ac:dyDescent="0.25">
      <c r="C383" s="141"/>
      <c r="D383" s="158"/>
      <c r="E383" s="123"/>
      <c r="F383" s="97">
        <f t="shared" si="40"/>
        <v>0</v>
      </c>
      <c r="G383" s="161"/>
      <c r="H383" s="142"/>
      <c r="I383" s="130" t="e">
        <f>VLOOKUP(H383,Presupuesto!$B$11:$C$565,2,0)</f>
        <v>#N/A</v>
      </c>
      <c r="J383" s="98" t="str">
        <f t="shared" si="41"/>
        <v>Aseguramiento de la Calidad</v>
      </c>
      <c r="K383" s="98" t="s">
        <v>412</v>
      </c>
    </row>
    <row r="384" spans="3:11" x14ac:dyDescent="0.25">
      <c r="C384" s="141"/>
      <c r="D384" s="158"/>
      <c r="E384" s="123"/>
      <c r="F384" s="97">
        <f t="shared" si="40"/>
        <v>0</v>
      </c>
      <c r="G384" s="161"/>
      <c r="H384" s="142"/>
      <c r="I384" s="130" t="e">
        <f>VLOOKUP(H384,Presupuesto!$B$11:$C$565,2,0)</f>
        <v>#N/A</v>
      </c>
      <c r="J384" s="98" t="str">
        <f t="shared" si="41"/>
        <v>Aseguramiento de la Calidad</v>
      </c>
      <c r="K384" s="98" t="s">
        <v>412</v>
      </c>
    </row>
    <row r="385" spans="3:11" x14ac:dyDescent="0.25">
      <c r="C385" s="145"/>
      <c r="D385" s="151"/>
      <c r="E385" s="118"/>
      <c r="F385" s="97">
        <f t="shared" si="40"/>
        <v>0</v>
      </c>
      <c r="G385" s="161"/>
      <c r="H385" s="146"/>
      <c r="I385" s="130" t="e">
        <f>VLOOKUP(H385,Presupuesto!$B$11:$C$565,2,0)</f>
        <v>#N/A</v>
      </c>
      <c r="J385" s="98" t="str">
        <f t="shared" si="41"/>
        <v>Aseguramiento de la Calidad</v>
      </c>
      <c r="K385" s="98" t="s">
        <v>412</v>
      </c>
    </row>
    <row r="386" spans="3:11" ht="15.75" thickBot="1" x14ac:dyDescent="0.3">
      <c r="C386" s="147"/>
      <c r="D386" s="159"/>
      <c r="E386" s="103"/>
      <c r="F386" s="105">
        <f t="shared" si="40"/>
        <v>0</v>
      </c>
      <c r="G386" s="162"/>
      <c r="H386" s="148"/>
      <c r="I386" s="132" t="e">
        <f>VLOOKUP(H386,Presupuesto!$B$11:$C$565,2,0)</f>
        <v>#N/A</v>
      </c>
      <c r="J386" s="106" t="str">
        <f t="shared" si="41"/>
        <v>Aseguramiento de la Calidad</v>
      </c>
      <c r="K386" s="124" t="s">
        <v>394</v>
      </c>
    </row>
    <row r="389" spans="3:11" ht="15.75" thickBot="1" x14ac:dyDescent="0.3"/>
    <row r="390" spans="3:11" ht="15.75" thickBot="1" x14ac:dyDescent="0.3">
      <c r="C390" s="157" t="s">
        <v>53</v>
      </c>
      <c r="D390" s="374">
        <f>SUM(F397:F404)</f>
        <v>100000</v>
      </c>
      <c r="E390" s="456"/>
      <c r="F390" s="70"/>
      <c r="G390" s="79"/>
      <c r="H390" s="70"/>
      <c r="I390" s="70"/>
      <c r="J390" s="456"/>
      <c r="K390" s="456"/>
    </row>
    <row r="391" spans="3:11" x14ac:dyDescent="0.25">
      <c r="C391" s="70"/>
      <c r="D391" s="31"/>
      <c r="E391" s="93"/>
      <c r="F391" s="93"/>
      <c r="G391" s="93"/>
      <c r="H391" s="76"/>
      <c r="I391" s="76"/>
      <c r="J391" s="76"/>
      <c r="K391" s="112"/>
    </row>
    <row r="392" spans="3:11" x14ac:dyDescent="0.25">
      <c r="C392" s="70"/>
      <c r="D392" s="31"/>
      <c r="E392" s="93"/>
      <c r="F392" s="93"/>
      <c r="G392" s="93"/>
      <c r="H392" s="76"/>
      <c r="I392" s="76"/>
      <c r="J392" s="76"/>
      <c r="K392" s="112"/>
    </row>
    <row r="393" spans="3:11" ht="15.75" x14ac:dyDescent="0.25">
      <c r="C393" s="202" t="s">
        <v>392</v>
      </c>
      <c r="D393" s="370" t="s">
        <v>1910</v>
      </c>
      <c r="E393" s="93"/>
      <c r="F393" s="93"/>
      <c r="G393" s="93"/>
      <c r="H393" s="76"/>
      <c r="I393" s="76"/>
      <c r="J393" s="76"/>
      <c r="K393" s="112"/>
    </row>
    <row r="394" spans="3:11" ht="18.75" x14ac:dyDescent="0.25">
      <c r="C394" s="211" t="str">
        <f>IFERROR(VLOOKUP(D393,'1. Desarrollo e Innov. Curricu.'!$E:$F,2,FALSE),IFERROR(VLOOKUP(D393,'2. Investigación Científica'!$E:$F,2,FALSE),IFERROR(VLOOKUP(D393,'3. Vinculación Univ. Sociedad'!$E:$F,2,FALSE),IFERROR(VLOOKUP(D393,'4. Docencia y Profesorado Univ.'!$E:$F,2,FALSE),IFERROR(VLOOKUP(D393,'5. Estudiantes y Graduados'!$E:$F,2,FALSE),IFERROR(VLOOKUP(D393,'11. Gestion Administrativa'!$E:$F,2,FALSE),IFERROR(VLOOKUP(D393,'13. Gestión Académica'!$E:$F,2,FALSE),IFERROR(VLOOKUP(D393,'8. Asegura. de la Calid. y M'!$E:$F,2,FALSE),IFERROR(VLOOKUP(D393,'6. Gestión del Conocimiento'!$E:$F,2,FALSE),IFERROR(VLOOKUP(D393,'15. Gobernabilidad y Proceso...'!$E:$F,2,FALSE),IFERROR(VLOOKUP(D393,'12. Gestión del Talento Humano'!$E:$F,2,FALSE),IFERROR(VLOOKUP(D393,'14. Internacional... de la E.S.'!$E:$F,2,FALSE),IFERROR(VLOOKUP(D393,'10. Posgrado'!$E:$F,2,FALSE),IFERROR(VLOOKUP(D393,'17. Gestión TIC'!$E:$F,2,FALSE),IFERROR(VLOOKUP(D393,'16. Desa. del Sistema Educ.Sup.'!$E:$F,2,FALSE),IFERROR(VLOOKUP(D393,'9. Cultura de Inno. Insti...'!$E:$F,2,FALSE),VLOOKUP(D393,'7. Lo Esencial de la Reforma U.'!$E:$F,2,0)))))))))))))))))</f>
        <v>4. Diseño, diagnóstico, plan de estudio y plan de factibilidad para carrera Tecnico Universitario en producción pecuaria y Tecnico en Agroexportaciones, Tecnico en Desarrollo Local, Tecnico en Empresas Cafetaleras, Ing. En Sistemas</v>
      </c>
      <c r="D394" s="31"/>
      <c r="E394" s="93"/>
      <c r="F394" s="93"/>
      <c r="G394" s="93"/>
      <c r="H394" s="76"/>
      <c r="I394" s="76"/>
      <c r="J394" s="76"/>
      <c r="K394" s="112"/>
    </row>
    <row r="395" spans="3:11" ht="15.75" thickBot="1" x14ac:dyDescent="0.3">
      <c r="C395" s="456"/>
      <c r="D395" s="456"/>
      <c r="E395" s="456"/>
      <c r="F395" s="93"/>
      <c r="G395" s="76"/>
      <c r="H395" s="76"/>
      <c r="I395" s="76"/>
      <c r="J395" s="456"/>
      <c r="K395" s="456"/>
    </row>
    <row r="396" spans="3:11" ht="30.75" thickBot="1" x14ac:dyDescent="0.3">
      <c r="C396" s="129" t="s">
        <v>44</v>
      </c>
      <c r="D396" s="129" t="s">
        <v>55</v>
      </c>
      <c r="E396" s="136" t="s">
        <v>57</v>
      </c>
      <c r="F396" s="135" t="s">
        <v>27</v>
      </c>
      <c r="G396" s="133" t="s">
        <v>131</v>
      </c>
      <c r="H396" s="136" t="s">
        <v>46</v>
      </c>
      <c r="I396" s="133" t="s">
        <v>132</v>
      </c>
      <c r="J396" s="133" t="s">
        <v>410</v>
      </c>
      <c r="K396" s="133" t="s">
        <v>411</v>
      </c>
    </row>
    <row r="397" spans="3:11" x14ac:dyDescent="0.25">
      <c r="C397" s="221" t="s">
        <v>422</v>
      </c>
      <c r="D397" s="222">
        <v>20</v>
      </c>
      <c r="E397" s="220">
        <f>HLOOKUP(C397,$AH$2:$BU$3,2,0)</f>
        <v>1650</v>
      </c>
      <c r="F397" s="97">
        <f t="shared" ref="F397:F404" si="42">D397*E397</f>
        <v>33000</v>
      </c>
      <c r="G397" s="161" t="s">
        <v>1496</v>
      </c>
      <c r="H397" s="142" t="s">
        <v>761</v>
      </c>
      <c r="I397" s="130" t="str">
        <f>VLOOKUP(H397,Presupuesto!$B$11:$C$565,2,0)</f>
        <v>VIATICOS NACIONALES</v>
      </c>
      <c r="J397" s="219" t="s">
        <v>1357</v>
      </c>
      <c r="K397" s="98" t="s">
        <v>395</v>
      </c>
    </row>
    <row r="398" spans="3:11" x14ac:dyDescent="0.25">
      <c r="C398" s="141" t="s">
        <v>1736</v>
      </c>
      <c r="D398" s="158">
        <v>100</v>
      </c>
      <c r="E398" s="123">
        <v>200</v>
      </c>
      <c r="F398" s="97">
        <f t="shared" si="42"/>
        <v>20000</v>
      </c>
      <c r="G398" s="161" t="s">
        <v>1496</v>
      </c>
      <c r="H398" s="142" t="s">
        <v>327</v>
      </c>
      <c r="I398" s="130" t="str">
        <f>VLOOKUP(H398,Presupuesto!$B$11:$C$565,2,0)</f>
        <v>UTILES DE ESCRITORIO, OFICINA Y ENZE¥ANZA</v>
      </c>
      <c r="J398" s="219" t="s">
        <v>1357</v>
      </c>
      <c r="K398" s="98" t="s">
        <v>395</v>
      </c>
    </row>
    <row r="399" spans="3:11" x14ac:dyDescent="0.25">
      <c r="C399" s="141" t="s">
        <v>1915</v>
      </c>
      <c r="D399" s="158">
        <v>150</v>
      </c>
      <c r="E399" s="123">
        <v>200</v>
      </c>
      <c r="F399" s="97">
        <f t="shared" si="42"/>
        <v>30000</v>
      </c>
      <c r="G399" s="161" t="s">
        <v>1496</v>
      </c>
      <c r="H399" s="142" t="s">
        <v>792</v>
      </c>
      <c r="I399" s="130" t="str">
        <f>VLOOKUP(H399,Presupuesto!$B$11:$C$565,2,0)</f>
        <v>ALIMENTOS B EBIDAS PARA PERSONAS</v>
      </c>
      <c r="J399" s="219" t="s">
        <v>1357</v>
      </c>
      <c r="K399" s="98" t="s">
        <v>397</v>
      </c>
    </row>
    <row r="400" spans="3:11" x14ac:dyDescent="0.25">
      <c r="C400" s="141" t="s">
        <v>1584</v>
      </c>
      <c r="D400" s="158">
        <v>150</v>
      </c>
      <c r="E400" s="123">
        <v>100</v>
      </c>
      <c r="F400" s="97">
        <f t="shared" si="42"/>
        <v>15000</v>
      </c>
      <c r="G400" s="161" t="s">
        <v>1496</v>
      </c>
      <c r="H400" s="142" t="s">
        <v>717</v>
      </c>
      <c r="I400" s="130" t="str">
        <f>VLOOKUP(H400,Presupuesto!$B$11:$C$565,2,0)</f>
        <v>SERVICIOS DE IMPRENTA PUBLIC.Y REPRODUCCION</v>
      </c>
      <c r="J400" s="219" t="s">
        <v>1357</v>
      </c>
      <c r="K400" s="98" t="s">
        <v>397</v>
      </c>
    </row>
    <row r="401" spans="3:11" x14ac:dyDescent="0.25">
      <c r="C401" s="141" t="s">
        <v>1667</v>
      </c>
      <c r="D401" s="158">
        <v>1</v>
      </c>
      <c r="E401" s="123">
        <v>2000</v>
      </c>
      <c r="F401" s="97">
        <f t="shared" si="42"/>
        <v>2000</v>
      </c>
      <c r="G401" s="161" t="s">
        <v>1496</v>
      </c>
      <c r="H401" s="142" t="s">
        <v>711</v>
      </c>
      <c r="I401" s="130" t="str">
        <f>VLOOKUP(H401,Presupuesto!$B$11:$C$565,2,0)</f>
        <v>SERVICIO DE TRANSPORTE EVENTUALES</v>
      </c>
      <c r="J401" s="219" t="s">
        <v>1357</v>
      </c>
      <c r="K401" s="98" t="s">
        <v>398</v>
      </c>
    </row>
    <row r="402" spans="3:11" x14ac:dyDescent="0.25">
      <c r="C402" s="141"/>
      <c r="D402" s="158"/>
      <c r="E402" s="123"/>
      <c r="F402" s="97">
        <f t="shared" si="42"/>
        <v>0</v>
      </c>
      <c r="G402" s="161"/>
      <c r="H402" s="142"/>
      <c r="I402" s="130" t="e">
        <f>VLOOKUP(H402,Presupuesto!$B$11:$C$565,2,0)</f>
        <v>#N/A</v>
      </c>
      <c r="J402" s="98" t="str">
        <f t="shared" ref="J402:J404" si="43">$J$379</f>
        <v>Aseguramiento de la Calidad</v>
      </c>
      <c r="K402" s="98" t="s">
        <v>412</v>
      </c>
    </row>
    <row r="403" spans="3:11" x14ac:dyDescent="0.25">
      <c r="C403" s="145"/>
      <c r="D403" s="151"/>
      <c r="E403" s="118"/>
      <c r="F403" s="97">
        <f t="shared" si="42"/>
        <v>0</v>
      </c>
      <c r="G403" s="161"/>
      <c r="H403" s="146"/>
      <c r="I403" s="130" t="e">
        <f>VLOOKUP(H403,Presupuesto!$B$11:$C$565,2,0)</f>
        <v>#N/A</v>
      </c>
      <c r="J403" s="98" t="str">
        <f t="shared" si="43"/>
        <v>Aseguramiento de la Calidad</v>
      </c>
      <c r="K403" s="98" t="s">
        <v>412</v>
      </c>
    </row>
    <row r="404" spans="3:11" ht="15.75" thickBot="1" x14ac:dyDescent="0.3">
      <c r="C404" s="147"/>
      <c r="D404" s="159"/>
      <c r="E404" s="103"/>
      <c r="F404" s="105">
        <f t="shared" si="42"/>
        <v>0</v>
      </c>
      <c r="G404" s="162"/>
      <c r="H404" s="148"/>
      <c r="I404" s="132" t="e">
        <f>VLOOKUP(H404,Presupuesto!$B$11:$C$565,2,0)</f>
        <v>#N/A</v>
      </c>
      <c r="J404" s="106" t="str">
        <f t="shared" si="43"/>
        <v>Aseguramiento de la Calidad</v>
      </c>
      <c r="K404" s="124" t="s">
        <v>394</v>
      </c>
    </row>
    <row r="405" spans="3:11" x14ac:dyDescent="0.25">
      <c r="C405" s="456"/>
      <c r="D405" s="456"/>
      <c r="E405" s="456"/>
      <c r="F405" s="456"/>
      <c r="G405" s="443"/>
      <c r="H405" s="456"/>
      <c r="I405" s="456"/>
      <c r="J405" s="456"/>
      <c r="K405" s="456"/>
    </row>
    <row r="406" spans="3:11" ht="15.75" thickBot="1" x14ac:dyDescent="0.3"/>
    <row r="407" spans="3:11" ht="15.75" thickBot="1" x14ac:dyDescent="0.3">
      <c r="C407" s="157" t="s">
        <v>53</v>
      </c>
      <c r="D407" s="374">
        <f>SUM(F414:F421)</f>
        <v>65950</v>
      </c>
      <c r="E407" s="456"/>
      <c r="F407" s="70"/>
      <c r="G407" s="79"/>
      <c r="H407" s="70"/>
      <c r="I407" s="70"/>
      <c r="J407" s="456"/>
      <c r="K407" s="456"/>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392</v>
      </c>
      <c r="D410" s="370" t="s">
        <v>1917</v>
      </c>
      <c r="E410" s="93"/>
      <c r="F410" s="93"/>
      <c r="G410" s="93"/>
      <c r="H410" s="76"/>
      <c r="I410" s="76"/>
      <c r="J410" s="76"/>
      <c r="K410" s="112"/>
    </row>
    <row r="411" spans="3:11" ht="18.75" x14ac:dyDescent="0.25">
      <c r="C411" s="211" t="str">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Siembra, manejo y cosecha del cultivo de cebolla, sandia, y malla sombra para la siembra de pepino, tomate y repollo</v>
      </c>
      <c r="D411" s="31"/>
      <c r="E411" s="93"/>
      <c r="F411" s="93"/>
      <c r="G411" s="93"/>
      <c r="H411" s="76"/>
      <c r="I411" s="76"/>
      <c r="J411" s="76"/>
      <c r="K411" s="112"/>
    </row>
    <row r="412" spans="3:11" ht="15.75" thickBot="1" x14ac:dyDescent="0.3">
      <c r="C412" s="456"/>
      <c r="D412" s="456"/>
      <c r="E412" s="456"/>
      <c r="F412" s="93"/>
      <c r="G412" s="76"/>
      <c r="H412" s="76"/>
      <c r="I412" s="76"/>
      <c r="J412" s="456"/>
      <c r="K412" s="456"/>
    </row>
    <row r="413" spans="3:11" ht="30.75" thickBot="1" x14ac:dyDescent="0.3">
      <c r="C413" s="129" t="s">
        <v>44</v>
      </c>
      <c r="D413" s="129" t="s">
        <v>55</v>
      </c>
      <c r="E413" s="136" t="s">
        <v>57</v>
      </c>
      <c r="F413" s="135" t="s">
        <v>27</v>
      </c>
      <c r="G413" s="133" t="s">
        <v>131</v>
      </c>
      <c r="H413" s="136" t="s">
        <v>46</v>
      </c>
      <c r="I413" s="133" t="s">
        <v>132</v>
      </c>
      <c r="J413" s="133" t="s">
        <v>410</v>
      </c>
      <c r="K413" s="133" t="s">
        <v>411</v>
      </c>
    </row>
    <row r="414" spans="3:11" x14ac:dyDescent="0.25">
      <c r="C414" s="221" t="s">
        <v>422</v>
      </c>
      <c r="D414" s="222">
        <v>3</v>
      </c>
      <c r="E414" s="220">
        <f>HLOOKUP(C414,$AH$2:$BU$3,2,0)</f>
        <v>1650</v>
      </c>
      <c r="F414" s="97">
        <f t="shared" ref="F414:F421" si="44">D414*E414</f>
        <v>4950</v>
      </c>
      <c r="G414" s="161" t="s">
        <v>129</v>
      </c>
      <c r="H414" s="142" t="s">
        <v>761</v>
      </c>
      <c r="I414" s="130" t="str">
        <f>VLOOKUP(H414,Presupuesto!$B$11:$C$565,2,0)</f>
        <v>VIATICOS NACIONALES</v>
      </c>
      <c r="J414" s="219" t="s">
        <v>1357</v>
      </c>
      <c r="K414" s="98" t="s">
        <v>395</v>
      </c>
    </row>
    <row r="415" spans="3:11" x14ac:dyDescent="0.25">
      <c r="C415" s="141" t="s">
        <v>1736</v>
      </c>
      <c r="D415" s="158">
        <v>20</v>
      </c>
      <c r="E415" s="123">
        <v>100</v>
      </c>
      <c r="F415" s="97">
        <f t="shared" si="44"/>
        <v>2000</v>
      </c>
      <c r="G415" s="161" t="s">
        <v>129</v>
      </c>
      <c r="H415" s="142" t="s">
        <v>327</v>
      </c>
      <c r="I415" s="130" t="str">
        <f>VLOOKUP(H415,Presupuesto!$B$11:$C$565,2,0)</f>
        <v>UTILES DE ESCRITORIO, OFICINA Y ENZE¥ANZA</v>
      </c>
      <c r="J415" s="219" t="s">
        <v>1357</v>
      </c>
      <c r="K415" s="98" t="s">
        <v>395</v>
      </c>
    </row>
    <row r="416" spans="3:11" x14ac:dyDescent="0.25">
      <c r="C416" s="141" t="s">
        <v>1915</v>
      </c>
      <c r="D416" s="158">
        <v>20</v>
      </c>
      <c r="E416" s="123">
        <v>150</v>
      </c>
      <c r="F416" s="97">
        <f t="shared" si="44"/>
        <v>3000</v>
      </c>
      <c r="G416" s="161" t="s">
        <v>129</v>
      </c>
      <c r="H416" s="142" t="s">
        <v>792</v>
      </c>
      <c r="I416" s="130" t="str">
        <f>VLOOKUP(H416,Presupuesto!$B$11:$C$565,2,0)</f>
        <v>ALIMENTOS B EBIDAS PARA PERSONAS</v>
      </c>
      <c r="J416" s="219" t="s">
        <v>1357</v>
      </c>
      <c r="K416" s="98" t="s">
        <v>395</v>
      </c>
    </row>
    <row r="417" spans="3:11" x14ac:dyDescent="0.25">
      <c r="C417" s="141" t="s">
        <v>1919</v>
      </c>
      <c r="D417" s="158">
        <v>20</v>
      </c>
      <c r="E417" s="123">
        <v>300</v>
      </c>
      <c r="F417" s="97">
        <f t="shared" si="44"/>
        <v>6000</v>
      </c>
      <c r="G417" s="161" t="s">
        <v>129</v>
      </c>
      <c r="H417" s="142" t="s">
        <v>873</v>
      </c>
      <c r="I417" s="130" t="str">
        <f>VLOOKUP(H417,Presupuesto!$B$11:$C$565,2,0)</f>
        <v>DIESEL</v>
      </c>
      <c r="J417" s="219" t="s">
        <v>1357</v>
      </c>
      <c r="K417" s="98" t="s">
        <v>398</v>
      </c>
    </row>
    <row r="418" spans="3:11" x14ac:dyDescent="0.25">
      <c r="C418" s="141" t="s">
        <v>1920</v>
      </c>
      <c r="D418" s="158">
        <v>100</v>
      </c>
      <c r="E418" s="123">
        <v>500</v>
      </c>
      <c r="F418" s="97">
        <f t="shared" si="44"/>
        <v>50000</v>
      </c>
      <c r="G418" s="161" t="s">
        <v>129</v>
      </c>
      <c r="H418" s="142" t="s">
        <v>864</v>
      </c>
      <c r="I418" s="130" t="str">
        <f>VLOOKUP(H418,Presupuesto!$B$11:$C$565,2,0)</f>
        <v>ABONOS Y FERTILIZANTES</v>
      </c>
      <c r="J418" s="219" t="s">
        <v>1357</v>
      </c>
      <c r="K418" s="98" t="s">
        <v>398</v>
      </c>
    </row>
    <row r="419" spans="3:11" x14ac:dyDescent="0.25">
      <c r="C419" s="141"/>
      <c r="D419" s="158"/>
      <c r="E419" s="123"/>
      <c r="F419" s="97">
        <f t="shared" si="44"/>
        <v>0</v>
      </c>
      <c r="G419" s="161"/>
      <c r="H419" s="142"/>
      <c r="I419" s="130" t="e">
        <f>VLOOKUP(H419,Presupuesto!$B$11:$C$565,2,0)</f>
        <v>#N/A</v>
      </c>
      <c r="J419" s="98" t="str">
        <f t="shared" ref="J419:J421" si="45">$J$379</f>
        <v>Aseguramiento de la Calidad</v>
      </c>
      <c r="K419" s="98" t="s">
        <v>412</v>
      </c>
    </row>
    <row r="420" spans="3:11" x14ac:dyDescent="0.25">
      <c r="C420" s="145"/>
      <c r="D420" s="151"/>
      <c r="E420" s="118"/>
      <c r="F420" s="97">
        <f t="shared" si="44"/>
        <v>0</v>
      </c>
      <c r="G420" s="161"/>
      <c r="H420" s="146"/>
      <c r="I420" s="130" t="e">
        <f>VLOOKUP(H420,Presupuesto!$B$11:$C$565,2,0)</f>
        <v>#N/A</v>
      </c>
      <c r="J420" s="98" t="str">
        <f t="shared" si="45"/>
        <v>Aseguramiento de la Calidad</v>
      </c>
      <c r="K420" s="98" t="s">
        <v>412</v>
      </c>
    </row>
    <row r="421" spans="3:11" ht="15.75" thickBot="1" x14ac:dyDescent="0.3">
      <c r="C421" s="147"/>
      <c r="D421" s="159"/>
      <c r="E421" s="103"/>
      <c r="F421" s="105">
        <f t="shared" si="44"/>
        <v>0</v>
      </c>
      <c r="G421" s="162"/>
      <c r="H421" s="148"/>
      <c r="I421" s="132" t="e">
        <f>VLOOKUP(H421,Presupuesto!$B$11:$C$565,2,0)</f>
        <v>#N/A</v>
      </c>
      <c r="J421" s="106" t="str">
        <f t="shared" si="45"/>
        <v>Aseguramiento de la Calidad</v>
      </c>
      <c r="K421" s="124" t="s">
        <v>394</v>
      </c>
    </row>
    <row r="424" spans="3:11" ht="15.75" thickBot="1" x14ac:dyDescent="0.3"/>
    <row r="425" spans="3:11" ht="15.75" thickBot="1" x14ac:dyDescent="0.3">
      <c r="C425" s="157" t="s">
        <v>53</v>
      </c>
      <c r="D425" s="374">
        <f>SUM(F432:F439)</f>
        <v>198550</v>
      </c>
      <c r="E425" s="456"/>
      <c r="F425" s="70"/>
      <c r="G425" s="79"/>
      <c r="H425" s="70"/>
      <c r="I425" s="70"/>
      <c r="J425" s="456"/>
      <c r="K425" s="456"/>
    </row>
    <row r="426" spans="3:11" x14ac:dyDescent="0.25">
      <c r="C426" s="70"/>
      <c r="D426" s="31"/>
      <c r="E426" s="93"/>
      <c r="F426" s="93"/>
      <c r="G426" s="93"/>
      <c r="H426" s="76"/>
      <c r="I426" s="76"/>
      <c r="J426" s="76"/>
      <c r="K426" s="112"/>
    </row>
    <row r="427" spans="3:11" x14ac:dyDescent="0.25">
      <c r="C427" s="70"/>
      <c r="D427" s="31"/>
      <c r="E427" s="93"/>
      <c r="F427" s="93"/>
      <c r="G427" s="93"/>
      <c r="H427" s="76"/>
      <c r="I427" s="76"/>
      <c r="J427" s="76"/>
      <c r="K427" s="112"/>
    </row>
    <row r="428" spans="3:11" ht="15.75" x14ac:dyDescent="0.25">
      <c r="C428" s="202" t="s">
        <v>392</v>
      </c>
      <c r="D428" s="370" t="s">
        <v>1577</v>
      </c>
      <c r="E428" s="93"/>
      <c r="F428" s="93"/>
      <c r="G428" s="93"/>
      <c r="H428" s="76"/>
      <c r="I428" s="76"/>
      <c r="J428" s="76"/>
      <c r="K428" s="112"/>
    </row>
    <row r="429" spans="3:11" ht="18.75" x14ac:dyDescent="0.25">
      <c r="C429" s="211" t="str">
        <f>IFERROR(VLOOKUP(D428,'1. Desarrollo e Innov. Curricu.'!$E:$F,2,FALSE),IFERROR(VLOOKUP(D428,'2. Investigación Científica'!$E:$F,2,FALSE),IFERROR(VLOOKUP(D428,'3. Vinculación Univ. Sociedad'!$E:$F,2,FALSE),IFERROR(VLOOKUP(D428,'4. Docencia y Profesorado Univ.'!$E:$F,2,FALSE),IFERROR(VLOOKUP(D428,'5. Estudiantes y Graduados'!$E:$F,2,FALSE),IFERROR(VLOOKUP(D428,'11. Gestion Administrativa'!$E:$F,2,FALSE),IFERROR(VLOOKUP(D428,'13. Gestión Académica'!$E:$F,2,FALSE),IFERROR(VLOOKUP(D428,'8. Asegura. de la Calid. y M'!$E:$F,2,FALSE),IFERROR(VLOOKUP(D428,'6. Gestión del Conocimiento'!$E:$F,2,FALSE),IFERROR(VLOOKUP(D428,'15. Gobernabilidad y Proceso...'!$E:$F,2,FALSE),IFERROR(VLOOKUP(D428,'12. Gestión del Talento Humano'!$E:$F,2,FALSE),IFERROR(VLOOKUP(D428,'14. Internacional... de la E.S.'!$E:$F,2,FALSE),IFERROR(VLOOKUP(D428,'10. Posgrado'!$E:$F,2,FALSE),IFERROR(VLOOKUP(D428,'17. Gestión TIC'!$E:$F,2,FALSE),IFERROR(VLOOKUP(D428,'16. Desa. del Sistema Educ.Sup.'!$E:$F,2,FALSE),IFERROR(VLOOKUP(D428,'9. Cultura de Inno. Insti...'!$E:$F,2,FALSE),VLOOKUP(D428,'7. Lo Esencial de la Reforma U.'!$E:$F,2,0)))))))))))))))))</f>
        <v>1.Incripción de los proyectos de investigación (Estudio sobre la comercialización del plátano en el Valle de Comayagua)Proyecto Visita a los centros Arquelógicos para la elaboración de un Diagnósticode dos Centros Arqueológicos Chilcal y  Tenampua</v>
      </c>
      <c r="D429" s="31"/>
      <c r="E429" s="93"/>
      <c r="F429" s="93"/>
      <c r="G429" s="93"/>
      <c r="H429" s="76"/>
      <c r="I429" s="76"/>
      <c r="J429" s="76"/>
      <c r="K429" s="112"/>
    </row>
    <row r="430" spans="3:11" ht="15.75" thickBot="1" x14ac:dyDescent="0.3">
      <c r="C430" s="456"/>
      <c r="D430" s="456"/>
      <c r="E430" s="456"/>
      <c r="F430" s="93"/>
      <c r="G430" s="76"/>
      <c r="H430" s="76"/>
      <c r="I430" s="76"/>
      <c r="J430" s="456"/>
      <c r="K430" s="456"/>
    </row>
    <row r="431" spans="3:11" ht="30.75" thickBot="1" x14ac:dyDescent="0.3">
      <c r="C431" s="129" t="s">
        <v>44</v>
      </c>
      <c r="D431" s="129" t="s">
        <v>55</v>
      </c>
      <c r="E431" s="136" t="s">
        <v>57</v>
      </c>
      <c r="F431" s="135" t="s">
        <v>27</v>
      </c>
      <c r="G431" s="133" t="s">
        <v>131</v>
      </c>
      <c r="H431" s="136" t="s">
        <v>46</v>
      </c>
      <c r="I431" s="133" t="s">
        <v>132</v>
      </c>
      <c r="J431" s="133" t="s">
        <v>410</v>
      </c>
      <c r="K431" s="133" t="s">
        <v>411</v>
      </c>
    </row>
    <row r="432" spans="3:11" x14ac:dyDescent="0.25">
      <c r="C432" s="221" t="s">
        <v>422</v>
      </c>
      <c r="D432" s="222">
        <v>7</v>
      </c>
      <c r="E432" s="220">
        <f>HLOOKUP(C432,$AH$2:$BU$3,2,0)</f>
        <v>1650</v>
      </c>
      <c r="F432" s="97">
        <f t="shared" ref="F432:F439" si="46">D432*E432</f>
        <v>11550</v>
      </c>
      <c r="G432" s="161" t="s">
        <v>129</v>
      </c>
      <c r="H432" s="142" t="s">
        <v>761</v>
      </c>
      <c r="I432" s="130" t="str">
        <f>VLOOKUP(H432,Presupuesto!$B$11:$C$565,2,0)</f>
        <v>VIATICOS NACIONALES</v>
      </c>
      <c r="J432" s="219" t="s">
        <v>1359</v>
      </c>
      <c r="K432" s="98" t="s">
        <v>395</v>
      </c>
    </row>
    <row r="433" spans="3:11" x14ac:dyDescent="0.25">
      <c r="C433" s="141" t="s">
        <v>1736</v>
      </c>
      <c r="D433" s="158">
        <v>100</v>
      </c>
      <c r="E433" s="123">
        <v>100</v>
      </c>
      <c r="F433" s="97">
        <f t="shared" si="46"/>
        <v>10000</v>
      </c>
      <c r="G433" s="161" t="s">
        <v>129</v>
      </c>
      <c r="H433" s="142" t="s">
        <v>327</v>
      </c>
      <c r="I433" s="130" t="str">
        <f>VLOOKUP(H433,Presupuesto!$B$11:$C$565,2,0)</f>
        <v>UTILES DE ESCRITORIO, OFICINA Y ENZE¥ANZA</v>
      </c>
      <c r="J433" s="219" t="s">
        <v>1359</v>
      </c>
      <c r="K433" s="98" t="s">
        <v>396</v>
      </c>
    </row>
    <row r="434" spans="3:11" x14ac:dyDescent="0.25">
      <c r="C434" s="141" t="s">
        <v>1915</v>
      </c>
      <c r="D434" s="158">
        <v>100</v>
      </c>
      <c r="E434" s="123">
        <v>150</v>
      </c>
      <c r="F434" s="97">
        <f t="shared" si="46"/>
        <v>15000</v>
      </c>
      <c r="G434" s="161" t="s">
        <v>129</v>
      </c>
      <c r="H434" s="142" t="s">
        <v>792</v>
      </c>
      <c r="I434" s="130" t="str">
        <f>VLOOKUP(H434,Presupuesto!$B$11:$C$565,2,0)</f>
        <v>ALIMENTOS B EBIDAS PARA PERSONAS</v>
      </c>
      <c r="J434" s="219" t="s">
        <v>1359</v>
      </c>
      <c r="K434" s="98" t="s">
        <v>397</v>
      </c>
    </row>
    <row r="435" spans="3:11" x14ac:dyDescent="0.25">
      <c r="C435" s="141" t="s">
        <v>1919</v>
      </c>
      <c r="D435" s="158">
        <v>40</v>
      </c>
      <c r="E435" s="123">
        <v>300</v>
      </c>
      <c r="F435" s="97">
        <f t="shared" si="46"/>
        <v>12000</v>
      </c>
      <c r="G435" s="161" t="s">
        <v>129</v>
      </c>
      <c r="H435" s="142" t="s">
        <v>873</v>
      </c>
      <c r="I435" s="130" t="str">
        <f>VLOOKUP(H435,Presupuesto!$B$11:$C$565,2,0)</f>
        <v>DIESEL</v>
      </c>
      <c r="J435" s="219" t="s">
        <v>1359</v>
      </c>
      <c r="K435" s="98" t="s">
        <v>398</v>
      </c>
    </row>
    <row r="436" spans="3:11" x14ac:dyDescent="0.25">
      <c r="C436" s="141" t="s">
        <v>1924</v>
      </c>
      <c r="D436" s="158">
        <v>20</v>
      </c>
      <c r="E436" s="123">
        <v>5000</v>
      </c>
      <c r="F436" s="97">
        <f t="shared" si="46"/>
        <v>100000</v>
      </c>
      <c r="G436" s="161" t="s">
        <v>129</v>
      </c>
      <c r="H436" s="142" t="s">
        <v>661</v>
      </c>
      <c r="I436" s="130" t="str">
        <f>VLOOKUP(H436,Presupuesto!$B$11:$C$565,2,0)</f>
        <v>OTROS ALQUILERES</v>
      </c>
      <c r="J436" s="219" t="s">
        <v>1359</v>
      </c>
      <c r="K436" s="98" t="s">
        <v>400</v>
      </c>
    </row>
    <row r="437" spans="3:11" x14ac:dyDescent="0.25">
      <c r="C437" s="141" t="s">
        <v>1925</v>
      </c>
      <c r="D437" s="158">
        <v>5</v>
      </c>
      <c r="E437" s="123">
        <v>10000</v>
      </c>
      <c r="F437" s="97">
        <f t="shared" si="46"/>
        <v>50000</v>
      </c>
      <c r="G437" s="161" t="s">
        <v>129</v>
      </c>
      <c r="H437" s="142" t="s">
        <v>699</v>
      </c>
      <c r="I437" s="130" t="str">
        <f>VLOOKUP(H437,Presupuesto!$B$11:$C$565,2,0)</f>
        <v>SERVICIOS DE CAPACITACION.</v>
      </c>
      <c r="J437" s="219" t="s">
        <v>1359</v>
      </c>
      <c r="K437" s="98" t="s">
        <v>400</v>
      </c>
    </row>
    <row r="438" spans="3:11" x14ac:dyDescent="0.25">
      <c r="C438" s="145"/>
      <c r="D438" s="151"/>
      <c r="E438" s="118"/>
      <c r="F438" s="97">
        <f t="shared" si="46"/>
        <v>0</v>
      </c>
      <c r="G438" s="161"/>
      <c r="H438" s="146"/>
      <c r="I438" s="130" t="e">
        <f>VLOOKUP(H438,Presupuesto!$B$11:$C$565,2,0)</f>
        <v>#N/A</v>
      </c>
      <c r="J438" s="98" t="str">
        <f t="shared" ref="J438:J439" si="47">$J$379</f>
        <v>Aseguramiento de la Calidad</v>
      </c>
      <c r="K438" s="98" t="s">
        <v>412</v>
      </c>
    </row>
    <row r="439" spans="3:11" ht="15.75" thickBot="1" x14ac:dyDescent="0.3">
      <c r="C439" s="147"/>
      <c r="D439" s="159"/>
      <c r="E439" s="103"/>
      <c r="F439" s="105">
        <f t="shared" si="46"/>
        <v>0</v>
      </c>
      <c r="G439" s="162"/>
      <c r="H439" s="148"/>
      <c r="I439" s="132" t="e">
        <f>VLOOKUP(H439,Presupuesto!$B$11:$C$565,2,0)</f>
        <v>#N/A</v>
      </c>
      <c r="J439" s="106" t="str">
        <f t="shared" si="47"/>
        <v>Aseguramiento de la Calidad</v>
      </c>
      <c r="K439" s="124" t="s">
        <v>394</v>
      </c>
    </row>
    <row r="443" spans="3:11" ht="15.75" thickBot="1" x14ac:dyDescent="0.3"/>
    <row r="444" spans="3:11" ht="15.75" thickBot="1" x14ac:dyDescent="0.3">
      <c r="C444" s="157" t="s">
        <v>53</v>
      </c>
      <c r="D444" s="374">
        <f>SUM(F451:F458)</f>
        <v>50000</v>
      </c>
      <c r="E444" s="456"/>
      <c r="F444" s="70"/>
      <c r="G444" s="79"/>
      <c r="H444" s="70"/>
      <c r="I444" s="70"/>
      <c r="J444" s="456"/>
      <c r="K444" s="456"/>
    </row>
    <row r="445" spans="3:11" x14ac:dyDescent="0.25">
      <c r="C445" s="70"/>
      <c r="D445" s="31"/>
      <c r="E445" s="93"/>
      <c r="F445" s="93"/>
      <c r="G445" s="93"/>
      <c r="H445" s="76"/>
      <c r="I445" s="76"/>
      <c r="J445" s="76"/>
      <c r="K445" s="112"/>
    </row>
    <row r="446" spans="3:11" x14ac:dyDescent="0.25">
      <c r="C446" s="70"/>
      <c r="D446" s="31"/>
      <c r="E446" s="93"/>
      <c r="F446" s="93"/>
      <c r="G446" s="93"/>
      <c r="H446" s="76"/>
      <c r="I446" s="76"/>
      <c r="J446" s="76"/>
      <c r="K446" s="112"/>
    </row>
    <row r="447" spans="3:11" ht="15.75" x14ac:dyDescent="0.25">
      <c r="C447" s="202" t="s">
        <v>392</v>
      </c>
      <c r="D447" s="370" t="s">
        <v>2172</v>
      </c>
      <c r="E447" s="93"/>
      <c r="F447" s="93"/>
      <c r="G447" s="93"/>
      <c r="H447" s="76"/>
      <c r="I447" s="76"/>
      <c r="J447" s="76"/>
      <c r="K447" s="112"/>
    </row>
    <row r="448" spans="3:11" ht="18.75" x14ac:dyDescent="0.25">
      <c r="C448" s="211" t="str">
        <f>IFERROR(VLOOKUP(D447,'1. Desarrollo e Innov. Curricu.'!$E:$F,2,FALSE),IFERROR(VLOOKUP(D447,'2. Investigación Científica'!$E:$F,2,FALSE),IFERROR(VLOOKUP(D447,'3. Vinculación Univ. Sociedad'!$E:$F,2,FALSE),IFERROR(VLOOKUP(D447,'4. Docencia y Profesorado Univ.'!$E:$F,2,FALSE),IFERROR(VLOOKUP(D447,'5. Estudiantes y Graduados'!$E:$F,2,FALSE),IFERROR(VLOOKUP(D447,'11. Gestion Administrativa'!$E:$F,2,FALSE),IFERROR(VLOOKUP(D447,'13. Gestión Académica'!$E:$F,2,FALSE),IFERROR(VLOOKUP(D447,'8. Asegura. de la Calid. y M'!$E:$F,2,FALSE),IFERROR(VLOOKUP(D447,'6. Gestión del Conocimiento'!$E:$F,2,FALSE),IFERROR(VLOOKUP(D447,'15. Gobernabilidad y Proceso...'!$E:$F,2,FALSE),IFERROR(VLOOKUP(D447,'12. Gestión del Talento Humano'!$E:$F,2,FALSE),IFERROR(VLOOKUP(D447,'14. Internacional... de la E.S.'!$E:$F,2,FALSE),IFERROR(VLOOKUP(D447,'10. Posgrado'!$E:$F,2,FALSE),IFERROR(VLOOKUP(D447,'17. Gestión TIC'!$E:$F,2,FALSE),IFERROR(VLOOKUP(D447,'16. Desa. del Sistema Educ.Sup.'!$E:$F,2,FALSE),IFERROR(VLOOKUP(D447,'9. Cultura de Inno. Insti...'!$E:$F,2,FALSE),VLOOKUP(D447,'7. Lo Esencial de la Reforma U.'!$E:$F,2,0)))))))))))))))))</f>
        <v>Feria Regional Agroinsustrial</v>
      </c>
      <c r="D448" s="31"/>
      <c r="E448" s="93"/>
      <c r="F448" s="93"/>
      <c r="G448" s="93"/>
      <c r="H448" s="76"/>
      <c r="I448" s="76"/>
      <c r="J448" s="76"/>
      <c r="K448" s="112"/>
    </row>
    <row r="449" spans="3:11" ht="15.75" thickBot="1" x14ac:dyDescent="0.3">
      <c r="C449" s="456"/>
      <c r="D449" s="456"/>
      <c r="E449" s="456"/>
      <c r="F449" s="93"/>
      <c r="G449" s="76"/>
      <c r="H449" s="76"/>
      <c r="I449" s="76"/>
      <c r="J449" s="456"/>
      <c r="K449" s="456"/>
    </row>
    <row r="450" spans="3:11" ht="30.75" thickBot="1" x14ac:dyDescent="0.3">
      <c r="C450" s="129" t="s">
        <v>44</v>
      </c>
      <c r="D450" s="129" t="s">
        <v>55</v>
      </c>
      <c r="E450" s="136" t="s">
        <v>57</v>
      </c>
      <c r="F450" s="135" t="s">
        <v>27</v>
      </c>
      <c r="G450" s="133" t="s">
        <v>131</v>
      </c>
      <c r="H450" s="136" t="s">
        <v>46</v>
      </c>
      <c r="I450" s="133" t="s">
        <v>132</v>
      </c>
      <c r="J450" s="133" t="s">
        <v>410</v>
      </c>
      <c r="K450" s="133" t="s">
        <v>411</v>
      </c>
    </row>
    <row r="451" spans="3:11" x14ac:dyDescent="0.25">
      <c r="C451" s="221" t="s">
        <v>422</v>
      </c>
      <c r="D451" s="222"/>
      <c r="E451" s="220">
        <f>HLOOKUP(C451,$AH$2:$BU$3,2,0)</f>
        <v>1650</v>
      </c>
      <c r="F451" s="97">
        <f t="shared" ref="F451:F458" si="48">D451*E451</f>
        <v>0</v>
      </c>
      <c r="G451" s="161"/>
      <c r="H451" s="142"/>
      <c r="I451" s="130" t="e">
        <f>VLOOKUP(H451,Presupuesto!$B$11:$C$565,2,0)</f>
        <v>#N/A</v>
      </c>
      <c r="J451" s="219" t="s">
        <v>1466</v>
      </c>
      <c r="K451" s="98" t="s">
        <v>402</v>
      </c>
    </row>
    <row r="452" spans="3:11" x14ac:dyDescent="0.25">
      <c r="C452" s="141" t="s">
        <v>1736</v>
      </c>
      <c r="D452" s="158">
        <v>100</v>
      </c>
      <c r="E452" s="123">
        <v>100</v>
      </c>
      <c r="F452" s="97">
        <f t="shared" si="48"/>
        <v>10000</v>
      </c>
      <c r="G452" s="161" t="s">
        <v>129</v>
      </c>
      <c r="H452" s="142" t="s">
        <v>327</v>
      </c>
      <c r="I452" s="130" t="str">
        <f>VLOOKUP(H452,Presupuesto!$B$11:$C$565,2,0)</f>
        <v>UTILES DE ESCRITORIO, OFICINA Y ENZE¥ANZA</v>
      </c>
      <c r="J452" s="98" t="s">
        <v>471</v>
      </c>
      <c r="K452" s="98" t="s">
        <v>402</v>
      </c>
    </row>
    <row r="453" spans="3:11" x14ac:dyDescent="0.25">
      <c r="C453" s="141" t="s">
        <v>1915</v>
      </c>
      <c r="D453" s="158">
        <v>100</v>
      </c>
      <c r="E453" s="123">
        <v>150</v>
      </c>
      <c r="F453" s="97">
        <f t="shared" si="48"/>
        <v>15000</v>
      </c>
      <c r="G453" s="161" t="s">
        <v>129</v>
      </c>
      <c r="H453" s="142" t="s">
        <v>792</v>
      </c>
      <c r="I453" s="130" t="str">
        <f>VLOOKUP(H453,Presupuesto!$B$11:$C$565,2,0)</f>
        <v>ALIMENTOS B EBIDAS PARA PERSONAS</v>
      </c>
      <c r="J453" s="98" t="s">
        <v>471</v>
      </c>
      <c r="K453" s="98" t="s">
        <v>402</v>
      </c>
    </row>
    <row r="454" spans="3:11" x14ac:dyDescent="0.25">
      <c r="C454" s="141" t="s">
        <v>1919</v>
      </c>
      <c r="D454" s="158">
        <v>10</v>
      </c>
      <c r="E454" s="123">
        <v>300</v>
      </c>
      <c r="F454" s="97">
        <f t="shared" si="48"/>
        <v>3000</v>
      </c>
      <c r="G454" s="161" t="s">
        <v>129</v>
      </c>
      <c r="H454" s="142" t="s">
        <v>873</v>
      </c>
      <c r="I454" s="130" t="str">
        <f>VLOOKUP(H454,Presupuesto!$B$11:$C$565,2,0)</f>
        <v>DIESEL</v>
      </c>
      <c r="J454" s="98" t="s">
        <v>471</v>
      </c>
      <c r="K454" s="98" t="s">
        <v>402</v>
      </c>
    </row>
    <row r="455" spans="3:11" x14ac:dyDescent="0.25">
      <c r="C455" s="141" t="s">
        <v>1667</v>
      </c>
      <c r="D455" s="158">
        <v>30</v>
      </c>
      <c r="E455" s="123">
        <v>200</v>
      </c>
      <c r="F455" s="97">
        <f t="shared" si="48"/>
        <v>6000</v>
      </c>
      <c r="G455" s="161" t="s">
        <v>129</v>
      </c>
      <c r="H455" s="142" t="s">
        <v>711</v>
      </c>
      <c r="I455" s="130" t="str">
        <f>VLOOKUP(H455,Presupuesto!$B$11:$C$565,2,0)</f>
        <v>SERVICIO DE TRANSPORTE EVENTUALES</v>
      </c>
      <c r="J455" s="98" t="s">
        <v>471</v>
      </c>
      <c r="K455" s="98" t="s">
        <v>402</v>
      </c>
    </row>
    <row r="456" spans="3:11" x14ac:dyDescent="0.25">
      <c r="C456" s="141" t="s">
        <v>1584</v>
      </c>
      <c r="D456" s="158">
        <v>1</v>
      </c>
      <c r="E456" s="123">
        <v>10000</v>
      </c>
      <c r="F456" s="97">
        <f t="shared" si="48"/>
        <v>10000</v>
      </c>
      <c r="G456" s="161" t="s">
        <v>129</v>
      </c>
      <c r="H456" s="142" t="s">
        <v>717</v>
      </c>
      <c r="I456" s="130" t="str">
        <f>VLOOKUP(H456,Presupuesto!$B$11:$C$565,2,0)</f>
        <v>SERVICIOS DE IMPRENTA PUBLIC.Y REPRODUCCION</v>
      </c>
      <c r="J456" s="98" t="s">
        <v>471</v>
      </c>
      <c r="K456" s="98" t="s">
        <v>402</v>
      </c>
    </row>
    <row r="457" spans="3:11" x14ac:dyDescent="0.25">
      <c r="C457" s="145" t="s">
        <v>1929</v>
      </c>
      <c r="D457" s="151">
        <v>6</v>
      </c>
      <c r="E457" s="118">
        <v>1000</v>
      </c>
      <c r="F457" s="97">
        <f t="shared" si="48"/>
        <v>6000</v>
      </c>
      <c r="G457" s="161" t="s">
        <v>129</v>
      </c>
      <c r="H457" s="142" t="s">
        <v>661</v>
      </c>
      <c r="I457" s="130" t="str">
        <f>VLOOKUP(H457,Presupuesto!$B$11:$C$565,2,0)</f>
        <v>OTROS ALQUILERES</v>
      </c>
      <c r="J457" s="98" t="s">
        <v>471</v>
      </c>
      <c r="K457" s="98" t="s">
        <v>402</v>
      </c>
    </row>
    <row r="458" spans="3:11" ht="15.75" thickBot="1" x14ac:dyDescent="0.3">
      <c r="C458" s="147"/>
      <c r="D458" s="159"/>
      <c r="E458" s="103"/>
      <c r="F458" s="105">
        <f t="shared" si="48"/>
        <v>0</v>
      </c>
      <c r="G458" s="162"/>
      <c r="H458" s="148"/>
      <c r="I458" s="132" t="e">
        <f>VLOOKUP(H458,Presupuesto!$B$11:$C$565,2,0)</f>
        <v>#N/A</v>
      </c>
      <c r="J458" s="98" t="s">
        <v>471</v>
      </c>
      <c r="K458" s="124" t="s">
        <v>394</v>
      </c>
    </row>
    <row r="461" spans="3:11" ht="15.75" thickBot="1" x14ac:dyDescent="0.3"/>
    <row r="462" spans="3:11" ht="15.75" thickBot="1" x14ac:dyDescent="0.3">
      <c r="C462" s="157" t="s">
        <v>53</v>
      </c>
      <c r="D462" s="374">
        <f>SUM(F469:F476)</f>
        <v>26950</v>
      </c>
      <c r="E462" s="456"/>
      <c r="F462" s="70"/>
      <c r="G462" s="79"/>
      <c r="H462" s="70"/>
      <c r="I462" s="70"/>
      <c r="J462" s="456"/>
      <c r="K462" s="456"/>
    </row>
    <row r="463" spans="3:11" x14ac:dyDescent="0.25">
      <c r="C463" s="70"/>
      <c r="D463" s="31"/>
      <c r="E463" s="93"/>
      <c r="F463" s="93"/>
      <c r="G463" s="93"/>
      <c r="H463" s="76"/>
      <c r="I463" s="76"/>
      <c r="J463" s="76"/>
      <c r="K463" s="112"/>
    </row>
    <row r="464" spans="3:11" x14ac:dyDescent="0.25">
      <c r="C464" s="70"/>
      <c r="D464" s="31"/>
      <c r="E464" s="93"/>
      <c r="F464" s="93"/>
      <c r="G464" s="93"/>
      <c r="H464" s="76"/>
      <c r="I464" s="76"/>
      <c r="J464" s="76"/>
      <c r="K464" s="112"/>
    </row>
    <row r="465" spans="3:11" ht="15.75" x14ac:dyDescent="0.25">
      <c r="C465" s="202" t="s">
        <v>392</v>
      </c>
      <c r="D465" s="370" t="s">
        <v>1947</v>
      </c>
      <c r="E465" s="93"/>
      <c r="F465" s="93"/>
      <c r="G465" s="93"/>
      <c r="H465" s="76"/>
      <c r="I465" s="76"/>
      <c r="J465" s="76"/>
      <c r="K465" s="112"/>
    </row>
    <row r="466" spans="3:11" ht="18.75" x14ac:dyDescent="0.25">
      <c r="C466" s="211" t="str">
        <f>IFERROR(VLOOKUP(D465,'1. Desarrollo e Innov. Curricu.'!$E:$F,2,FALSE),IFERROR(VLOOKUP(D465,'2. Investigación Científica'!$E:$F,2,FALSE),IFERROR(VLOOKUP(D465,'3. Vinculación Univ. Sociedad'!$E:$F,2,FALSE),IFERROR(VLOOKUP(D465,'4. Docencia y Profesorado Univ.'!$E:$F,2,FALSE),IFERROR(VLOOKUP(D465,'5. Estudiantes y Graduados'!$E:$F,2,FALSE),IFERROR(VLOOKUP(D465,'11. Gestion Administrativa'!$E:$F,2,FALSE),IFERROR(VLOOKUP(D465,'13. Gestión Académica'!$E:$F,2,FALSE),IFERROR(VLOOKUP(D465,'8. Asegura. de la Calid. y M'!$E:$F,2,FALSE),IFERROR(VLOOKUP(D465,'6. Gestión del Conocimiento'!$E:$F,2,FALSE),IFERROR(VLOOKUP(D465,'15. Gobernabilidad y Proceso...'!$E:$F,2,FALSE),IFERROR(VLOOKUP(D465,'12. Gestión del Talento Humano'!$E:$F,2,FALSE),IFERROR(VLOOKUP(D465,'14. Internacional... de la E.S.'!$E:$F,2,FALSE),IFERROR(VLOOKUP(D465,'10. Posgrado'!$E:$F,2,FALSE),IFERROR(VLOOKUP(D465,'17. Gestión TIC'!$E:$F,2,FALSE),IFERROR(VLOOKUP(D465,'16. Desa. del Sistema Educ.Sup.'!$E:$F,2,FALSE),IFERROR(VLOOKUP(D465,'9. Cultura de Inno. Insti...'!$E:$F,2,FALSE),VLOOKUP(D465,'7. Lo Esencial de la Reforma U.'!$E:$F,2,0)))))))))))))))))</f>
        <v>Se realizan giras a instituciones de educación media públicas y privadas para promocionar las carreras de l CURC.</v>
      </c>
      <c r="D466" s="31"/>
      <c r="E466" s="93"/>
      <c r="F466" s="93"/>
      <c r="G466" s="93"/>
      <c r="H466" s="76"/>
      <c r="I466" s="76"/>
      <c r="J466" s="76"/>
      <c r="K466" s="112"/>
    </row>
    <row r="467" spans="3:11" ht="15.75" thickBot="1" x14ac:dyDescent="0.3">
      <c r="C467" s="456"/>
      <c r="D467" s="456"/>
      <c r="E467" s="456"/>
      <c r="F467" s="93"/>
      <c r="G467" s="76"/>
      <c r="H467" s="76"/>
      <c r="I467" s="76"/>
      <c r="J467" s="456"/>
      <c r="K467" s="456"/>
    </row>
    <row r="468" spans="3:11" ht="30.75" thickBot="1" x14ac:dyDescent="0.3">
      <c r="C468" s="129" t="s">
        <v>44</v>
      </c>
      <c r="D468" s="129" t="s">
        <v>55</v>
      </c>
      <c r="E468" s="136" t="s">
        <v>57</v>
      </c>
      <c r="F468" s="135" t="s">
        <v>27</v>
      </c>
      <c r="G468" s="133" t="s">
        <v>131</v>
      </c>
      <c r="H468" s="136" t="s">
        <v>46</v>
      </c>
      <c r="I468" s="133" t="s">
        <v>132</v>
      </c>
      <c r="J468" s="133" t="s">
        <v>410</v>
      </c>
      <c r="K468" s="133" t="s">
        <v>411</v>
      </c>
    </row>
    <row r="469" spans="3:11" x14ac:dyDescent="0.25">
      <c r="C469" s="221" t="s">
        <v>422</v>
      </c>
      <c r="D469" s="222">
        <v>3</v>
      </c>
      <c r="E469" s="220">
        <f>HLOOKUP(C469,$AH$2:$BU$3,2,0)</f>
        <v>1650</v>
      </c>
      <c r="F469" s="97">
        <f t="shared" ref="F469:F476" si="49">D469*E469</f>
        <v>4950</v>
      </c>
      <c r="G469" s="161" t="s">
        <v>129</v>
      </c>
      <c r="H469" s="142" t="s">
        <v>761</v>
      </c>
      <c r="I469" s="130" t="str">
        <f>VLOOKUP(H469,Presupuesto!$B$11:$C$565,2,0)</f>
        <v>VIATICOS NACIONALES</v>
      </c>
      <c r="J469" s="219" t="s">
        <v>471</v>
      </c>
      <c r="K469" s="98" t="s">
        <v>400</v>
      </c>
    </row>
    <row r="470" spans="3:11" x14ac:dyDescent="0.25">
      <c r="C470" s="141" t="s">
        <v>1736</v>
      </c>
      <c r="D470" s="158">
        <v>20</v>
      </c>
      <c r="E470" s="123">
        <v>100</v>
      </c>
      <c r="F470" s="97">
        <f t="shared" si="49"/>
        <v>2000</v>
      </c>
      <c r="G470" s="161" t="s">
        <v>129</v>
      </c>
      <c r="H470" s="142" t="s">
        <v>327</v>
      </c>
      <c r="I470" s="130" t="str">
        <f>VLOOKUP(H470,Presupuesto!$B$11:$C$565,2,0)</f>
        <v>UTILES DE ESCRITORIO, OFICINA Y ENZE¥ANZA</v>
      </c>
      <c r="J470" s="219" t="s">
        <v>471</v>
      </c>
      <c r="K470" s="98" t="s">
        <v>400</v>
      </c>
    </row>
    <row r="471" spans="3:11" x14ac:dyDescent="0.25">
      <c r="C471" s="141" t="s">
        <v>1915</v>
      </c>
      <c r="D471" s="158">
        <v>20</v>
      </c>
      <c r="E471" s="123">
        <v>150</v>
      </c>
      <c r="F471" s="97">
        <f t="shared" si="49"/>
        <v>3000</v>
      </c>
      <c r="G471" s="161" t="s">
        <v>129</v>
      </c>
      <c r="H471" s="142" t="s">
        <v>792</v>
      </c>
      <c r="I471" s="130" t="str">
        <f>VLOOKUP(H471,Presupuesto!$B$11:$C$565,2,0)</f>
        <v>ALIMENTOS B EBIDAS PARA PERSONAS</v>
      </c>
      <c r="J471" s="219" t="s">
        <v>471</v>
      </c>
      <c r="K471" s="98" t="s">
        <v>400</v>
      </c>
    </row>
    <row r="472" spans="3:11" x14ac:dyDescent="0.25">
      <c r="C472" s="141" t="s">
        <v>1919</v>
      </c>
      <c r="D472" s="158">
        <v>20</v>
      </c>
      <c r="E472" s="123">
        <v>600</v>
      </c>
      <c r="F472" s="97">
        <f t="shared" si="49"/>
        <v>12000</v>
      </c>
      <c r="G472" s="161" t="s">
        <v>129</v>
      </c>
      <c r="H472" s="142" t="s">
        <v>873</v>
      </c>
      <c r="I472" s="130" t="str">
        <f>VLOOKUP(H472,Presupuesto!$B$11:$C$565,2,0)</f>
        <v>DIESEL</v>
      </c>
      <c r="J472" s="219" t="s">
        <v>471</v>
      </c>
      <c r="K472" s="98" t="s">
        <v>400</v>
      </c>
    </row>
    <row r="473" spans="3:11" x14ac:dyDescent="0.25">
      <c r="C473" s="141" t="s">
        <v>1584</v>
      </c>
      <c r="D473" s="158">
        <v>100</v>
      </c>
      <c r="E473" s="123">
        <v>50</v>
      </c>
      <c r="F473" s="97">
        <f t="shared" si="49"/>
        <v>5000</v>
      </c>
      <c r="G473" s="161" t="s">
        <v>129</v>
      </c>
      <c r="H473" s="142" t="s">
        <v>717</v>
      </c>
      <c r="I473" s="130" t="str">
        <f>VLOOKUP(H473,Presupuesto!$B$11:$C$565,2,0)</f>
        <v>SERVICIOS DE IMPRENTA PUBLIC.Y REPRODUCCION</v>
      </c>
      <c r="J473" s="219" t="s">
        <v>471</v>
      </c>
      <c r="K473" s="98" t="s">
        <v>400</v>
      </c>
    </row>
    <row r="474" spans="3:11" x14ac:dyDescent="0.25">
      <c r="C474" s="141"/>
      <c r="D474" s="158"/>
      <c r="E474" s="123"/>
      <c r="F474" s="97">
        <f t="shared" si="49"/>
        <v>0</v>
      </c>
      <c r="G474" s="161"/>
      <c r="H474" s="142"/>
      <c r="I474" s="130" t="e">
        <f>VLOOKUP(H474,Presupuesto!$B$11:$C$565,2,0)</f>
        <v>#N/A</v>
      </c>
      <c r="J474" s="219" t="s">
        <v>471</v>
      </c>
      <c r="K474" s="98" t="s">
        <v>412</v>
      </c>
    </row>
    <row r="475" spans="3:11" x14ac:dyDescent="0.25">
      <c r="C475" s="145"/>
      <c r="D475" s="151"/>
      <c r="E475" s="118"/>
      <c r="F475" s="97">
        <f t="shared" si="49"/>
        <v>0</v>
      </c>
      <c r="G475" s="161"/>
      <c r="H475" s="146"/>
      <c r="I475" s="130" t="e">
        <f>VLOOKUP(H475,Presupuesto!$B$11:$C$565,2,0)</f>
        <v>#N/A</v>
      </c>
      <c r="J475" s="219" t="s">
        <v>471</v>
      </c>
      <c r="K475" s="98" t="s">
        <v>412</v>
      </c>
    </row>
    <row r="476" spans="3:11" ht="15.75" thickBot="1" x14ac:dyDescent="0.3">
      <c r="C476" s="147"/>
      <c r="D476" s="159"/>
      <c r="E476" s="103"/>
      <c r="F476" s="105">
        <f t="shared" si="49"/>
        <v>0</v>
      </c>
      <c r="G476" s="162"/>
      <c r="H476" s="148"/>
      <c r="I476" s="132" t="e">
        <f>VLOOKUP(H476,Presupuesto!$B$11:$C$565,2,0)</f>
        <v>#N/A</v>
      </c>
      <c r="J476" s="219" t="s">
        <v>471</v>
      </c>
      <c r="K476" s="124" t="s">
        <v>394</v>
      </c>
    </row>
    <row r="479" spans="3:11" ht="15.75" thickBot="1" x14ac:dyDescent="0.3"/>
    <row r="480" spans="3:11" ht="15.75" thickBot="1" x14ac:dyDescent="0.3">
      <c r="C480" s="157" t="s">
        <v>53</v>
      </c>
      <c r="D480" s="374">
        <f>SUM(F487:F494)</f>
        <v>71500</v>
      </c>
      <c r="E480" s="456"/>
      <c r="F480" s="70"/>
      <c r="G480" s="79"/>
      <c r="H480" s="70"/>
      <c r="I480" s="70"/>
      <c r="J480" s="456"/>
      <c r="K480" s="456"/>
    </row>
    <row r="481" spans="3:11" x14ac:dyDescent="0.25">
      <c r="C481" s="70"/>
      <c r="D481" s="31"/>
      <c r="E481" s="93"/>
      <c r="F481" s="93"/>
      <c r="G481" s="93"/>
      <c r="H481" s="76"/>
      <c r="I481" s="76"/>
      <c r="J481" s="76"/>
      <c r="K481" s="112"/>
    </row>
    <row r="482" spans="3:11" x14ac:dyDescent="0.25">
      <c r="C482" s="70"/>
      <c r="D482" s="31"/>
      <c r="E482" s="93"/>
      <c r="F482" s="93"/>
      <c r="G482" s="93"/>
      <c r="H482" s="76"/>
      <c r="I482" s="76"/>
      <c r="J482" s="76"/>
      <c r="K482" s="112"/>
    </row>
    <row r="483" spans="3:11" ht="15.75" x14ac:dyDescent="0.25">
      <c r="C483" s="202" t="s">
        <v>392</v>
      </c>
      <c r="D483" s="370" t="s">
        <v>1953</v>
      </c>
      <c r="E483" s="93"/>
      <c r="F483" s="93"/>
      <c r="G483" s="93"/>
      <c r="H483" s="76"/>
      <c r="I483" s="76"/>
      <c r="J483" s="76"/>
      <c r="K483" s="112"/>
    </row>
    <row r="484" spans="3:11" ht="18.75" x14ac:dyDescent="0.25">
      <c r="C484" s="211" t="str">
        <f>IFERROR(VLOOKUP(D483,'1. Desarrollo e Innov. Curricu.'!$E:$F,2,FALSE),IFERROR(VLOOKUP(D483,'2. Investigación Científica'!$E:$F,2,FALSE),IFERROR(VLOOKUP(D483,'3. Vinculación Univ. Sociedad'!$E:$F,2,FALSE),IFERROR(VLOOKUP(D483,'4. Docencia y Profesorado Univ.'!$E:$F,2,FALSE),IFERROR(VLOOKUP(D483,'5. Estudiantes y Graduados'!$E:$F,2,FALSE),IFERROR(VLOOKUP(D483,'11. Gestion Administrativa'!$E:$F,2,FALSE),IFERROR(VLOOKUP(D483,'13. Gestión Académica'!$E:$F,2,FALSE),IFERROR(VLOOKUP(D483,'8. Asegura. de la Calid. y M'!$E:$F,2,FALSE),IFERROR(VLOOKUP(D483,'6. Gestión del Conocimiento'!$E:$F,2,FALSE),IFERROR(VLOOKUP(D483,'15. Gobernabilidad y Proceso...'!$E:$F,2,FALSE),IFERROR(VLOOKUP(D483,'12. Gestión del Talento Humano'!$E:$F,2,FALSE),IFERROR(VLOOKUP(D483,'14. Internacional... de la E.S.'!$E:$F,2,FALSE),IFERROR(VLOOKUP(D483,'10. Posgrado'!$E:$F,2,FALSE),IFERROR(VLOOKUP(D483,'17. Gestión TIC'!$E:$F,2,FALSE),IFERROR(VLOOKUP(D483,'16. Desa. del Sistema Educ.Sup.'!$E:$F,2,FALSE),IFERROR(VLOOKUP(D483,'9. Cultura de Inno. Insti...'!$E:$F,2,FALSE),VLOOKUP(D483,'7. Lo Esencial de la Reforma U.'!$E:$F,2,0)))))))))))))))))</f>
        <v>Celebración del Aniversario de las carreras, a través de eventos atrísticos, culturales y exposición productos</v>
      </c>
      <c r="D484" s="31"/>
      <c r="E484" s="93"/>
      <c r="F484" s="93"/>
      <c r="G484" s="93"/>
      <c r="H484" s="76"/>
      <c r="I484" s="76"/>
      <c r="J484" s="76"/>
      <c r="K484" s="112"/>
    </row>
    <row r="485" spans="3:11" ht="15.75" thickBot="1" x14ac:dyDescent="0.3">
      <c r="C485" s="456"/>
      <c r="D485" s="456"/>
      <c r="E485" s="456"/>
      <c r="F485" s="93"/>
      <c r="G485" s="76"/>
      <c r="H485" s="76"/>
      <c r="I485" s="76"/>
      <c r="J485" s="456"/>
      <c r="K485" s="456"/>
    </row>
    <row r="486" spans="3:11" ht="30.75" thickBot="1" x14ac:dyDescent="0.3">
      <c r="C486" s="129" t="s">
        <v>44</v>
      </c>
      <c r="D486" s="129" t="s">
        <v>55</v>
      </c>
      <c r="E486" s="136" t="s">
        <v>57</v>
      </c>
      <c r="F486" s="135" t="s">
        <v>27</v>
      </c>
      <c r="G486" s="133" t="s">
        <v>131</v>
      </c>
      <c r="H486" s="136" t="s">
        <v>46</v>
      </c>
      <c r="I486" s="133" t="s">
        <v>132</v>
      </c>
      <c r="J486" s="133" t="s">
        <v>410</v>
      </c>
      <c r="K486" s="133" t="s">
        <v>411</v>
      </c>
    </row>
    <row r="487" spans="3:11" x14ac:dyDescent="0.25">
      <c r="C487" s="221" t="s">
        <v>422</v>
      </c>
      <c r="D487" s="222"/>
      <c r="E487" s="220">
        <f>HLOOKUP(C487,$AH$2:$BU$3,2,0)</f>
        <v>1650</v>
      </c>
      <c r="F487" s="97">
        <f t="shared" ref="F487:F494" si="50">D487*E487</f>
        <v>0</v>
      </c>
      <c r="G487" s="161"/>
      <c r="H487" s="142"/>
      <c r="I487" s="130" t="e">
        <f>VLOOKUP(H487,Presupuesto!$B$11:$C$565,2,0)</f>
        <v>#N/A</v>
      </c>
      <c r="J487" s="219" t="s">
        <v>1466</v>
      </c>
      <c r="K487" s="98" t="s">
        <v>394</v>
      </c>
    </row>
    <row r="488" spans="3:11" x14ac:dyDescent="0.25">
      <c r="C488" s="141" t="s">
        <v>1736</v>
      </c>
      <c r="D488" s="158">
        <v>140</v>
      </c>
      <c r="E488" s="123">
        <v>100</v>
      </c>
      <c r="F488" s="97">
        <f t="shared" si="50"/>
        <v>14000</v>
      </c>
      <c r="G488" s="161" t="s">
        <v>129</v>
      </c>
      <c r="H488" s="142" t="s">
        <v>327</v>
      </c>
      <c r="I488" s="130" t="str">
        <f>VLOOKUP(H488,Presupuesto!$B$11:$C$565,2,0)</f>
        <v>UTILES DE ESCRITORIO, OFICINA Y ENZE¥ANZA</v>
      </c>
      <c r="J488" s="98" t="s">
        <v>1361</v>
      </c>
      <c r="K488" s="98" t="s">
        <v>396</v>
      </c>
    </row>
    <row r="489" spans="3:11" x14ac:dyDescent="0.25">
      <c r="C489" s="141" t="s">
        <v>1915</v>
      </c>
      <c r="D489" s="158">
        <v>210</v>
      </c>
      <c r="E489" s="123">
        <v>150</v>
      </c>
      <c r="F489" s="97">
        <f t="shared" si="50"/>
        <v>31500</v>
      </c>
      <c r="G489" s="161" t="s">
        <v>129</v>
      </c>
      <c r="H489" s="142" t="s">
        <v>792</v>
      </c>
      <c r="I489" s="130" t="str">
        <f>VLOOKUP(H489,Presupuesto!$B$11:$C$565,2,0)</f>
        <v>ALIMENTOS B EBIDAS PARA PERSONAS</v>
      </c>
      <c r="J489" s="98" t="s">
        <v>1361</v>
      </c>
      <c r="K489" s="98" t="s">
        <v>396</v>
      </c>
    </row>
    <row r="490" spans="3:11" x14ac:dyDescent="0.25">
      <c r="C490" s="141" t="s">
        <v>1919</v>
      </c>
      <c r="D490" s="158">
        <v>5</v>
      </c>
      <c r="E490" s="123">
        <v>300</v>
      </c>
      <c r="F490" s="97">
        <f t="shared" si="50"/>
        <v>1500</v>
      </c>
      <c r="G490" s="161" t="s">
        <v>129</v>
      </c>
      <c r="H490" s="142" t="s">
        <v>873</v>
      </c>
      <c r="I490" s="130" t="str">
        <f>VLOOKUP(H490,Presupuesto!$B$11:$C$565,2,0)</f>
        <v>DIESEL</v>
      </c>
      <c r="J490" s="98" t="s">
        <v>1361</v>
      </c>
      <c r="K490" s="98" t="s">
        <v>402</v>
      </c>
    </row>
    <row r="491" spans="3:11" x14ac:dyDescent="0.25">
      <c r="C491" s="141" t="s">
        <v>1959</v>
      </c>
      <c r="D491" s="158">
        <v>35</v>
      </c>
      <c r="E491" s="123">
        <v>500</v>
      </c>
      <c r="F491" s="97">
        <f t="shared" si="50"/>
        <v>17500</v>
      </c>
      <c r="G491" s="161" t="s">
        <v>129</v>
      </c>
      <c r="H491" s="142" t="s">
        <v>907</v>
      </c>
      <c r="I491" s="130" t="str">
        <f>VLOOKUP(H491,Presupuesto!$B$11:$C$565,2,0)</f>
        <v>OTROS PRODUCTOS METALICOS</v>
      </c>
      <c r="J491" s="98" t="s">
        <v>1361</v>
      </c>
      <c r="K491" s="98" t="s">
        <v>402</v>
      </c>
    </row>
    <row r="492" spans="3:11" x14ac:dyDescent="0.25">
      <c r="C492" s="141" t="s">
        <v>1584</v>
      </c>
      <c r="D492" s="158">
        <v>100</v>
      </c>
      <c r="E492" s="123">
        <v>70</v>
      </c>
      <c r="F492" s="97">
        <f t="shared" si="50"/>
        <v>7000</v>
      </c>
      <c r="G492" s="161" t="s">
        <v>129</v>
      </c>
      <c r="H492" s="142" t="s">
        <v>717</v>
      </c>
      <c r="I492" s="130" t="str">
        <f>VLOOKUP(H492,Presupuesto!$B$11:$C$565,2,0)</f>
        <v>SERVICIOS DE IMPRENTA PUBLIC.Y REPRODUCCION</v>
      </c>
      <c r="J492" s="98" t="s">
        <v>1361</v>
      </c>
      <c r="K492" s="98" t="s">
        <v>402</v>
      </c>
    </row>
    <row r="493" spans="3:11" x14ac:dyDescent="0.25">
      <c r="C493" s="145"/>
      <c r="D493" s="151"/>
      <c r="E493" s="118"/>
      <c r="F493" s="97">
        <f t="shared" si="50"/>
        <v>0</v>
      </c>
      <c r="G493" s="161"/>
      <c r="H493" s="146"/>
      <c r="I493" s="130" t="e">
        <f>VLOOKUP(H493,Presupuesto!$B$11:$C$565,2,0)</f>
        <v>#N/A</v>
      </c>
      <c r="J493" s="98" t="s">
        <v>1361</v>
      </c>
      <c r="K493" s="98" t="s">
        <v>412</v>
      </c>
    </row>
    <row r="494" spans="3:11" ht="15.75" thickBot="1" x14ac:dyDescent="0.3">
      <c r="C494" s="147"/>
      <c r="D494" s="159"/>
      <c r="E494" s="103"/>
      <c r="F494" s="105">
        <f t="shared" si="50"/>
        <v>0</v>
      </c>
      <c r="G494" s="162"/>
      <c r="H494" s="148"/>
      <c r="I494" s="132" t="e">
        <f>VLOOKUP(H494,Presupuesto!$B$11:$C$565,2,0)</f>
        <v>#N/A</v>
      </c>
      <c r="J494" s="106" t="str">
        <f t="shared" ref="J494" si="51">$J$379</f>
        <v>Aseguramiento de la Calidad</v>
      </c>
      <c r="K494" s="124" t="s">
        <v>394</v>
      </c>
    </row>
    <row r="497" spans="3:11" ht="15.75" thickBot="1" x14ac:dyDescent="0.3"/>
    <row r="498" spans="3:11" ht="15.75" thickBot="1" x14ac:dyDescent="0.3">
      <c r="C498" s="157" t="s">
        <v>53</v>
      </c>
      <c r="D498" s="374">
        <f>SUM(F505:F512)</f>
        <v>616531.04</v>
      </c>
      <c r="E498" s="456"/>
      <c r="F498" s="70"/>
      <c r="G498" s="79"/>
      <c r="H498" s="70"/>
      <c r="I498" s="70"/>
      <c r="J498" s="456"/>
      <c r="K498" s="456"/>
    </row>
    <row r="499" spans="3:11" x14ac:dyDescent="0.25">
      <c r="C499" s="70"/>
      <c r="D499" s="31"/>
      <c r="E499" s="93"/>
      <c r="F499" s="93"/>
      <c r="G499" s="93"/>
      <c r="H499" s="76"/>
      <c r="I499" s="76"/>
      <c r="J499" s="76"/>
      <c r="K499" s="112"/>
    </row>
    <row r="500" spans="3:11" x14ac:dyDescent="0.25">
      <c r="C500" s="70"/>
      <c r="D500" s="31"/>
      <c r="E500" s="93"/>
      <c r="F500" s="93"/>
      <c r="G500" s="93"/>
      <c r="H500" s="76"/>
      <c r="I500" s="76"/>
      <c r="J500" s="76"/>
      <c r="K500" s="112"/>
    </row>
    <row r="501" spans="3:11" ht="15.75" x14ac:dyDescent="0.25">
      <c r="C501" s="202" t="s">
        <v>392</v>
      </c>
      <c r="D501" s="370" t="s">
        <v>1962</v>
      </c>
      <c r="E501" s="93"/>
      <c r="F501" s="93"/>
      <c r="G501" s="93"/>
      <c r="H501" s="76"/>
      <c r="I501" s="76"/>
      <c r="J501" s="76"/>
      <c r="K501" s="112"/>
    </row>
    <row r="502" spans="3:11" ht="18.75" x14ac:dyDescent="0.25">
      <c r="C502" s="211" t="str">
        <f>IFERROR(VLOOKUP(D501,'1. Desarrollo e Innov. Curricu.'!$E:$F,2,FALSE),IFERROR(VLOOKUP(D501,'2. Investigación Científica'!$E:$F,2,FALSE),IFERROR(VLOOKUP(D501,'3. Vinculación Univ. Sociedad'!$E:$F,2,FALSE),IFERROR(VLOOKUP(D501,'4. Docencia y Profesorado Univ.'!$E:$F,2,FALSE),IFERROR(VLOOKUP(D501,'5. Estudiantes y Graduados'!$E:$F,2,FALSE),IFERROR(VLOOKUP(D501,'11. Gestion Administrativa'!$E:$F,2,FALSE),IFERROR(VLOOKUP(D501,'13. Gestión Académica'!$E:$F,2,FALSE),IFERROR(VLOOKUP(D501,'8. Asegura. de la Calid. y M'!$E:$F,2,FALSE),IFERROR(VLOOKUP(D501,'6. Gestión del Conocimiento'!$E:$F,2,FALSE),IFERROR(VLOOKUP(D501,'15. Gobernabilidad y Proceso...'!$E:$F,2,FALSE),IFERROR(VLOOKUP(D501,'12. Gestión del Talento Humano'!$E:$F,2,FALSE),IFERROR(VLOOKUP(D501,'14. Internacional... de la E.S.'!$E:$F,2,FALSE),IFERROR(VLOOKUP(D501,'10. Posgrado'!$E:$F,2,FALSE),IFERROR(VLOOKUP(D501,'17. Gestión TIC'!$E:$F,2,FALSE),IFERROR(VLOOKUP(D501,'16. Desa. del Sistema Educ.Sup.'!$E:$F,2,FALSE),IFERROR(VLOOKUP(D501,'9. Cultura de Inno. Insti...'!$E:$F,2,FALSE),VLOOKUP(D501,'7. Lo Esencial de la Reforma U.'!$E:$F,2,0)))))))))))))))))</f>
        <v>Compra de equipo de laboratoria de Agroindustria</v>
      </c>
      <c r="D502" s="31"/>
      <c r="E502" s="93"/>
      <c r="F502" s="93"/>
      <c r="G502" s="93"/>
      <c r="H502" s="76"/>
      <c r="I502" s="76"/>
      <c r="J502" s="76"/>
      <c r="K502" s="112"/>
    </row>
    <row r="503" spans="3:11" ht="15.75" thickBot="1" x14ac:dyDescent="0.3">
      <c r="C503" s="456"/>
      <c r="D503" s="456"/>
      <c r="E503" s="456"/>
      <c r="F503" s="93"/>
      <c r="G503" s="76"/>
      <c r="H503" s="76"/>
      <c r="I503" s="76"/>
      <c r="J503" s="456"/>
      <c r="K503" s="456"/>
    </row>
    <row r="504" spans="3:11" ht="30.75" thickBot="1" x14ac:dyDescent="0.3">
      <c r="C504" s="129" t="s">
        <v>44</v>
      </c>
      <c r="D504" s="129" t="s">
        <v>55</v>
      </c>
      <c r="E504" s="136" t="s">
        <v>57</v>
      </c>
      <c r="F504" s="135" t="s">
        <v>27</v>
      </c>
      <c r="G504" s="133" t="s">
        <v>131</v>
      </c>
      <c r="H504" s="136" t="s">
        <v>46</v>
      </c>
      <c r="I504" s="133" t="s">
        <v>132</v>
      </c>
      <c r="J504" s="133" t="s">
        <v>410</v>
      </c>
      <c r="K504" s="133" t="s">
        <v>411</v>
      </c>
    </row>
    <row r="505" spans="3:11" x14ac:dyDescent="0.25">
      <c r="C505" s="221" t="s">
        <v>422</v>
      </c>
      <c r="D505" s="222">
        <v>0</v>
      </c>
      <c r="E505" s="220">
        <f>HLOOKUP(C505,$AH$2:$BU$3,2,0)</f>
        <v>1650</v>
      </c>
      <c r="F505" s="97">
        <f t="shared" ref="F505:F512" si="52">D505*E505</f>
        <v>0</v>
      </c>
      <c r="G505" s="161"/>
      <c r="H505" s="142"/>
      <c r="I505" s="130" t="e">
        <f>VLOOKUP(H505,Presupuesto!$B$11:$C$565,2,0)</f>
        <v>#N/A</v>
      </c>
      <c r="J505" s="219" t="s">
        <v>1466</v>
      </c>
      <c r="K505" s="98" t="s">
        <v>394</v>
      </c>
    </row>
    <row r="506" spans="3:11" x14ac:dyDescent="0.25">
      <c r="C506" s="141" t="s">
        <v>1964</v>
      </c>
      <c r="D506" s="158">
        <v>1</v>
      </c>
      <c r="E506" s="123">
        <v>616531.04</v>
      </c>
      <c r="F506" s="97">
        <f t="shared" si="52"/>
        <v>616531.04</v>
      </c>
      <c r="G506" s="161" t="s">
        <v>1496</v>
      </c>
      <c r="H506" s="142" t="s">
        <v>997</v>
      </c>
      <c r="I506" s="130" t="str">
        <f>VLOOKUP(H506,Presupuesto!$B$11:$C$565,2,0)</f>
        <v>MAQUINARIA Y EQUIPO DE PRODUCCION</v>
      </c>
      <c r="J506" s="98" t="s">
        <v>1364</v>
      </c>
      <c r="K506" s="98" t="s">
        <v>400</v>
      </c>
    </row>
    <row r="507" spans="3:11" x14ac:dyDescent="0.25">
      <c r="C507" s="141" t="s">
        <v>1589</v>
      </c>
      <c r="D507" s="158"/>
      <c r="E507" s="123">
        <v>150</v>
      </c>
      <c r="F507" s="97">
        <f t="shared" si="52"/>
        <v>0</v>
      </c>
      <c r="G507" s="161"/>
      <c r="H507" s="142"/>
      <c r="I507" s="130" t="e">
        <f>VLOOKUP(H507,Presupuesto!$B$11:$C$565,2,0)</f>
        <v>#N/A</v>
      </c>
      <c r="J507" s="98" t="str">
        <f t="shared" ref="J507:J512" si="53">$J$379</f>
        <v>Aseguramiento de la Calidad</v>
      </c>
      <c r="K507" s="98" t="s">
        <v>412</v>
      </c>
    </row>
    <row r="508" spans="3:11" x14ac:dyDescent="0.25">
      <c r="C508" s="141" t="s">
        <v>1589</v>
      </c>
      <c r="D508" s="158"/>
      <c r="E508" s="123">
        <v>300</v>
      </c>
      <c r="F508" s="97">
        <f t="shared" si="52"/>
        <v>0</v>
      </c>
      <c r="G508" s="161"/>
      <c r="H508" s="142"/>
      <c r="I508" s="130" t="e">
        <f>VLOOKUP(H508,Presupuesto!$B$11:$C$565,2,0)</f>
        <v>#N/A</v>
      </c>
      <c r="J508" s="98" t="str">
        <f t="shared" si="53"/>
        <v>Aseguramiento de la Calidad</v>
      </c>
      <c r="K508" s="98" t="s">
        <v>412</v>
      </c>
    </row>
    <row r="509" spans="3:11" x14ac:dyDescent="0.25">
      <c r="C509" s="141" t="s">
        <v>1589</v>
      </c>
      <c r="D509" s="158"/>
      <c r="E509" s="123">
        <v>500</v>
      </c>
      <c r="F509" s="97">
        <f t="shared" si="52"/>
        <v>0</v>
      </c>
      <c r="G509" s="161"/>
      <c r="H509" s="142"/>
      <c r="I509" s="130" t="e">
        <f>VLOOKUP(H509,Presupuesto!$B$11:$C$565,2,0)</f>
        <v>#N/A</v>
      </c>
      <c r="J509" s="98" t="str">
        <f t="shared" si="53"/>
        <v>Aseguramiento de la Calidad</v>
      </c>
      <c r="K509" s="98" t="s">
        <v>412</v>
      </c>
    </row>
    <row r="510" spans="3:11" x14ac:dyDescent="0.25">
      <c r="C510" s="141"/>
      <c r="D510" s="158"/>
      <c r="E510" s="123"/>
      <c r="F510" s="97">
        <f t="shared" si="52"/>
        <v>0</v>
      </c>
      <c r="G510" s="161"/>
      <c r="H510" s="142"/>
      <c r="I510" s="130" t="e">
        <f>VLOOKUP(H510,Presupuesto!$B$11:$C$565,2,0)</f>
        <v>#N/A</v>
      </c>
      <c r="J510" s="98" t="str">
        <f t="shared" si="53"/>
        <v>Aseguramiento de la Calidad</v>
      </c>
      <c r="K510" s="98" t="s">
        <v>412</v>
      </c>
    </row>
    <row r="511" spans="3:11" x14ac:dyDescent="0.25">
      <c r="C511" s="145"/>
      <c r="D511" s="151"/>
      <c r="E511" s="118"/>
      <c r="F511" s="97">
        <f t="shared" si="52"/>
        <v>0</v>
      </c>
      <c r="G511" s="161"/>
      <c r="H511" s="146"/>
      <c r="I511" s="130" t="e">
        <f>VLOOKUP(H511,Presupuesto!$B$11:$C$565,2,0)</f>
        <v>#N/A</v>
      </c>
      <c r="J511" s="98" t="str">
        <f t="shared" si="53"/>
        <v>Aseguramiento de la Calidad</v>
      </c>
      <c r="K511" s="98" t="s">
        <v>412</v>
      </c>
    </row>
    <row r="512" spans="3:11" ht="30.75" thickBot="1" x14ac:dyDescent="0.3">
      <c r="C512" s="499" t="s">
        <v>1965</v>
      </c>
      <c r="D512" s="500"/>
      <c r="E512" s="501"/>
      <c r="F512" s="105">
        <f t="shared" si="52"/>
        <v>0</v>
      </c>
      <c r="G512" s="162"/>
      <c r="H512" s="148"/>
      <c r="I512" s="132" t="e">
        <f>VLOOKUP(H512,Presupuesto!$B$11:$C$565,2,0)</f>
        <v>#N/A</v>
      </c>
      <c r="J512" s="106" t="str">
        <f t="shared" si="53"/>
        <v>Aseguramiento de la Calidad</v>
      </c>
      <c r="K512" s="124" t="s">
        <v>394</v>
      </c>
    </row>
    <row r="515" spans="3:11" ht="15.75" thickBot="1" x14ac:dyDescent="0.3"/>
    <row r="516" spans="3:11" ht="15.75" thickBot="1" x14ac:dyDescent="0.3">
      <c r="C516" s="157" t="s">
        <v>53</v>
      </c>
      <c r="D516" s="374">
        <f>SUM(F523:F530)</f>
        <v>20000</v>
      </c>
      <c r="E516" s="456"/>
      <c r="F516" s="70"/>
      <c r="G516" s="79"/>
      <c r="H516" s="70"/>
      <c r="I516" s="70"/>
      <c r="J516" s="456"/>
      <c r="K516" s="456"/>
    </row>
    <row r="517" spans="3:11" x14ac:dyDescent="0.25">
      <c r="C517" s="70"/>
      <c r="D517" s="31"/>
      <c r="E517" s="93"/>
      <c r="F517" s="93"/>
      <c r="G517" s="93"/>
      <c r="H517" s="76"/>
      <c r="I517" s="76"/>
      <c r="J517" s="76"/>
      <c r="K517" s="112"/>
    </row>
    <row r="518" spans="3:11" x14ac:dyDescent="0.25">
      <c r="C518" s="70"/>
      <c r="D518" s="31"/>
      <c r="E518" s="93"/>
      <c r="F518" s="93"/>
      <c r="G518" s="93"/>
      <c r="H518" s="76"/>
      <c r="I518" s="76"/>
      <c r="J518" s="76"/>
      <c r="K518" s="112"/>
    </row>
    <row r="519" spans="3:11" ht="15.75" x14ac:dyDescent="0.25">
      <c r="C519" s="202" t="s">
        <v>392</v>
      </c>
      <c r="D519" s="370" t="s">
        <v>1969</v>
      </c>
      <c r="E519" s="93"/>
      <c r="F519" s="93"/>
      <c r="G519" s="93"/>
      <c r="H519" s="76"/>
      <c r="I519" s="76"/>
      <c r="J519" s="76"/>
      <c r="K519" s="112"/>
    </row>
    <row r="520" spans="3:11" ht="18.75" x14ac:dyDescent="0.25">
      <c r="C520" s="211" t="str">
        <f>IFERROR(VLOOKUP(D519,'1. Desarrollo e Innov. Curricu.'!$E:$F,2,FALSE),IFERROR(VLOOKUP(D519,'2. Investigación Científica'!$E:$F,2,FALSE),IFERROR(VLOOKUP(D519,'3. Vinculación Univ. Sociedad'!$E:$F,2,FALSE),IFERROR(VLOOKUP(D519,'4. Docencia y Profesorado Univ.'!$E:$F,2,FALSE),IFERROR(VLOOKUP(D519,'5. Estudiantes y Graduados'!$E:$F,2,FALSE),IFERROR(VLOOKUP(D519,'11. Gestion Administrativa'!$E:$F,2,FALSE),IFERROR(VLOOKUP(D519,'13. Gestión Académica'!$E:$F,2,FALSE),IFERROR(VLOOKUP(D519,'8. Asegura. de la Calid. y M'!$E:$F,2,FALSE),IFERROR(VLOOKUP(D519,'6. Gestión del Conocimiento'!$E:$F,2,FALSE),IFERROR(VLOOKUP(D519,'15. Gobernabilidad y Proceso...'!$E:$F,2,FALSE),IFERROR(VLOOKUP(D519,'12. Gestión del Talento Humano'!$E:$F,2,FALSE),IFERROR(VLOOKUP(D519,'14. Internacional... de la E.S.'!$E:$F,2,FALSE),IFERROR(VLOOKUP(D519,'10. Posgrado'!$E:$F,2,FALSE),IFERROR(VLOOKUP(D519,'17. Gestión TIC'!$E:$F,2,FALSE),IFERROR(VLOOKUP(D519,'16. Desa. del Sistema Educ.Sup.'!$E:$F,2,FALSE),IFERROR(VLOOKUP(D519,'9. Cultura de Inno. Insti...'!$E:$F,2,FALSE),VLOOKUP(D519,'7. Lo Esencial de la Reforma U.'!$E:$F,2,0)))))))))))))))))</f>
        <v>Compra de Herramientas y equipo de campo</v>
      </c>
      <c r="D520" s="31"/>
      <c r="E520" s="93"/>
      <c r="F520" s="93"/>
      <c r="G520" s="93"/>
      <c r="H520" s="76"/>
      <c r="I520" s="76"/>
      <c r="J520" s="76"/>
      <c r="K520" s="112"/>
    </row>
    <row r="521" spans="3:11" ht="15.75" thickBot="1" x14ac:dyDescent="0.3">
      <c r="C521" s="456"/>
      <c r="D521" s="456"/>
      <c r="E521" s="456"/>
      <c r="F521" s="93"/>
      <c r="G521" s="76"/>
      <c r="H521" s="76"/>
      <c r="I521" s="76"/>
      <c r="J521" s="456"/>
      <c r="K521" s="456"/>
    </row>
    <row r="522" spans="3:11" ht="30.75" thickBot="1" x14ac:dyDescent="0.3">
      <c r="C522" s="129" t="s">
        <v>44</v>
      </c>
      <c r="D522" s="129" t="s">
        <v>55</v>
      </c>
      <c r="E522" s="136" t="s">
        <v>57</v>
      </c>
      <c r="F522" s="135" t="s">
        <v>27</v>
      </c>
      <c r="G522" s="133" t="s">
        <v>131</v>
      </c>
      <c r="H522" s="136" t="s">
        <v>46</v>
      </c>
      <c r="I522" s="133" t="s">
        <v>132</v>
      </c>
      <c r="J522" s="133" t="s">
        <v>410</v>
      </c>
      <c r="K522" s="133" t="s">
        <v>411</v>
      </c>
    </row>
    <row r="523" spans="3:11" x14ac:dyDescent="0.25">
      <c r="C523" s="221" t="s">
        <v>422</v>
      </c>
      <c r="D523" s="222">
        <v>0</v>
      </c>
      <c r="E523" s="220">
        <f>HLOOKUP(C523,$AH$2:$BU$3,2,0)</f>
        <v>1650</v>
      </c>
      <c r="F523" s="97">
        <f t="shared" ref="F523:F530" si="54">D523*E523</f>
        <v>0</v>
      </c>
      <c r="G523" s="161"/>
      <c r="H523" s="142"/>
      <c r="I523" s="130" t="e">
        <f>VLOOKUP(H523,Presupuesto!$B$11:$C$565,2,0)</f>
        <v>#N/A</v>
      </c>
      <c r="J523" s="219" t="s">
        <v>1466</v>
      </c>
      <c r="K523" s="98" t="s">
        <v>394</v>
      </c>
    </row>
    <row r="524" spans="3:11" x14ac:dyDescent="0.25">
      <c r="C524" s="141" t="s">
        <v>1971</v>
      </c>
      <c r="D524" s="158">
        <v>1</v>
      </c>
      <c r="E524" s="123">
        <v>20000</v>
      </c>
      <c r="F524" s="97">
        <f t="shared" si="54"/>
        <v>20000</v>
      </c>
      <c r="G524" s="161" t="s">
        <v>1496</v>
      </c>
      <c r="H524" s="142" t="s">
        <v>903</v>
      </c>
      <c r="I524" s="130" t="str">
        <f>VLOOKUP(H524,Presupuesto!$B$11:$C$565,2,0)</f>
        <v>HERRAMIENTAS MENORES</v>
      </c>
      <c r="J524" s="98" t="s">
        <v>1364</v>
      </c>
      <c r="K524" s="98" t="s">
        <v>397</v>
      </c>
    </row>
    <row r="525" spans="3:11" x14ac:dyDescent="0.25">
      <c r="C525" s="141" t="s">
        <v>1589</v>
      </c>
      <c r="D525" s="158"/>
      <c r="E525" s="123">
        <v>150</v>
      </c>
      <c r="F525" s="97">
        <f t="shared" si="54"/>
        <v>0</v>
      </c>
      <c r="G525" s="161"/>
      <c r="H525" s="142"/>
      <c r="I525" s="130" t="e">
        <f>VLOOKUP(H525,Presupuesto!$B$11:$C$565,2,0)</f>
        <v>#N/A</v>
      </c>
      <c r="J525" s="98" t="str">
        <f t="shared" ref="J525:J530" si="55">$J$379</f>
        <v>Aseguramiento de la Calidad</v>
      </c>
      <c r="K525" s="98" t="s">
        <v>412</v>
      </c>
    </row>
    <row r="526" spans="3:11" x14ac:dyDescent="0.25">
      <c r="C526" s="141" t="s">
        <v>1589</v>
      </c>
      <c r="D526" s="158"/>
      <c r="E526" s="123">
        <v>300</v>
      </c>
      <c r="F526" s="97">
        <f t="shared" si="54"/>
        <v>0</v>
      </c>
      <c r="G526" s="161"/>
      <c r="H526" s="142"/>
      <c r="I526" s="130" t="e">
        <f>VLOOKUP(H526,Presupuesto!$B$11:$C$565,2,0)</f>
        <v>#N/A</v>
      </c>
      <c r="J526" s="98" t="str">
        <f t="shared" si="55"/>
        <v>Aseguramiento de la Calidad</v>
      </c>
      <c r="K526" s="98" t="s">
        <v>412</v>
      </c>
    </row>
    <row r="527" spans="3:11" x14ac:dyDescent="0.25">
      <c r="C527" s="141" t="s">
        <v>1589</v>
      </c>
      <c r="D527" s="158"/>
      <c r="E527" s="123">
        <v>500</v>
      </c>
      <c r="F527" s="97">
        <f t="shared" si="54"/>
        <v>0</v>
      </c>
      <c r="G527" s="161"/>
      <c r="H527" s="142"/>
      <c r="I527" s="130" t="e">
        <f>VLOOKUP(H527,Presupuesto!$B$11:$C$565,2,0)</f>
        <v>#N/A</v>
      </c>
      <c r="J527" s="98" t="str">
        <f t="shared" si="55"/>
        <v>Aseguramiento de la Calidad</v>
      </c>
      <c r="K527" s="98" t="s">
        <v>412</v>
      </c>
    </row>
    <row r="528" spans="3:11" x14ac:dyDescent="0.25">
      <c r="C528" s="141"/>
      <c r="D528" s="158"/>
      <c r="E528" s="123"/>
      <c r="F528" s="97">
        <f t="shared" si="54"/>
        <v>0</v>
      </c>
      <c r="G528" s="161"/>
      <c r="H528" s="142"/>
      <c r="I528" s="130" t="e">
        <f>VLOOKUP(H528,Presupuesto!$B$11:$C$565,2,0)</f>
        <v>#N/A</v>
      </c>
      <c r="J528" s="98" t="str">
        <f t="shared" si="55"/>
        <v>Aseguramiento de la Calidad</v>
      </c>
      <c r="K528" s="98" t="s">
        <v>412</v>
      </c>
    </row>
    <row r="529" spans="3:11" x14ac:dyDescent="0.25">
      <c r="C529" s="145"/>
      <c r="D529" s="151"/>
      <c r="E529" s="118"/>
      <c r="F529" s="97">
        <f t="shared" si="54"/>
        <v>0</v>
      </c>
      <c r="G529" s="161"/>
      <c r="H529" s="146"/>
      <c r="I529" s="130" t="e">
        <f>VLOOKUP(H529,Presupuesto!$B$11:$C$565,2,0)</f>
        <v>#N/A</v>
      </c>
      <c r="J529" s="98" t="str">
        <f t="shared" si="55"/>
        <v>Aseguramiento de la Calidad</v>
      </c>
      <c r="K529" s="98" t="s">
        <v>412</v>
      </c>
    </row>
    <row r="530" spans="3:11" ht="30.75" thickBot="1" x14ac:dyDescent="0.3">
      <c r="C530" s="499" t="s">
        <v>1965</v>
      </c>
      <c r="D530" s="500"/>
      <c r="E530" s="501"/>
      <c r="F530" s="105">
        <f t="shared" si="54"/>
        <v>0</v>
      </c>
      <c r="G530" s="162"/>
      <c r="H530" s="148"/>
      <c r="I530" s="132" t="e">
        <f>VLOOKUP(H530,Presupuesto!$B$11:$C$565,2,0)</f>
        <v>#N/A</v>
      </c>
      <c r="J530" s="106" t="str">
        <f t="shared" si="55"/>
        <v>Aseguramiento de la Calidad</v>
      </c>
      <c r="K530" s="124" t="s">
        <v>394</v>
      </c>
    </row>
    <row r="533" spans="3:11" ht="15.75" thickBot="1" x14ac:dyDescent="0.3"/>
    <row r="534" spans="3:11" ht="15.75" thickBot="1" x14ac:dyDescent="0.3">
      <c r="C534" s="157" t="s">
        <v>53</v>
      </c>
      <c r="D534" s="374">
        <f>SUM(F541:F548)</f>
        <v>12500</v>
      </c>
      <c r="E534" s="456"/>
      <c r="F534" s="70"/>
      <c r="G534" s="79"/>
      <c r="H534" s="70"/>
      <c r="I534" s="70"/>
      <c r="J534" s="456"/>
      <c r="K534" s="456"/>
    </row>
    <row r="535" spans="3:11" x14ac:dyDescent="0.25">
      <c r="C535" s="70"/>
      <c r="D535" s="31"/>
      <c r="E535" s="93"/>
      <c r="F535" s="93"/>
      <c r="G535" s="93"/>
      <c r="H535" s="76"/>
      <c r="I535" s="76"/>
      <c r="J535" s="76"/>
      <c r="K535" s="112"/>
    </row>
    <row r="536" spans="3:11" x14ac:dyDescent="0.25">
      <c r="C536" s="70"/>
      <c r="D536" s="31"/>
      <c r="E536" s="93"/>
      <c r="F536" s="93"/>
      <c r="G536" s="93"/>
      <c r="H536" s="76"/>
      <c r="I536" s="76"/>
      <c r="J536" s="76"/>
      <c r="K536" s="112"/>
    </row>
    <row r="537" spans="3:11" ht="15.75" x14ac:dyDescent="0.25">
      <c r="C537" s="202" t="s">
        <v>392</v>
      </c>
      <c r="D537" s="370" t="s">
        <v>1986</v>
      </c>
      <c r="E537" s="93"/>
      <c r="F537" s="93"/>
      <c r="G537" s="93"/>
      <c r="H537" s="76"/>
      <c r="I537" s="76"/>
      <c r="J537" s="76"/>
      <c r="K537" s="112"/>
    </row>
    <row r="538" spans="3:11" ht="18.75" x14ac:dyDescent="0.25">
      <c r="C538" s="211" t="str">
        <f>IFERROR(VLOOKUP(D537,'1. Desarrollo e Innov. Curricu.'!$E:$F,2,FALSE),IFERROR(VLOOKUP(D537,'2. Investigación Científica'!$E:$F,2,FALSE),IFERROR(VLOOKUP(D537,'3. Vinculación Univ. Sociedad'!$E:$F,2,FALSE),IFERROR(VLOOKUP(D537,'4. Docencia y Profesorado Univ.'!$E:$F,2,FALSE),IFERROR(VLOOKUP(D537,'5. Estudiantes y Graduados'!$E:$F,2,FALSE),IFERROR(VLOOKUP(D537,'11. Gestion Administrativa'!$E:$F,2,FALSE),IFERROR(VLOOKUP(D537,'13. Gestión Académica'!$E:$F,2,FALSE),IFERROR(VLOOKUP(D537,'8. Asegura. de la Calid. y M'!$E:$F,2,FALSE),IFERROR(VLOOKUP(D537,'6. Gestión del Conocimiento'!$E:$F,2,FALSE),IFERROR(VLOOKUP(D537,'15. Gobernabilidad y Proceso...'!$E:$F,2,FALSE),IFERROR(VLOOKUP(D537,'12. Gestión del Talento Humano'!$E:$F,2,FALSE),IFERROR(VLOOKUP(D537,'14. Internacional... de la E.S.'!$E:$F,2,FALSE),IFERROR(VLOOKUP(D537,'10. Posgrado'!$E:$F,2,FALSE),IFERROR(VLOOKUP(D537,'17. Gestión TIC'!$E:$F,2,FALSE),IFERROR(VLOOKUP(D537,'16. Desa. del Sistema Educ.Sup.'!$E:$F,2,FALSE),IFERROR(VLOOKUP(D537,'9. Cultura de Inno. Insti...'!$E:$F,2,FALSE),VLOOKUP(D537,'7. Lo Esencial de la Reforma U.'!$E:$F,2,0)))))))))))))))))</f>
        <v>Ciclos de encuentros pedagógicos en cinco escuelas de la Región para promover la cultura de Paz</v>
      </c>
      <c r="D538" s="31"/>
      <c r="E538" s="93"/>
      <c r="F538" s="93"/>
      <c r="G538" s="93"/>
      <c r="H538" s="76"/>
      <c r="I538" s="76"/>
      <c r="J538" s="76"/>
      <c r="K538" s="112"/>
    </row>
    <row r="539" spans="3:11" ht="15.75" thickBot="1" x14ac:dyDescent="0.3">
      <c r="C539" s="456"/>
      <c r="D539" s="456"/>
      <c r="E539" s="456"/>
      <c r="F539" s="93"/>
      <c r="G539" s="76"/>
      <c r="H539" s="76"/>
      <c r="I539" s="76"/>
      <c r="J539" s="456"/>
      <c r="K539" s="456"/>
    </row>
    <row r="540" spans="3:11" ht="30.75" thickBot="1" x14ac:dyDescent="0.3">
      <c r="C540" s="129" t="s">
        <v>44</v>
      </c>
      <c r="D540" s="129" t="s">
        <v>55</v>
      </c>
      <c r="E540" s="136" t="s">
        <v>57</v>
      </c>
      <c r="F540" s="135" t="s">
        <v>27</v>
      </c>
      <c r="G540" s="133" t="s">
        <v>131</v>
      </c>
      <c r="H540" s="136" t="s">
        <v>46</v>
      </c>
      <c r="I540" s="133" t="s">
        <v>132</v>
      </c>
      <c r="J540" s="133" t="s">
        <v>410</v>
      </c>
      <c r="K540" s="133" t="s">
        <v>411</v>
      </c>
    </row>
    <row r="541" spans="3:11" x14ac:dyDescent="0.25">
      <c r="C541" s="221" t="s">
        <v>422</v>
      </c>
      <c r="D541" s="222">
        <v>0</v>
      </c>
      <c r="E541" s="220">
        <f>HLOOKUP(C541,$AH$2:$BU$3,2,0)</f>
        <v>1650</v>
      </c>
      <c r="F541" s="97">
        <f t="shared" ref="F541:F548" si="56">D541*E541</f>
        <v>0</v>
      </c>
      <c r="G541" s="161"/>
      <c r="H541" s="142"/>
      <c r="I541" s="130" t="e">
        <f>VLOOKUP(H541,Presupuesto!$B$11:$C$565,2,0)</f>
        <v>#N/A</v>
      </c>
      <c r="J541" s="219" t="s">
        <v>471</v>
      </c>
      <c r="K541" s="98" t="s">
        <v>394</v>
      </c>
    </row>
    <row r="542" spans="3:11" x14ac:dyDescent="0.25">
      <c r="C542" s="141" t="s">
        <v>1656</v>
      </c>
      <c r="D542" s="158">
        <v>100</v>
      </c>
      <c r="E542" s="123">
        <v>50</v>
      </c>
      <c r="F542" s="97">
        <f t="shared" si="56"/>
        <v>5000</v>
      </c>
      <c r="G542" s="161" t="s">
        <v>129</v>
      </c>
      <c r="H542" s="142" t="s">
        <v>792</v>
      </c>
      <c r="I542" s="130" t="str">
        <f>VLOOKUP(H542,Presupuesto!$B$11:$C$565,2,0)</f>
        <v>ALIMENTOS B EBIDAS PARA PERSONAS</v>
      </c>
      <c r="J542" s="219" t="s">
        <v>471</v>
      </c>
      <c r="K542" s="98" t="s">
        <v>395</v>
      </c>
    </row>
    <row r="543" spans="3:11" x14ac:dyDescent="0.25">
      <c r="C543" s="141" t="s">
        <v>1919</v>
      </c>
      <c r="D543" s="158">
        <v>5</v>
      </c>
      <c r="E543" s="123">
        <v>500</v>
      </c>
      <c r="F543" s="97">
        <f t="shared" si="56"/>
        <v>2500</v>
      </c>
      <c r="G543" s="161" t="s">
        <v>129</v>
      </c>
      <c r="H543" s="142" t="s">
        <v>871</v>
      </c>
      <c r="I543" s="130" t="str">
        <f>VLOOKUP(H543,Presupuesto!$B$11:$C$565,2,0)</f>
        <v>GASOLINA</v>
      </c>
      <c r="J543" s="219" t="s">
        <v>471</v>
      </c>
      <c r="K543" s="98" t="s">
        <v>397</v>
      </c>
    </row>
    <row r="544" spans="3:11" x14ac:dyDescent="0.25">
      <c r="C544" s="141" t="s">
        <v>1988</v>
      </c>
      <c r="D544" s="158">
        <v>100</v>
      </c>
      <c r="E544" s="123">
        <v>50</v>
      </c>
      <c r="F544" s="97">
        <f t="shared" si="56"/>
        <v>5000</v>
      </c>
      <c r="G544" s="161" t="s">
        <v>129</v>
      </c>
      <c r="H544" s="142" t="s">
        <v>327</v>
      </c>
      <c r="I544" s="130" t="str">
        <f>VLOOKUP(H544,Presupuesto!$B$11:$C$565,2,0)</f>
        <v>UTILES DE ESCRITORIO, OFICINA Y ENZE¥ANZA</v>
      </c>
      <c r="J544" s="219" t="s">
        <v>471</v>
      </c>
      <c r="K544" s="98" t="s">
        <v>401</v>
      </c>
    </row>
    <row r="545" spans="3:11" x14ac:dyDescent="0.25">
      <c r="C545" s="141" t="s">
        <v>1589</v>
      </c>
      <c r="D545" s="158"/>
      <c r="E545" s="123">
        <v>500</v>
      </c>
      <c r="F545" s="97">
        <f t="shared" si="56"/>
        <v>0</v>
      </c>
      <c r="G545" s="161"/>
      <c r="H545" s="142"/>
      <c r="I545" s="130" t="e">
        <f>VLOOKUP(H545,Presupuesto!$B$11:$C$565,2,0)</f>
        <v>#N/A</v>
      </c>
      <c r="J545" s="219" t="s">
        <v>471</v>
      </c>
      <c r="K545" s="98" t="s">
        <v>412</v>
      </c>
    </row>
    <row r="546" spans="3:11" x14ac:dyDescent="0.25">
      <c r="C546" s="141"/>
      <c r="D546" s="158"/>
      <c r="E546" s="123"/>
      <c r="F546" s="97">
        <f t="shared" si="56"/>
        <v>0</v>
      </c>
      <c r="G546" s="161"/>
      <c r="H546" s="142"/>
      <c r="I546" s="130" t="e">
        <f>VLOOKUP(H546,Presupuesto!$B$11:$C$565,2,0)</f>
        <v>#N/A</v>
      </c>
      <c r="J546" s="219" t="s">
        <v>471</v>
      </c>
      <c r="K546" s="98" t="s">
        <v>412</v>
      </c>
    </row>
    <row r="547" spans="3:11" x14ac:dyDescent="0.25">
      <c r="C547" s="145"/>
      <c r="D547" s="151"/>
      <c r="E547" s="118"/>
      <c r="F547" s="97">
        <f t="shared" si="56"/>
        <v>0</v>
      </c>
      <c r="G547" s="161"/>
      <c r="H547" s="146"/>
      <c r="I547" s="130" t="e">
        <f>VLOOKUP(H547,Presupuesto!$B$11:$C$565,2,0)</f>
        <v>#N/A</v>
      </c>
      <c r="J547" s="219" t="s">
        <v>471</v>
      </c>
      <c r="K547" s="98" t="s">
        <v>412</v>
      </c>
    </row>
    <row r="548" spans="3:11" ht="15.75" thickBot="1" x14ac:dyDescent="0.3">
      <c r="C548" s="499"/>
      <c r="D548" s="500"/>
      <c r="E548" s="501"/>
      <c r="F548" s="105">
        <f t="shared" si="56"/>
        <v>0</v>
      </c>
      <c r="G548" s="162"/>
      <c r="H548" s="148"/>
      <c r="I548" s="132" t="e">
        <f>VLOOKUP(H548,Presupuesto!$B$11:$C$565,2,0)</f>
        <v>#N/A</v>
      </c>
      <c r="J548" s="219" t="s">
        <v>471</v>
      </c>
      <c r="K548" s="124" t="s">
        <v>394</v>
      </c>
    </row>
    <row r="550" spans="3:11" ht="15.75" thickBot="1" x14ac:dyDescent="0.3"/>
    <row r="551" spans="3:11" ht="15.75" thickBot="1" x14ac:dyDescent="0.3">
      <c r="C551" s="157" t="s">
        <v>53</v>
      </c>
      <c r="D551" s="374">
        <f>SUM(F558:F565)</f>
        <v>49900</v>
      </c>
      <c r="E551" s="456"/>
      <c r="F551" s="70"/>
      <c r="G551" s="79"/>
      <c r="H551" s="70"/>
      <c r="I551" s="70"/>
      <c r="J551" s="456"/>
      <c r="K551" s="456"/>
    </row>
    <row r="552" spans="3:11" x14ac:dyDescent="0.25">
      <c r="C552" s="70"/>
      <c r="D552" s="31"/>
      <c r="E552" s="93"/>
      <c r="F552" s="93"/>
      <c r="G552" s="93"/>
      <c r="H552" s="76"/>
      <c r="I552" s="76"/>
      <c r="J552" s="76"/>
      <c r="K552" s="112"/>
    </row>
    <row r="553" spans="3:11" x14ac:dyDescent="0.25">
      <c r="C553" s="70"/>
      <c r="D553" s="31"/>
      <c r="E553" s="93"/>
      <c r="F553" s="93"/>
      <c r="G553" s="93"/>
      <c r="H553" s="76"/>
      <c r="I553" s="76"/>
      <c r="J553" s="76"/>
      <c r="K553" s="112"/>
    </row>
    <row r="554" spans="3:11" ht="15.75" x14ac:dyDescent="0.25">
      <c r="C554" s="202" t="s">
        <v>392</v>
      </c>
      <c r="D554" s="370" t="s">
        <v>1993</v>
      </c>
      <c r="E554" s="93"/>
      <c r="F554" s="93"/>
      <c r="G554" s="93"/>
      <c r="H554" s="76"/>
      <c r="I554" s="76"/>
      <c r="J554" s="76"/>
      <c r="K554" s="112"/>
    </row>
    <row r="555" spans="3:11" ht="18.75" x14ac:dyDescent="0.25">
      <c r="C555" s="211" t="str">
        <f>IFERROR(VLOOKUP(D554,'1. Desarrollo e Innov. Curricu.'!$E:$F,2,FALSE),IFERROR(VLOOKUP(D554,'2. Investigación Científica'!$E:$F,2,FALSE),IFERROR(VLOOKUP(D554,'3. Vinculación Univ. Sociedad'!$E:$F,2,FALSE),IFERROR(VLOOKUP(D554,'4. Docencia y Profesorado Univ.'!$E:$F,2,FALSE),IFERROR(VLOOKUP(D554,'5. Estudiantes y Graduados'!$E:$F,2,FALSE),IFERROR(VLOOKUP(D554,'11. Gestion Administrativa'!$E:$F,2,FALSE),IFERROR(VLOOKUP(D554,'13. Gestión Académica'!$E:$F,2,FALSE),IFERROR(VLOOKUP(D554,'8. Asegura. de la Calid. y M'!$E:$F,2,FALSE),IFERROR(VLOOKUP(D554,'6. Gestión del Conocimiento'!$E:$F,2,FALSE),IFERROR(VLOOKUP(D554,'15. Gobernabilidad y Proceso...'!$E:$F,2,FALSE),IFERROR(VLOOKUP(D554,'12. Gestión del Talento Humano'!$E:$F,2,FALSE),IFERROR(VLOOKUP(D554,'14. Internacional... de la E.S.'!$E:$F,2,FALSE),IFERROR(VLOOKUP(D554,'10. Posgrado'!$E:$F,2,FALSE),IFERROR(VLOOKUP(D554,'17. Gestión TIC'!$E:$F,2,FALSE),IFERROR(VLOOKUP(D554,'16. Desa. del Sistema Educ.Sup.'!$E:$F,2,FALSE),IFERROR(VLOOKUP(D554,'9. Cultura de Inno. Insti...'!$E:$F,2,FALSE),VLOOKUP(D554,'7. Lo Esencial de la Reforma U.'!$E:$F,2,0)))))))))))))))))</f>
        <v>Desarrollar la 3er. Feria de la mujer Lenca</v>
      </c>
      <c r="D555" s="31"/>
      <c r="E555" s="93"/>
      <c r="F555" s="93"/>
      <c r="G555" s="93"/>
      <c r="H555" s="76"/>
      <c r="I555" s="76"/>
      <c r="J555" s="76"/>
      <c r="K555" s="112"/>
    </row>
    <row r="556" spans="3:11" ht="15.75" thickBot="1" x14ac:dyDescent="0.3">
      <c r="C556" s="456"/>
      <c r="D556" s="456"/>
      <c r="E556" s="456"/>
      <c r="F556" s="93"/>
      <c r="G556" s="76"/>
      <c r="H556" s="76"/>
      <c r="I556" s="76"/>
      <c r="J556" s="456"/>
      <c r="K556" s="456"/>
    </row>
    <row r="557" spans="3:11" ht="30.75" thickBot="1" x14ac:dyDescent="0.3">
      <c r="C557" s="129" t="s">
        <v>44</v>
      </c>
      <c r="D557" s="129" t="s">
        <v>55</v>
      </c>
      <c r="E557" s="136" t="s">
        <v>57</v>
      </c>
      <c r="F557" s="135" t="s">
        <v>27</v>
      </c>
      <c r="G557" s="133" t="s">
        <v>131</v>
      </c>
      <c r="H557" s="136" t="s">
        <v>46</v>
      </c>
      <c r="I557" s="133" t="s">
        <v>132</v>
      </c>
      <c r="J557" s="133" t="s">
        <v>410</v>
      </c>
      <c r="K557" s="133" t="s">
        <v>411</v>
      </c>
    </row>
    <row r="558" spans="3:11" x14ac:dyDescent="0.25">
      <c r="C558" s="221" t="s">
        <v>422</v>
      </c>
      <c r="D558" s="222">
        <v>6</v>
      </c>
      <c r="E558" s="220">
        <f>HLOOKUP(C558,$AH$2:$BU$3,2,0)</f>
        <v>1650</v>
      </c>
      <c r="F558" s="97">
        <f t="shared" ref="F558:F565" si="57">D558*E558</f>
        <v>9900</v>
      </c>
      <c r="G558" s="161" t="s">
        <v>129</v>
      </c>
      <c r="H558" s="142" t="s">
        <v>761</v>
      </c>
      <c r="I558" s="130" t="str">
        <f>VLOOKUP(H558,Presupuesto!$B$11:$C$565,2,0)</f>
        <v>VIATICOS NACIONALES</v>
      </c>
      <c r="J558" s="219" t="s">
        <v>471</v>
      </c>
      <c r="K558" s="98" t="s">
        <v>412</v>
      </c>
    </row>
    <row r="559" spans="3:11" x14ac:dyDescent="0.25">
      <c r="C559" s="141" t="s">
        <v>1656</v>
      </c>
      <c r="D559" s="158">
        <v>200</v>
      </c>
      <c r="E559" s="123">
        <v>150</v>
      </c>
      <c r="F559" s="97">
        <f t="shared" si="57"/>
        <v>30000</v>
      </c>
      <c r="G559" s="161" t="s">
        <v>129</v>
      </c>
      <c r="H559" s="142" t="s">
        <v>792</v>
      </c>
      <c r="I559" s="130" t="str">
        <f>VLOOKUP(H559,Presupuesto!$B$11:$C$565,2,0)</f>
        <v>ALIMENTOS B EBIDAS PARA PERSONAS</v>
      </c>
      <c r="J559" s="219" t="s">
        <v>471</v>
      </c>
      <c r="K559" s="98" t="s">
        <v>412</v>
      </c>
    </row>
    <row r="560" spans="3:11" x14ac:dyDescent="0.25">
      <c r="C560" s="141" t="s">
        <v>1919</v>
      </c>
      <c r="D560" s="158">
        <v>6</v>
      </c>
      <c r="E560" s="123">
        <v>500</v>
      </c>
      <c r="F560" s="97">
        <f t="shared" si="57"/>
        <v>3000</v>
      </c>
      <c r="G560" s="161" t="s">
        <v>129</v>
      </c>
      <c r="H560" s="142" t="s">
        <v>871</v>
      </c>
      <c r="I560" s="130" t="str">
        <f>VLOOKUP(H560,Presupuesto!$B$11:$C$565,2,0)</f>
        <v>GASOLINA</v>
      </c>
      <c r="J560" s="219" t="s">
        <v>471</v>
      </c>
      <c r="K560" s="98" t="s">
        <v>412</v>
      </c>
    </row>
    <row r="561" spans="3:11" x14ac:dyDescent="0.25">
      <c r="C561" s="141" t="s">
        <v>1988</v>
      </c>
      <c r="D561" s="158">
        <v>20</v>
      </c>
      <c r="E561" s="123">
        <v>100</v>
      </c>
      <c r="F561" s="97">
        <f t="shared" si="57"/>
        <v>2000</v>
      </c>
      <c r="G561" s="161" t="s">
        <v>129</v>
      </c>
      <c r="H561" s="142" t="s">
        <v>327</v>
      </c>
      <c r="I561" s="130" t="str">
        <f>VLOOKUP(H561,Presupuesto!$B$11:$C$565,2,0)</f>
        <v>UTILES DE ESCRITORIO, OFICINA Y ENZE¥ANZA</v>
      </c>
      <c r="J561" s="219" t="s">
        <v>471</v>
      </c>
      <c r="K561" s="98" t="s">
        <v>412</v>
      </c>
    </row>
    <row r="562" spans="3:11" x14ac:dyDescent="0.25">
      <c r="C562" s="141" t="s">
        <v>1816</v>
      </c>
      <c r="D562" s="158">
        <v>10</v>
      </c>
      <c r="E562" s="123">
        <v>500</v>
      </c>
      <c r="F562" s="97">
        <f t="shared" si="57"/>
        <v>5000</v>
      </c>
      <c r="G562" s="161" t="s">
        <v>129</v>
      </c>
      <c r="H562" s="142" t="s">
        <v>661</v>
      </c>
      <c r="I562" s="130" t="str">
        <f>VLOOKUP(H562,Presupuesto!$B$11:$C$565,2,0)</f>
        <v>OTROS ALQUILERES</v>
      </c>
      <c r="J562" s="219" t="s">
        <v>471</v>
      </c>
      <c r="K562" s="98" t="s">
        <v>412</v>
      </c>
    </row>
    <row r="563" spans="3:11" x14ac:dyDescent="0.25">
      <c r="C563" s="141"/>
      <c r="D563" s="158">
        <v>0</v>
      </c>
      <c r="E563" s="123"/>
      <c r="F563" s="97">
        <f t="shared" si="57"/>
        <v>0</v>
      </c>
      <c r="G563" s="161"/>
      <c r="H563" s="142"/>
      <c r="I563" s="130" t="e">
        <f>VLOOKUP(H563,Presupuesto!$B$11:$C$565,2,0)</f>
        <v>#N/A</v>
      </c>
      <c r="J563" s="219" t="s">
        <v>471</v>
      </c>
      <c r="K563" s="98" t="s">
        <v>412</v>
      </c>
    </row>
    <row r="564" spans="3:11" x14ac:dyDescent="0.25">
      <c r="C564" s="145"/>
      <c r="D564" s="151"/>
      <c r="E564" s="118"/>
      <c r="F564" s="97">
        <f t="shared" si="57"/>
        <v>0</v>
      </c>
      <c r="G564" s="161"/>
      <c r="H564" s="146"/>
      <c r="I564" s="130" t="e">
        <f>VLOOKUP(H564,Presupuesto!$B$11:$C$565,2,0)</f>
        <v>#N/A</v>
      </c>
      <c r="J564" s="219" t="s">
        <v>471</v>
      </c>
      <c r="K564" s="98" t="s">
        <v>412</v>
      </c>
    </row>
    <row r="565" spans="3:11" ht="15.75" thickBot="1" x14ac:dyDescent="0.3">
      <c r="C565" s="499"/>
      <c r="D565" s="500"/>
      <c r="E565" s="501"/>
      <c r="F565" s="105">
        <f t="shared" si="57"/>
        <v>0</v>
      </c>
      <c r="G565" s="162"/>
      <c r="H565" s="148"/>
      <c r="I565" s="132" t="e">
        <f>VLOOKUP(H565,Presupuesto!$B$11:$C$565,2,0)</f>
        <v>#N/A</v>
      </c>
      <c r="J565" s="106" t="str">
        <f t="shared" ref="J565" si="58">$J$379</f>
        <v>Aseguramiento de la Calidad</v>
      </c>
      <c r="K565" s="124" t="s">
        <v>394</v>
      </c>
    </row>
    <row r="567" spans="3:11" ht="15.75" thickBot="1" x14ac:dyDescent="0.3"/>
    <row r="568" spans="3:11" ht="15.75" thickBot="1" x14ac:dyDescent="0.3">
      <c r="C568" s="157" t="s">
        <v>53</v>
      </c>
      <c r="D568" s="374">
        <f>SUM(F575:F582)</f>
        <v>24750</v>
      </c>
      <c r="E568" s="456"/>
      <c r="F568" s="70"/>
      <c r="G568" s="79"/>
      <c r="H568" s="70"/>
      <c r="I568" s="70"/>
      <c r="J568" s="456"/>
      <c r="K568" s="456"/>
    </row>
    <row r="569" spans="3:11" x14ac:dyDescent="0.25">
      <c r="C569" s="70"/>
      <c r="D569" s="31"/>
      <c r="E569" s="93"/>
      <c r="F569" s="93"/>
      <c r="G569" s="93"/>
      <c r="H569" s="76"/>
      <c r="I569" s="76"/>
      <c r="J569" s="76"/>
      <c r="K569" s="112"/>
    </row>
    <row r="570" spans="3:11" x14ac:dyDescent="0.25">
      <c r="C570" s="70"/>
      <c r="D570" s="31"/>
      <c r="E570" s="93"/>
      <c r="F570" s="93"/>
      <c r="G570" s="93"/>
      <c r="H570" s="76"/>
      <c r="I570" s="76"/>
      <c r="J570" s="76"/>
      <c r="K570" s="112"/>
    </row>
    <row r="571" spans="3:11" ht="15.75" x14ac:dyDescent="0.25">
      <c r="C571" s="202" t="s">
        <v>392</v>
      </c>
      <c r="D571" s="370" t="s">
        <v>2001</v>
      </c>
      <c r="E571" s="93"/>
      <c r="F571" s="93"/>
      <c r="G571" s="93"/>
      <c r="H571" s="76"/>
      <c r="I571" s="76"/>
      <c r="J571" s="76"/>
      <c r="K571" s="112"/>
    </row>
    <row r="572" spans="3:11" ht="18.75" x14ac:dyDescent="0.25">
      <c r="C572" s="211" t="str">
        <f>IFERROR(VLOOKUP(D571,'1. Desarrollo e Innov. Curricu.'!$E:$F,2,FALSE),IFERROR(VLOOKUP(D571,'2. Investigación Científica'!$E:$F,2,FALSE),IFERROR(VLOOKUP(D571,'3. Vinculación Univ. Sociedad'!$E:$F,2,FALSE),IFERROR(VLOOKUP(D571,'4. Docencia y Profesorado Univ.'!$E:$F,2,FALSE),IFERROR(VLOOKUP(D571,'5. Estudiantes y Graduados'!$E:$F,2,FALSE),IFERROR(VLOOKUP(D571,'11. Gestion Administrativa'!$E:$F,2,FALSE),IFERROR(VLOOKUP(D571,'13. Gestión Académica'!$E:$F,2,FALSE),IFERROR(VLOOKUP(D571,'8. Asegura. de la Calid. y M'!$E:$F,2,FALSE),IFERROR(VLOOKUP(D571,'6. Gestión del Conocimiento'!$E:$F,2,FALSE),IFERROR(VLOOKUP(D571,'15. Gobernabilidad y Proceso...'!$E:$F,2,FALSE),IFERROR(VLOOKUP(D571,'12. Gestión del Talento Humano'!$E:$F,2,FALSE),IFERROR(VLOOKUP(D571,'14. Internacional... de la E.S.'!$E:$F,2,FALSE),IFERROR(VLOOKUP(D571,'10. Posgrado'!$E:$F,2,FALSE),IFERROR(VLOOKUP(D571,'17. Gestión TIC'!$E:$F,2,FALSE),IFERROR(VLOOKUP(D571,'16. Desa. del Sistema Educ.Sup.'!$E:$F,2,FALSE),IFERROR(VLOOKUP(D571,'9. Cultura de Inno. Insti...'!$E:$F,2,FALSE),VLOOKUP(D571,'7. Lo Esencial de la Reforma U.'!$E:$F,2,0)))))))))))))))))</f>
        <v>Diplomado de Investigación Científica con la Dicu</v>
      </c>
      <c r="D572" s="31"/>
      <c r="E572" s="93"/>
      <c r="F572" s="93"/>
      <c r="G572" s="93"/>
      <c r="H572" s="76"/>
      <c r="I572" s="76"/>
      <c r="J572" s="76"/>
      <c r="K572" s="112"/>
    </row>
    <row r="573" spans="3:11" ht="15.75" thickBot="1" x14ac:dyDescent="0.3">
      <c r="C573" s="456"/>
      <c r="D573" s="456"/>
      <c r="E573" s="456"/>
      <c r="F573" s="93"/>
      <c r="G573" s="76"/>
      <c r="H573" s="76"/>
      <c r="I573" s="76"/>
      <c r="J573" s="456"/>
      <c r="K573" s="456"/>
    </row>
    <row r="574" spans="3:11" ht="30.75" thickBot="1" x14ac:dyDescent="0.3">
      <c r="C574" s="129" t="s">
        <v>44</v>
      </c>
      <c r="D574" s="129" t="s">
        <v>55</v>
      </c>
      <c r="E574" s="136" t="s">
        <v>57</v>
      </c>
      <c r="F574" s="135" t="s">
        <v>27</v>
      </c>
      <c r="G574" s="133" t="s">
        <v>131</v>
      </c>
      <c r="H574" s="136" t="s">
        <v>46</v>
      </c>
      <c r="I574" s="133" t="s">
        <v>132</v>
      </c>
      <c r="J574" s="133" t="s">
        <v>410</v>
      </c>
      <c r="K574" s="133" t="s">
        <v>411</v>
      </c>
    </row>
    <row r="575" spans="3:11" x14ac:dyDescent="0.25">
      <c r="C575" s="221" t="s">
        <v>422</v>
      </c>
      <c r="D575" s="222">
        <v>15</v>
      </c>
      <c r="E575" s="220">
        <f>HLOOKUP(C575,$AH$2:$BU$3,2,0)</f>
        <v>1650</v>
      </c>
      <c r="F575" s="97">
        <f t="shared" ref="F575:F582" si="59">D575*E575</f>
        <v>24750</v>
      </c>
      <c r="G575" s="161" t="s">
        <v>129</v>
      </c>
      <c r="H575" s="142" t="s">
        <v>761</v>
      </c>
      <c r="I575" s="130" t="str">
        <f>VLOOKUP(H575,Presupuesto!$B$11:$C$565,2,0)</f>
        <v>VIATICOS NACIONALES</v>
      </c>
      <c r="J575" s="219" t="s">
        <v>1359</v>
      </c>
      <c r="K575" s="98" t="s">
        <v>396</v>
      </c>
    </row>
    <row r="576" spans="3:11" x14ac:dyDescent="0.25">
      <c r="C576" s="141" t="s">
        <v>1589</v>
      </c>
      <c r="D576" s="158">
        <v>0</v>
      </c>
      <c r="E576" s="123">
        <v>150</v>
      </c>
      <c r="F576" s="97">
        <f t="shared" si="59"/>
        <v>0</v>
      </c>
      <c r="G576" s="161"/>
      <c r="H576" s="142"/>
      <c r="I576" s="130" t="e">
        <f>VLOOKUP(H576,Presupuesto!$B$11:$C$565,2,0)</f>
        <v>#N/A</v>
      </c>
      <c r="J576" s="98" t="str">
        <f>$J$379</f>
        <v>Aseguramiento de la Calidad</v>
      </c>
      <c r="K576" s="98" t="s">
        <v>412</v>
      </c>
    </row>
    <row r="577" spans="3:11" x14ac:dyDescent="0.25">
      <c r="C577" s="141" t="s">
        <v>1589</v>
      </c>
      <c r="D577" s="158">
        <v>0</v>
      </c>
      <c r="E577" s="123">
        <v>500</v>
      </c>
      <c r="F577" s="97">
        <f t="shared" si="59"/>
        <v>0</v>
      </c>
      <c r="G577" s="161"/>
      <c r="H577" s="142"/>
      <c r="I577" s="130" t="e">
        <f>VLOOKUP(H577,Presupuesto!$B$11:$C$565,2,0)</f>
        <v>#N/A</v>
      </c>
      <c r="J577" s="98" t="str">
        <f t="shared" ref="J577:J582" si="60">$J$379</f>
        <v>Aseguramiento de la Calidad</v>
      </c>
      <c r="K577" s="98" t="s">
        <v>412</v>
      </c>
    </row>
    <row r="578" spans="3:11" x14ac:dyDescent="0.25">
      <c r="C578" s="141" t="s">
        <v>1589</v>
      </c>
      <c r="D578" s="158">
        <v>0</v>
      </c>
      <c r="E578" s="123">
        <v>100</v>
      </c>
      <c r="F578" s="97">
        <f t="shared" si="59"/>
        <v>0</v>
      </c>
      <c r="G578" s="161"/>
      <c r="H578" s="142"/>
      <c r="I578" s="130" t="e">
        <f>VLOOKUP(H578,Presupuesto!$B$11:$C$565,2,0)</f>
        <v>#N/A</v>
      </c>
      <c r="J578" s="98" t="str">
        <f t="shared" si="60"/>
        <v>Aseguramiento de la Calidad</v>
      </c>
      <c r="K578" s="98" t="s">
        <v>412</v>
      </c>
    </row>
    <row r="579" spans="3:11" x14ac:dyDescent="0.25">
      <c r="C579" s="141" t="s">
        <v>1589</v>
      </c>
      <c r="D579" s="158">
        <v>0</v>
      </c>
      <c r="E579" s="123">
        <v>500</v>
      </c>
      <c r="F579" s="97">
        <f t="shared" si="59"/>
        <v>0</v>
      </c>
      <c r="G579" s="161"/>
      <c r="H579" s="142"/>
      <c r="I579" s="130" t="e">
        <f>VLOOKUP(H579,Presupuesto!$B$11:$C$565,2,0)</f>
        <v>#N/A</v>
      </c>
      <c r="J579" s="98" t="str">
        <f t="shared" si="60"/>
        <v>Aseguramiento de la Calidad</v>
      </c>
      <c r="K579" s="98" t="s">
        <v>412</v>
      </c>
    </row>
    <row r="580" spans="3:11" x14ac:dyDescent="0.25">
      <c r="C580" s="141"/>
      <c r="D580" s="158"/>
      <c r="E580" s="123"/>
      <c r="F580" s="97">
        <f t="shared" si="59"/>
        <v>0</v>
      </c>
      <c r="G580" s="161"/>
      <c r="H580" s="142"/>
      <c r="I580" s="130" t="e">
        <f>VLOOKUP(H580,Presupuesto!$B$11:$C$565,2,0)</f>
        <v>#N/A</v>
      </c>
      <c r="J580" s="98" t="str">
        <f t="shared" si="60"/>
        <v>Aseguramiento de la Calidad</v>
      </c>
      <c r="K580" s="98" t="s">
        <v>412</v>
      </c>
    </row>
    <row r="581" spans="3:11" x14ac:dyDescent="0.25">
      <c r="C581" s="145"/>
      <c r="D581" s="151"/>
      <c r="E581" s="118"/>
      <c r="F581" s="97">
        <f t="shared" si="59"/>
        <v>0</v>
      </c>
      <c r="G581" s="161"/>
      <c r="H581" s="146"/>
      <c r="I581" s="130" t="e">
        <f>VLOOKUP(H581,Presupuesto!$B$11:$C$565,2,0)</f>
        <v>#N/A</v>
      </c>
      <c r="J581" s="98" t="str">
        <f t="shared" si="60"/>
        <v>Aseguramiento de la Calidad</v>
      </c>
      <c r="K581" s="98" t="s">
        <v>412</v>
      </c>
    </row>
    <row r="582" spans="3:11" ht="15.75" thickBot="1" x14ac:dyDescent="0.3">
      <c r="C582" s="499"/>
      <c r="D582" s="500"/>
      <c r="E582" s="501"/>
      <c r="F582" s="105">
        <f t="shared" si="59"/>
        <v>0</v>
      </c>
      <c r="G582" s="162"/>
      <c r="H582" s="148"/>
      <c r="I582" s="132" t="e">
        <f>VLOOKUP(H582,Presupuesto!$B$11:$C$565,2,0)</f>
        <v>#N/A</v>
      </c>
      <c r="J582" s="106" t="str">
        <f t="shared" si="60"/>
        <v>Aseguramiento de la Calidad</v>
      </c>
      <c r="K582" s="124" t="s">
        <v>394</v>
      </c>
    </row>
    <row r="584" spans="3:11" ht="15.75" thickBot="1" x14ac:dyDescent="0.3"/>
    <row r="585" spans="3:11" ht="15.75" thickBot="1" x14ac:dyDescent="0.3">
      <c r="C585" s="157" t="s">
        <v>53</v>
      </c>
      <c r="D585" s="374">
        <f>SUM(F592:F599)</f>
        <v>9800</v>
      </c>
      <c r="E585" s="456"/>
      <c r="F585" s="70"/>
      <c r="G585" s="79"/>
      <c r="H585" s="70"/>
      <c r="I585" s="70"/>
      <c r="J585" s="456"/>
      <c r="K585" s="456"/>
    </row>
    <row r="586" spans="3:11" x14ac:dyDescent="0.25">
      <c r="C586" s="70"/>
      <c r="D586" s="31"/>
      <c r="E586" s="93"/>
      <c r="F586" s="93"/>
      <c r="G586" s="93"/>
      <c r="H586" s="76"/>
      <c r="I586" s="76"/>
      <c r="J586" s="76"/>
      <c r="K586" s="112"/>
    </row>
    <row r="587" spans="3:11" x14ac:dyDescent="0.25">
      <c r="C587" s="70"/>
      <c r="D587" s="31"/>
      <c r="E587" s="93"/>
      <c r="F587" s="93"/>
      <c r="G587" s="93"/>
      <c r="H587" s="76"/>
      <c r="I587" s="76"/>
      <c r="J587" s="76"/>
      <c r="K587" s="112"/>
    </row>
    <row r="588" spans="3:11" ht="15.75" x14ac:dyDescent="0.25">
      <c r="C588" s="202" t="s">
        <v>392</v>
      </c>
      <c r="D588" s="370" t="s">
        <v>2018</v>
      </c>
      <c r="E588" s="93"/>
      <c r="F588" s="93"/>
      <c r="G588" s="93"/>
      <c r="H588" s="76"/>
      <c r="I588" s="76"/>
      <c r="J588" s="76"/>
      <c r="K588" s="112"/>
    </row>
    <row r="589" spans="3:11" ht="18.75" x14ac:dyDescent="0.25">
      <c r="C589" s="211" t="str">
        <f>IFERROR(VLOOKUP(D588,'1. Desarrollo e Innov. Curricu.'!$E:$F,2,FALSE),IFERROR(VLOOKUP(D588,'2. Investigación Científica'!$E:$F,2,FALSE),IFERROR(VLOOKUP(D588,'3. Vinculación Univ. Sociedad'!$E:$F,2,FALSE),IFERROR(VLOOKUP(D588,'4. Docencia y Profesorado Univ.'!$E:$F,2,FALSE),IFERROR(VLOOKUP(D588,'5. Estudiantes y Graduados'!$E:$F,2,FALSE),IFERROR(VLOOKUP(D588,'11. Gestion Administrativa'!$E:$F,2,FALSE),IFERROR(VLOOKUP(D588,'13. Gestión Académica'!$E:$F,2,FALSE),IFERROR(VLOOKUP(D588,'8. Asegura. de la Calid. y M'!$E:$F,2,FALSE),IFERROR(VLOOKUP(D588,'6. Gestión del Conocimiento'!$E:$F,2,FALSE),IFERROR(VLOOKUP(D588,'15. Gobernabilidad y Proceso...'!$E:$F,2,FALSE),IFERROR(VLOOKUP(D588,'12. Gestión del Talento Humano'!$E:$F,2,FALSE),IFERROR(VLOOKUP(D588,'14. Internacional... de la E.S.'!$E:$F,2,FALSE),IFERROR(VLOOKUP(D588,'10. Posgrado'!$E:$F,2,FALSE),IFERROR(VLOOKUP(D588,'17. Gestión TIC'!$E:$F,2,FALSE),IFERROR(VLOOKUP(D588,'16. Desa. del Sistema Educ.Sup.'!$E:$F,2,FALSE),IFERROR(VLOOKUP(D588,'9. Cultura de Inno. Insti...'!$E:$F,2,FALSE),VLOOKUP(D588,'7. Lo Esencial de la Reforma U.'!$E:$F,2,0)))))))))))))))))</f>
        <v>Charlas de educación ambiental impartidas con DEMA Y AGUAS DE COMAYAGUA</v>
      </c>
      <c r="D589" s="31"/>
      <c r="E589" s="93"/>
      <c r="F589" s="93"/>
      <c r="G589" s="93"/>
      <c r="H589" s="76"/>
      <c r="I589" s="76"/>
      <c r="J589" s="76"/>
      <c r="K589" s="112"/>
    </row>
    <row r="590" spans="3:11" ht="15.75" thickBot="1" x14ac:dyDescent="0.3">
      <c r="C590" s="456"/>
      <c r="D590" s="456"/>
      <c r="E590" s="456"/>
      <c r="F590" s="93"/>
      <c r="G590" s="76"/>
      <c r="H590" s="76"/>
      <c r="I590" s="76"/>
      <c r="J590" s="456"/>
      <c r="K590" s="456"/>
    </row>
    <row r="591" spans="3:11" ht="30.75" thickBot="1" x14ac:dyDescent="0.3">
      <c r="C591" s="129" t="s">
        <v>44</v>
      </c>
      <c r="D591" s="129" t="s">
        <v>55</v>
      </c>
      <c r="E591" s="136" t="s">
        <v>57</v>
      </c>
      <c r="F591" s="135" t="s">
        <v>27</v>
      </c>
      <c r="G591" s="133" t="s">
        <v>131</v>
      </c>
      <c r="H591" s="136" t="s">
        <v>46</v>
      </c>
      <c r="I591" s="133" t="s">
        <v>132</v>
      </c>
      <c r="J591" s="133" t="s">
        <v>410</v>
      </c>
      <c r="K591" s="133" t="s">
        <v>411</v>
      </c>
    </row>
    <row r="592" spans="3:11" x14ac:dyDescent="0.25">
      <c r="C592" s="221" t="s">
        <v>422</v>
      </c>
      <c r="D592" s="222">
        <v>2</v>
      </c>
      <c r="E592" s="220">
        <f>HLOOKUP(C592,$AH$2:$BU$3,2,0)</f>
        <v>1650</v>
      </c>
      <c r="F592" s="97">
        <f t="shared" ref="F592:F599" si="61">D592*E592</f>
        <v>3300</v>
      </c>
      <c r="G592" s="161" t="s">
        <v>129</v>
      </c>
      <c r="H592" s="142" t="s">
        <v>761</v>
      </c>
      <c r="I592" s="130" t="str">
        <f>VLOOKUP(H592,Presupuesto!$B$11:$C$565,2,0)</f>
        <v>VIATICOS NACIONALES</v>
      </c>
      <c r="J592" s="219" t="s">
        <v>471</v>
      </c>
      <c r="K592" s="98" t="s">
        <v>395</v>
      </c>
    </row>
    <row r="593" spans="3:11" x14ac:dyDescent="0.25">
      <c r="C593" s="141" t="s">
        <v>1919</v>
      </c>
      <c r="D593" s="158">
        <v>10</v>
      </c>
      <c r="E593" s="123">
        <v>150</v>
      </c>
      <c r="F593" s="97">
        <f t="shared" si="61"/>
        <v>1500</v>
      </c>
      <c r="G593" s="161" t="s">
        <v>129</v>
      </c>
      <c r="H593" s="142" t="s">
        <v>871</v>
      </c>
      <c r="I593" s="130" t="str">
        <f>VLOOKUP(H593,Presupuesto!$B$11:$C$565,2,0)</f>
        <v>GASOLINA</v>
      </c>
      <c r="J593" s="219" t="s">
        <v>471</v>
      </c>
      <c r="K593" s="98" t="s">
        <v>397</v>
      </c>
    </row>
    <row r="594" spans="3:11" x14ac:dyDescent="0.25">
      <c r="C594" s="141" t="s">
        <v>1656</v>
      </c>
      <c r="D594" s="158">
        <v>10</v>
      </c>
      <c r="E594" s="123">
        <v>500</v>
      </c>
      <c r="F594" s="97">
        <f t="shared" si="61"/>
        <v>5000</v>
      </c>
      <c r="G594" s="161" t="s">
        <v>129</v>
      </c>
      <c r="H594" s="142" t="s">
        <v>792</v>
      </c>
      <c r="I594" s="130" t="str">
        <f>VLOOKUP(H594,Presupuesto!$B$11:$C$565,2,0)</f>
        <v>ALIMENTOS B EBIDAS PARA PERSONAS</v>
      </c>
      <c r="J594" s="219" t="s">
        <v>471</v>
      </c>
      <c r="K594" s="98" t="s">
        <v>401</v>
      </c>
    </row>
    <row r="595" spans="3:11" x14ac:dyDescent="0.25">
      <c r="C595" s="141" t="s">
        <v>1589</v>
      </c>
      <c r="D595" s="158">
        <v>0</v>
      </c>
      <c r="E595" s="123">
        <v>100</v>
      </c>
      <c r="F595" s="97">
        <f t="shared" si="61"/>
        <v>0</v>
      </c>
      <c r="G595" s="161" t="s">
        <v>129</v>
      </c>
      <c r="H595" s="142"/>
      <c r="I595" s="130" t="e">
        <f>VLOOKUP(H595,Presupuesto!$B$11:$C$565,2,0)</f>
        <v>#N/A</v>
      </c>
      <c r="J595" s="219" t="s">
        <v>471</v>
      </c>
      <c r="K595" s="98" t="s">
        <v>412</v>
      </c>
    </row>
    <row r="596" spans="3:11" x14ac:dyDescent="0.25">
      <c r="C596" s="141" t="s">
        <v>1589</v>
      </c>
      <c r="D596" s="158">
        <v>0</v>
      </c>
      <c r="E596" s="123">
        <v>500</v>
      </c>
      <c r="F596" s="97">
        <f t="shared" si="61"/>
        <v>0</v>
      </c>
      <c r="G596" s="161"/>
      <c r="H596" s="142"/>
      <c r="I596" s="130" t="e">
        <f>VLOOKUP(H596,Presupuesto!$B$11:$C$565,2,0)</f>
        <v>#N/A</v>
      </c>
      <c r="J596" s="219" t="s">
        <v>471</v>
      </c>
      <c r="K596" s="98" t="s">
        <v>412</v>
      </c>
    </row>
    <row r="597" spans="3:11" x14ac:dyDescent="0.25">
      <c r="C597" s="141"/>
      <c r="D597" s="158"/>
      <c r="E597" s="123"/>
      <c r="F597" s="97">
        <f t="shared" si="61"/>
        <v>0</v>
      </c>
      <c r="G597" s="161"/>
      <c r="H597" s="142"/>
      <c r="I597" s="130" t="e">
        <f>VLOOKUP(H597,Presupuesto!$B$11:$C$565,2,0)</f>
        <v>#N/A</v>
      </c>
      <c r="J597" s="219" t="s">
        <v>471</v>
      </c>
      <c r="K597" s="98" t="s">
        <v>412</v>
      </c>
    </row>
    <row r="598" spans="3:11" x14ac:dyDescent="0.25">
      <c r="C598" s="145"/>
      <c r="D598" s="151"/>
      <c r="E598" s="118"/>
      <c r="F598" s="97">
        <f t="shared" si="61"/>
        <v>0</v>
      </c>
      <c r="G598" s="161"/>
      <c r="H598" s="146"/>
      <c r="I598" s="130" t="e">
        <f>VLOOKUP(H598,Presupuesto!$B$11:$C$565,2,0)</f>
        <v>#N/A</v>
      </c>
      <c r="J598" s="98" t="str">
        <f t="shared" ref="J598:J599" si="62">$J$379</f>
        <v>Aseguramiento de la Calidad</v>
      </c>
      <c r="K598" s="98" t="s">
        <v>412</v>
      </c>
    </row>
    <row r="599" spans="3:11" ht="15.75" thickBot="1" x14ac:dyDescent="0.3">
      <c r="C599" s="499"/>
      <c r="D599" s="500"/>
      <c r="E599" s="501"/>
      <c r="F599" s="105">
        <f t="shared" si="61"/>
        <v>0</v>
      </c>
      <c r="G599" s="162"/>
      <c r="H599" s="148"/>
      <c r="I599" s="132" t="e">
        <f>VLOOKUP(H599,Presupuesto!$B$11:$C$565,2,0)</f>
        <v>#N/A</v>
      </c>
      <c r="J599" s="106" t="str">
        <f t="shared" si="62"/>
        <v>Aseguramiento de la Calidad</v>
      </c>
      <c r="K599" s="124" t="s">
        <v>394</v>
      </c>
    </row>
    <row r="602" spans="3:11" ht="15.75" thickBot="1" x14ac:dyDescent="0.3"/>
    <row r="603" spans="3:11" ht="15.75" thickBot="1" x14ac:dyDescent="0.3">
      <c r="C603" s="157" t="s">
        <v>53</v>
      </c>
      <c r="D603" s="374">
        <f>SUM(F610:F617)</f>
        <v>0</v>
      </c>
      <c r="E603" s="456"/>
      <c r="F603" s="70"/>
      <c r="G603" s="79"/>
      <c r="H603" s="70"/>
      <c r="I603" s="70"/>
      <c r="J603" s="456"/>
      <c r="K603" s="456"/>
    </row>
    <row r="604" spans="3:11" x14ac:dyDescent="0.25">
      <c r="C604" s="70"/>
      <c r="D604" s="31"/>
      <c r="E604" s="93"/>
      <c r="F604" s="93"/>
      <c r="G604" s="93"/>
      <c r="H604" s="76"/>
      <c r="I604" s="76"/>
      <c r="J604" s="76"/>
      <c r="K604" s="112"/>
    </row>
    <row r="605" spans="3:11" x14ac:dyDescent="0.25">
      <c r="C605" s="70"/>
      <c r="D605" s="31"/>
      <c r="E605" s="93"/>
      <c r="F605" s="93"/>
      <c r="G605" s="93"/>
      <c r="H605" s="76"/>
      <c r="I605" s="76"/>
      <c r="J605" s="76"/>
      <c r="K605" s="112"/>
    </row>
    <row r="606" spans="3:11" ht="15.75" x14ac:dyDescent="0.25">
      <c r="C606" s="202" t="s">
        <v>392</v>
      </c>
      <c r="D606" s="370">
        <v>0</v>
      </c>
      <c r="E606" s="93"/>
      <c r="F606" s="93"/>
      <c r="G606" s="93"/>
      <c r="H606" s="76"/>
      <c r="I606" s="76"/>
      <c r="J606" s="76"/>
      <c r="K606" s="112"/>
    </row>
    <row r="607" spans="3:11" ht="18.75" x14ac:dyDescent="0.25">
      <c r="C607" s="211" t="e">
        <f>IFERROR(VLOOKUP(D606,'1. Desarrollo e Innov. Curricu.'!$E:$F,2,FALSE),IFERROR(VLOOKUP(D606,'2. Investigación Científica'!$E:$F,2,FALSE),IFERROR(VLOOKUP(D606,'3. Vinculación Univ. Sociedad'!$E:$F,2,FALSE),IFERROR(VLOOKUP(D606,'4. Docencia y Profesorado Univ.'!$E:$F,2,FALSE),IFERROR(VLOOKUP(D606,'5. Estudiantes y Graduados'!$E:$F,2,FALSE),IFERROR(VLOOKUP(D606,'11. Gestion Administrativa'!$E:$F,2,FALSE),IFERROR(VLOOKUP(D606,'13. Gestión Académica'!$E:$F,2,FALSE),IFERROR(VLOOKUP(D606,'8. Asegura. de la Calid. y M'!$E:$F,2,FALSE),IFERROR(VLOOKUP(D606,'6. Gestión del Conocimiento'!$E:$F,2,FALSE),IFERROR(VLOOKUP(D606,'15. Gobernabilidad y Proceso...'!$E:$F,2,FALSE),IFERROR(VLOOKUP(D606,'12. Gestión del Talento Humano'!$E:$F,2,FALSE),IFERROR(VLOOKUP(D606,'14. Internacional... de la E.S.'!$E:$F,2,FALSE),IFERROR(VLOOKUP(D606,'10. Posgrado'!$E:$F,2,FALSE),IFERROR(VLOOKUP(D606,'17. Gestión TIC'!$E:$F,2,FALSE),IFERROR(VLOOKUP(D606,'16. Desa. del Sistema Educ.Sup.'!$E:$F,2,FALSE),IFERROR(VLOOKUP(D606,'9. Cultura de Inno. Insti...'!$E:$F,2,FALSE),VLOOKUP(D606,'7. Lo Esencial de la Reforma U.'!$E:$F,2,0)))))))))))))))))</f>
        <v>#N/A</v>
      </c>
      <c r="D607" s="31"/>
      <c r="E607" s="93"/>
      <c r="F607" s="93"/>
      <c r="G607" s="93"/>
      <c r="H607" s="76"/>
      <c r="I607" s="76"/>
      <c r="J607" s="76"/>
      <c r="K607" s="112"/>
    </row>
    <row r="608" spans="3:11" ht="15.75" thickBot="1" x14ac:dyDescent="0.3">
      <c r="C608" s="456"/>
      <c r="D608" s="456"/>
      <c r="E608" s="456"/>
      <c r="F608" s="93"/>
      <c r="G608" s="76"/>
      <c r="H608" s="76"/>
      <c r="I608" s="76"/>
      <c r="J608" s="456"/>
      <c r="K608" s="456"/>
    </row>
    <row r="609" spans="3:11" ht="30.75" thickBot="1" x14ac:dyDescent="0.3">
      <c r="C609" s="129" t="s">
        <v>44</v>
      </c>
      <c r="D609" s="129" t="s">
        <v>55</v>
      </c>
      <c r="E609" s="136" t="s">
        <v>57</v>
      </c>
      <c r="F609" s="135" t="s">
        <v>27</v>
      </c>
      <c r="G609" s="133" t="s">
        <v>131</v>
      </c>
      <c r="H609" s="136" t="s">
        <v>46</v>
      </c>
      <c r="I609" s="133" t="s">
        <v>132</v>
      </c>
      <c r="J609" s="133" t="s">
        <v>410</v>
      </c>
      <c r="K609" s="133" t="s">
        <v>411</v>
      </c>
    </row>
    <row r="610" spans="3:11" x14ac:dyDescent="0.25">
      <c r="C610" s="221" t="s">
        <v>422</v>
      </c>
      <c r="D610" s="222">
        <v>0</v>
      </c>
      <c r="E610" s="220">
        <f>HLOOKUP(C610,$AH$2:$BU$3,2,0)</f>
        <v>1650</v>
      </c>
      <c r="F610" s="97">
        <f t="shared" ref="F610:F617" si="63">D610*E610</f>
        <v>0</v>
      </c>
      <c r="G610" s="161"/>
      <c r="H610" s="142"/>
      <c r="I610" s="130" t="e">
        <f>VLOOKUP(H610,Presupuesto!$B$11:$C$565,2,0)</f>
        <v>#N/A</v>
      </c>
      <c r="J610" s="219" t="s">
        <v>1466</v>
      </c>
      <c r="K610" s="98" t="s">
        <v>394</v>
      </c>
    </row>
    <row r="611" spans="3:11" x14ac:dyDescent="0.25">
      <c r="C611" s="141" t="s">
        <v>1589</v>
      </c>
      <c r="D611" s="158">
        <v>0</v>
      </c>
      <c r="E611" s="123">
        <v>150</v>
      </c>
      <c r="F611" s="97">
        <f t="shared" si="63"/>
        <v>0</v>
      </c>
      <c r="G611" s="161"/>
      <c r="H611" s="142"/>
      <c r="I611" s="130" t="e">
        <f>VLOOKUP(H611,Presupuesto!$B$11:$C$565,2,0)</f>
        <v>#N/A</v>
      </c>
      <c r="J611" s="98" t="str">
        <f>$J$379</f>
        <v>Aseguramiento de la Calidad</v>
      </c>
      <c r="K611" s="98" t="s">
        <v>412</v>
      </c>
    </row>
    <row r="612" spans="3:11" x14ac:dyDescent="0.25">
      <c r="C612" s="141" t="s">
        <v>1589</v>
      </c>
      <c r="D612" s="158">
        <v>0</v>
      </c>
      <c r="E612" s="123">
        <v>500</v>
      </c>
      <c r="F612" s="97">
        <f t="shared" si="63"/>
        <v>0</v>
      </c>
      <c r="G612" s="161"/>
      <c r="H612" s="142"/>
      <c r="I612" s="130" t="e">
        <f>VLOOKUP(H612,Presupuesto!$B$11:$C$565,2,0)</f>
        <v>#N/A</v>
      </c>
      <c r="J612" s="98" t="str">
        <f t="shared" ref="J612:J617" si="64">$J$379</f>
        <v>Aseguramiento de la Calidad</v>
      </c>
      <c r="K612" s="98" t="s">
        <v>412</v>
      </c>
    </row>
    <row r="613" spans="3:11" x14ac:dyDescent="0.25">
      <c r="C613" s="141" t="s">
        <v>1589</v>
      </c>
      <c r="D613" s="158">
        <v>0</v>
      </c>
      <c r="E613" s="123">
        <v>100</v>
      </c>
      <c r="F613" s="97">
        <f t="shared" si="63"/>
        <v>0</v>
      </c>
      <c r="G613" s="161"/>
      <c r="H613" s="142"/>
      <c r="I613" s="130" t="e">
        <f>VLOOKUP(H613,Presupuesto!$B$11:$C$565,2,0)</f>
        <v>#N/A</v>
      </c>
      <c r="J613" s="98" t="str">
        <f t="shared" si="64"/>
        <v>Aseguramiento de la Calidad</v>
      </c>
      <c r="K613" s="98" t="s">
        <v>412</v>
      </c>
    </row>
    <row r="614" spans="3:11" x14ac:dyDescent="0.25">
      <c r="C614" s="141" t="s">
        <v>1589</v>
      </c>
      <c r="D614" s="158">
        <v>0</v>
      </c>
      <c r="E614" s="123">
        <v>500</v>
      </c>
      <c r="F614" s="97">
        <f t="shared" si="63"/>
        <v>0</v>
      </c>
      <c r="G614" s="161"/>
      <c r="H614" s="142"/>
      <c r="I614" s="130" t="e">
        <f>VLOOKUP(H614,Presupuesto!$B$11:$C$565,2,0)</f>
        <v>#N/A</v>
      </c>
      <c r="J614" s="98" t="str">
        <f t="shared" si="64"/>
        <v>Aseguramiento de la Calidad</v>
      </c>
      <c r="K614" s="98" t="s">
        <v>412</v>
      </c>
    </row>
    <row r="615" spans="3:11" x14ac:dyDescent="0.25">
      <c r="C615" s="141"/>
      <c r="D615" s="158"/>
      <c r="E615" s="123"/>
      <c r="F615" s="97">
        <f t="shared" si="63"/>
        <v>0</v>
      </c>
      <c r="G615" s="161"/>
      <c r="H615" s="142"/>
      <c r="I615" s="130" t="e">
        <f>VLOOKUP(H615,Presupuesto!$B$11:$C$565,2,0)</f>
        <v>#N/A</v>
      </c>
      <c r="J615" s="98" t="str">
        <f t="shared" si="64"/>
        <v>Aseguramiento de la Calidad</v>
      </c>
      <c r="K615" s="98" t="s">
        <v>412</v>
      </c>
    </row>
    <row r="616" spans="3:11" x14ac:dyDescent="0.25">
      <c r="C616" s="145"/>
      <c r="D616" s="151"/>
      <c r="E616" s="118"/>
      <c r="F616" s="97">
        <f t="shared" si="63"/>
        <v>0</v>
      </c>
      <c r="G616" s="161"/>
      <c r="H616" s="146"/>
      <c r="I616" s="130" t="e">
        <f>VLOOKUP(H616,Presupuesto!$B$11:$C$565,2,0)</f>
        <v>#N/A</v>
      </c>
      <c r="J616" s="98" t="str">
        <f t="shared" si="64"/>
        <v>Aseguramiento de la Calidad</v>
      </c>
      <c r="K616" s="98" t="s">
        <v>412</v>
      </c>
    </row>
    <row r="617" spans="3:11" ht="15.75" thickBot="1" x14ac:dyDescent="0.3">
      <c r="C617" s="499"/>
      <c r="D617" s="500"/>
      <c r="E617" s="501"/>
      <c r="F617" s="105">
        <f t="shared" si="63"/>
        <v>0</v>
      </c>
      <c r="G617" s="162"/>
      <c r="H617" s="148"/>
      <c r="I617" s="132" t="e">
        <f>VLOOKUP(H617,Presupuesto!$B$11:$C$565,2,0)</f>
        <v>#N/A</v>
      </c>
      <c r="J617" s="106" t="str">
        <f t="shared" si="64"/>
        <v>Aseguramiento de la Calidad</v>
      </c>
      <c r="K617" s="124" t="s">
        <v>394</v>
      </c>
    </row>
    <row r="620" spans="3:11" ht="15.75" thickBot="1" x14ac:dyDescent="0.3"/>
    <row r="621" spans="3:11" ht="15.75" thickBot="1" x14ac:dyDescent="0.3">
      <c r="C621" s="157" t="s">
        <v>53</v>
      </c>
      <c r="D621" s="374">
        <f>SUM(F628:F635)</f>
        <v>30450</v>
      </c>
      <c r="E621" s="456"/>
      <c r="F621" s="70"/>
      <c r="G621" s="79"/>
      <c r="H621" s="70"/>
      <c r="I621" s="70"/>
      <c r="J621" s="456"/>
      <c r="K621" s="456"/>
    </row>
    <row r="622" spans="3:11" x14ac:dyDescent="0.25">
      <c r="C622" s="70"/>
      <c r="D622" s="31"/>
      <c r="E622" s="93"/>
      <c r="F622" s="93"/>
      <c r="G622" s="93"/>
      <c r="H622" s="76"/>
      <c r="I622" s="76"/>
      <c r="J622" s="76"/>
      <c r="K622" s="112"/>
    </row>
    <row r="623" spans="3:11" x14ac:dyDescent="0.25">
      <c r="C623" s="70"/>
      <c r="D623" s="31"/>
      <c r="E623" s="93"/>
      <c r="F623" s="93"/>
      <c r="G623" s="93"/>
      <c r="H623" s="76"/>
      <c r="I623" s="76"/>
      <c r="J623" s="76"/>
      <c r="K623" s="112"/>
    </row>
    <row r="624" spans="3:11" ht="15.75" x14ac:dyDescent="0.25">
      <c r="C624" s="202" t="s">
        <v>392</v>
      </c>
      <c r="D624" s="370" t="s">
        <v>2042</v>
      </c>
      <c r="E624" s="93"/>
      <c r="F624" s="93"/>
      <c r="G624" s="93"/>
      <c r="H624" s="76"/>
      <c r="I624" s="76"/>
      <c r="J624" s="76"/>
      <c r="K624" s="112"/>
    </row>
    <row r="625" spans="3:11" ht="18.75" x14ac:dyDescent="0.25">
      <c r="C625" s="211" t="str">
        <f>IFERROR(VLOOKUP(D624,'1. Desarrollo e Innov. Curricu.'!$E:$F,2,FALSE),IFERROR(VLOOKUP(D624,'2. Investigación Científica'!$E:$F,2,FALSE),IFERROR(VLOOKUP(D624,'3. Vinculación Univ. Sociedad'!$E:$F,2,FALSE),IFERROR(VLOOKUP(D624,'4. Docencia y Profesorado Univ.'!$E:$F,2,FALSE),IFERROR(VLOOKUP(D624,'5. Estudiantes y Graduados'!$E:$F,2,FALSE),IFERROR(VLOOKUP(D624,'11. Gestion Administrativa'!$E:$F,2,FALSE),IFERROR(VLOOKUP(D624,'13. Gestión Académica'!$E:$F,2,FALSE),IFERROR(VLOOKUP(D624,'8. Asegura. de la Calid. y M'!$E:$F,2,FALSE),IFERROR(VLOOKUP(D624,'6. Gestión del Conocimiento'!$E:$F,2,FALSE),IFERROR(VLOOKUP(D624,'15. Gobernabilidad y Proceso...'!$E:$F,2,FALSE),IFERROR(VLOOKUP(D624,'12. Gestión del Talento Humano'!$E:$F,2,FALSE),IFERROR(VLOOKUP(D624,'14. Internacional... de la E.S.'!$E:$F,2,FALSE),IFERROR(VLOOKUP(D624,'10. Posgrado'!$E:$F,2,FALSE),IFERROR(VLOOKUP(D624,'17. Gestión TIC'!$E:$F,2,FALSE),IFERROR(VLOOKUP(D624,'16. Desa. del Sistema Educ.Sup.'!$E:$F,2,FALSE),IFERROR(VLOOKUP(D624,'9. Cultura de Inno. Insti...'!$E:$F,2,FALSE),VLOOKUP(D624,'7. Lo Esencial de la Reforma U.'!$E:$F,2,0)))))))))))))))))</f>
        <v>Organizar una expoferia con microempresarios de la zona, con el apoyo de la camara de Comercio  y La Cooperativa Taulabé.</v>
      </c>
      <c r="D625" s="31"/>
      <c r="E625" s="93"/>
      <c r="F625" s="93"/>
      <c r="G625" s="93"/>
      <c r="H625" s="76"/>
      <c r="I625" s="76"/>
      <c r="J625" s="76"/>
      <c r="K625" s="112"/>
    </row>
    <row r="626" spans="3:11" ht="15.75" thickBot="1" x14ac:dyDescent="0.3">
      <c r="C626" s="456"/>
      <c r="D626" s="456"/>
      <c r="E626" s="456"/>
      <c r="F626" s="93"/>
      <c r="G626" s="76"/>
      <c r="H626" s="76"/>
      <c r="I626" s="76"/>
      <c r="J626" s="456"/>
      <c r="K626" s="456"/>
    </row>
    <row r="627" spans="3:11" ht="30.75" thickBot="1" x14ac:dyDescent="0.3">
      <c r="C627" s="129" t="s">
        <v>44</v>
      </c>
      <c r="D627" s="129" t="s">
        <v>55</v>
      </c>
      <c r="E627" s="136" t="s">
        <v>57</v>
      </c>
      <c r="F627" s="135" t="s">
        <v>27</v>
      </c>
      <c r="G627" s="133" t="s">
        <v>131</v>
      </c>
      <c r="H627" s="136" t="s">
        <v>46</v>
      </c>
      <c r="I627" s="133" t="s">
        <v>132</v>
      </c>
      <c r="J627" s="133" t="s">
        <v>410</v>
      </c>
      <c r="K627" s="133" t="s">
        <v>411</v>
      </c>
    </row>
    <row r="628" spans="3:11" x14ac:dyDescent="0.25">
      <c r="C628" s="221" t="s">
        <v>422</v>
      </c>
      <c r="D628" s="222">
        <v>3</v>
      </c>
      <c r="E628" s="220">
        <f>HLOOKUP(C628,$AH$2:$BU$3,2,0)</f>
        <v>1650</v>
      </c>
      <c r="F628" s="97">
        <f t="shared" ref="F628:F635" si="65">D628*E628</f>
        <v>4950</v>
      </c>
      <c r="G628" s="161" t="s">
        <v>129</v>
      </c>
      <c r="H628" s="142" t="s">
        <v>761</v>
      </c>
      <c r="I628" s="130" t="str">
        <f>VLOOKUP(H628,Presupuesto!$B$11:$C$565,2,0)</f>
        <v>VIATICOS NACIONALES</v>
      </c>
      <c r="J628" s="219" t="s">
        <v>471</v>
      </c>
      <c r="K628" s="98" t="s">
        <v>397</v>
      </c>
    </row>
    <row r="629" spans="3:11" x14ac:dyDescent="0.25">
      <c r="C629" s="141" t="s">
        <v>2049</v>
      </c>
      <c r="D629" s="158">
        <v>50</v>
      </c>
      <c r="E629" s="123">
        <v>150</v>
      </c>
      <c r="F629" s="97">
        <f t="shared" si="65"/>
        <v>7500</v>
      </c>
      <c r="G629" s="161" t="s">
        <v>129</v>
      </c>
      <c r="H629" s="142" t="s">
        <v>327</v>
      </c>
      <c r="I629" s="130" t="str">
        <f>VLOOKUP(H629,Presupuesto!$B$11:$C$565,2,0)</f>
        <v>UTILES DE ESCRITORIO, OFICINA Y ENZE¥ANZA</v>
      </c>
      <c r="J629" s="219" t="s">
        <v>471</v>
      </c>
      <c r="K629" s="98" t="s">
        <v>397</v>
      </c>
    </row>
    <row r="630" spans="3:11" x14ac:dyDescent="0.25">
      <c r="C630" s="141" t="s">
        <v>2050</v>
      </c>
      <c r="D630" s="158">
        <v>100</v>
      </c>
      <c r="E630" s="123">
        <v>150</v>
      </c>
      <c r="F630" s="97">
        <f t="shared" si="65"/>
        <v>15000</v>
      </c>
      <c r="G630" s="161" t="s">
        <v>129</v>
      </c>
      <c r="H630" s="142" t="s">
        <v>792</v>
      </c>
      <c r="I630" s="130" t="str">
        <f>VLOOKUP(H630,Presupuesto!$B$11:$C$565,2,0)</f>
        <v>ALIMENTOS B EBIDAS PARA PERSONAS</v>
      </c>
      <c r="J630" s="219" t="s">
        <v>471</v>
      </c>
      <c r="K630" s="98" t="s">
        <v>397</v>
      </c>
    </row>
    <row r="631" spans="3:11" x14ac:dyDescent="0.25">
      <c r="C631" s="141" t="s">
        <v>1816</v>
      </c>
      <c r="D631" s="158">
        <v>6</v>
      </c>
      <c r="E631" s="123">
        <v>500</v>
      </c>
      <c r="F631" s="97">
        <f t="shared" si="65"/>
        <v>3000</v>
      </c>
      <c r="G631" s="161" t="s">
        <v>129</v>
      </c>
      <c r="H631" s="142" t="s">
        <v>661</v>
      </c>
      <c r="I631" s="130" t="str">
        <f>VLOOKUP(H631,Presupuesto!$B$11:$C$565,2,0)</f>
        <v>OTROS ALQUILERES</v>
      </c>
      <c r="J631" s="219" t="s">
        <v>471</v>
      </c>
      <c r="K631" s="98" t="s">
        <v>397</v>
      </c>
    </row>
    <row r="632" spans="3:11" x14ac:dyDescent="0.25">
      <c r="C632" s="141" t="s">
        <v>1589</v>
      </c>
      <c r="D632" s="158">
        <v>0</v>
      </c>
      <c r="E632" s="123">
        <v>500</v>
      </c>
      <c r="F632" s="97">
        <f t="shared" si="65"/>
        <v>0</v>
      </c>
      <c r="G632" s="161"/>
      <c r="H632" s="142"/>
      <c r="I632" s="130" t="e">
        <f>VLOOKUP(H632,Presupuesto!$B$11:$C$565,2,0)</f>
        <v>#N/A</v>
      </c>
      <c r="J632" s="219" t="s">
        <v>471</v>
      </c>
      <c r="K632" s="98" t="s">
        <v>412</v>
      </c>
    </row>
    <row r="633" spans="3:11" x14ac:dyDescent="0.25">
      <c r="C633" s="141"/>
      <c r="D633" s="158"/>
      <c r="E633" s="123"/>
      <c r="F633" s="97">
        <f t="shared" si="65"/>
        <v>0</v>
      </c>
      <c r="G633" s="161"/>
      <c r="H633" s="142"/>
      <c r="I633" s="130" t="e">
        <f>VLOOKUP(H633,Presupuesto!$B$11:$C$565,2,0)</f>
        <v>#N/A</v>
      </c>
      <c r="J633" s="98" t="str">
        <f t="shared" ref="J633:J635" si="66">$J$379</f>
        <v>Aseguramiento de la Calidad</v>
      </c>
      <c r="K633" s="98" t="s">
        <v>412</v>
      </c>
    </row>
    <row r="634" spans="3:11" x14ac:dyDescent="0.25">
      <c r="C634" s="145"/>
      <c r="D634" s="151"/>
      <c r="E634" s="118"/>
      <c r="F634" s="97">
        <f t="shared" si="65"/>
        <v>0</v>
      </c>
      <c r="G634" s="161"/>
      <c r="H634" s="146"/>
      <c r="I634" s="130" t="e">
        <f>VLOOKUP(H634,Presupuesto!$B$11:$C$565,2,0)</f>
        <v>#N/A</v>
      </c>
      <c r="J634" s="98" t="str">
        <f t="shared" si="66"/>
        <v>Aseguramiento de la Calidad</v>
      </c>
      <c r="K634" s="98" t="s">
        <v>412</v>
      </c>
    </row>
    <row r="635" spans="3:11" ht="15.75" thickBot="1" x14ac:dyDescent="0.3">
      <c r="C635" s="499"/>
      <c r="D635" s="500"/>
      <c r="E635" s="501"/>
      <c r="F635" s="105">
        <f t="shared" si="65"/>
        <v>0</v>
      </c>
      <c r="G635" s="162"/>
      <c r="H635" s="148"/>
      <c r="I635" s="132" t="e">
        <f>VLOOKUP(H635,Presupuesto!$B$11:$C$565,2,0)</f>
        <v>#N/A</v>
      </c>
      <c r="J635" s="106" t="str">
        <f t="shared" si="66"/>
        <v>Aseguramiento de la Calidad</v>
      </c>
      <c r="K635" s="124" t="s">
        <v>394</v>
      </c>
    </row>
    <row r="637" spans="3:11" ht="15.75" thickBot="1" x14ac:dyDescent="0.3"/>
    <row r="638" spans="3:11" ht="15.75" thickBot="1" x14ac:dyDescent="0.3">
      <c r="C638" s="157" t="s">
        <v>53</v>
      </c>
      <c r="D638" s="374">
        <f>SUM(F645:F652)</f>
        <v>12400</v>
      </c>
      <c r="E638" s="456"/>
      <c r="F638" s="70"/>
      <c r="G638" s="79"/>
      <c r="H638" s="70"/>
      <c r="I638" s="70"/>
      <c r="J638" s="456"/>
      <c r="K638" s="456"/>
    </row>
    <row r="639" spans="3:11" x14ac:dyDescent="0.25">
      <c r="C639" s="70"/>
      <c r="D639" s="31"/>
      <c r="E639" s="93"/>
      <c r="F639" s="93"/>
      <c r="G639" s="93"/>
      <c r="H639" s="76"/>
      <c r="I639" s="76"/>
      <c r="J639" s="76"/>
      <c r="K639" s="112"/>
    </row>
    <row r="640" spans="3:11" x14ac:dyDescent="0.25">
      <c r="C640" s="70"/>
      <c r="D640" s="31"/>
      <c r="E640" s="93"/>
      <c r="F640" s="93"/>
      <c r="G640" s="93"/>
      <c r="H640" s="76"/>
      <c r="I640" s="76"/>
      <c r="J640" s="76"/>
      <c r="K640" s="112"/>
    </row>
    <row r="641" spans="3:11" ht="15.75" x14ac:dyDescent="0.25">
      <c r="C641" s="202" t="s">
        <v>392</v>
      </c>
      <c r="D641" s="370" t="s">
        <v>2053</v>
      </c>
      <c r="E641" s="93"/>
      <c r="F641" s="93"/>
      <c r="G641" s="93"/>
      <c r="H641" s="76"/>
      <c r="I641" s="76"/>
      <c r="J641" s="76"/>
      <c r="K641" s="112"/>
    </row>
    <row r="642" spans="3:11" ht="18.75" x14ac:dyDescent="0.25">
      <c r="C642" s="211" t="str">
        <f>IFERROR(VLOOKUP(D641,'1. Desarrollo e Innov. Curricu.'!$E:$F,2,FALSE),IFERROR(VLOOKUP(D641,'2. Investigación Científica'!$E:$F,2,FALSE),IFERROR(VLOOKUP(D641,'3. Vinculación Univ. Sociedad'!$E:$F,2,FALSE),IFERROR(VLOOKUP(D641,'4. Docencia y Profesorado Univ.'!$E:$F,2,FALSE),IFERROR(VLOOKUP(D641,'5. Estudiantes y Graduados'!$E:$F,2,FALSE),IFERROR(VLOOKUP(D641,'11. Gestion Administrativa'!$E:$F,2,FALSE),IFERROR(VLOOKUP(D641,'13. Gestión Académica'!$E:$F,2,FALSE),IFERROR(VLOOKUP(D641,'8. Asegura. de la Calid. y M'!$E:$F,2,FALSE),IFERROR(VLOOKUP(D641,'6. Gestión del Conocimiento'!$E:$F,2,FALSE),IFERROR(VLOOKUP(D641,'15. Gobernabilidad y Proceso...'!$E:$F,2,FALSE),IFERROR(VLOOKUP(D641,'12. Gestión del Talento Humano'!$E:$F,2,FALSE),IFERROR(VLOOKUP(D641,'14. Internacional... de la E.S.'!$E:$F,2,FALSE),IFERROR(VLOOKUP(D641,'10. Posgrado'!$E:$F,2,FALSE),IFERROR(VLOOKUP(D641,'17. Gestión TIC'!$E:$F,2,FALSE),IFERROR(VLOOKUP(D641,'16. Desa. del Sistema Educ.Sup.'!$E:$F,2,FALSE),IFERROR(VLOOKUP(D641,'9. Cultura de Inno. Insti...'!$E:$F,2,FALSE),VLOOKUP(D641,'7. Lo Esencial de la Reforma U.'!$E:$F,2,0)))))))))))))))))</f>
        <v>Elaboración de perfiles de de proyectos y planes de Negocios, a emprendedores de la Región.</v>
      </c>
      <c r="D642" s="31"/>
      <c r="E642" s="93"/>
      <c r="F642" s="93"/>
      <c r="G642" s="93"/>
      <c r="H642" s="76"/>
      <c r="I642" s="76"/>
      <c r="J642" s="76"/>
      <c r="K642" s="112"/>
    </row>
    <row r="643" spans="3:11" ht="15.75" thickBot="1" x14ac:dyDescent="0.3">
      <c r="C643" s="456"/>
      <c r="D643" s="456"/>
      <c r="E643" s="456"/>
      <c r="F643" s="93"/>
      <c r="G643" s="76"/>
      <c r="H643" s="76"/>
      <c r="I643" s="76"/>
      <c r="J643" s="456"/>
      <c r="K643" s="456"/>
    </row>
    <row r="644" spans="3:11" ht="30.75" thickBot="1" x14ac:dyDescent="0.3">
      <c r="C644" s="129" t="s">
        <v>44</v>
      </c>
      <c r="D644" s="129" t="s">
        <v>55</v>
      </c>
      <c r="E644" s="136" t="s">
        <v>57</v>
      </c>
      <c r="F644" s="135" t="s">
        <v>27</v>
      </c>
      <c r="G644" s="133" t="s">
        <v>131</v>
      </c>
      <c r="H644" s="136" t="s">
        <v>46</v>
      </c>
      <c r="I644" s="133" t="s">
        <v>132</v>
      </c>
      <c r="J644" s="133" t="s">
        <v>410</v>
      </c>
      <c r="K644" s="133" t="s">
        <v>411</v>
      </c>
    </row>
    <row r="645" spans="3:11" x14ac:dyDescent="0.25">
      <c r="C645" s="221" t="s">
        <v>422</v>
      </c>
      <c r="D645" s="222">
        <v>1</v>
      </c>
      <c r="E645" s="220">
        <f>HLOOKUP(C645,$AH$2:$BU$3,2,0)</f>
        <v>1650</v>
      </c>
      <c r="F645" s="97">
        <f t="shared" ref="F645:F652" si="67">D645*E645</f>
        <v>1650</v>
      </c>
      <c r="G645" s="161" t="s">
        <v>129</v>
      </c>
      <c r="H645" s="142" t="s">
        <v>761</v>
      </c>
      <c r="I645" s="130" t="str">
        <f>VLOOKUP(H645,Presupuesto!$B$11:$C$565,2,0)</f>
        <v>VIATICOS NACIONALES</v>
      </c>
      <c r="J645" s="219" t="s">
        <v>471</v>
      </c>
      <c r="K645" s="98" t="s">
        <v>395</v>
      </c>
    </row>
    <row r="646" spans="3:11" x14ac:dyDescent="0.25">
      <c r="C646" s="141" t="s">
        <v>1667</v>
      </c>
      <c r="D646" s="158">
        <v>5</v>
      </c>
      <c r="E646" s="123">
        <v>150</v>
      </c>
      <c r="F646" s="97">
        <f t="shared" si="67"/>
        <v>750</v>
      </c>
      <c r="G646" s="161" t="s">
        <v>129</v>
      </c>
      <c r="H646" s="142" t="s">
        <v>711</v>
      </c>
      <c r="I646" s="130" t="str">
        <f>VLOOKUP(H646,Presupuesto!$B$11:$C$565,2,0)</f>
        <v>SERVICIO DE TRANSPORTE EVENTUALES</v>
      </c>
      <c r="J646" s="219" t="s">
        <v>471</v>
      </c>
      <c r="K646" s="98" t="s">
        <v>398</v>
      </c>
    </row>
    <row r="647" spans="3:11" x14ac:dyDescent="0.25">
      <c r="C647" s="141" t="s">
        <v>1584</v>
      </c>
      <c r="D647" s="158">
        <v>100</v>
      </c>
      <c r="E647" s="123">
        <v>100</v>
      </c>
      <c r="F647" s="97">
        <f t="shared" si="67"/>
        <v>10000</v>
      </c>
      <c r="G647" s="161" t="s">
        <v>129</v>
      </c>
      <c r="H647" s="142" t="s">
        <v>717</v>
      </c>
      <c r="I647" s="130" t="str">
        <f>VLOOKUP(H647,Presupuesto!$B$11:$C$565,2,0)</f>
        <v>SERVICIOS DE IMPRENTA PUBLIC.Y REPRODUCCION</v>
      </c>
      <c r="J647" s="219" t="s">
        <v>471</v>
      </c>
      <c r="K647" s="98" t="s">
        <v>399</v>
      </c>
    </row>
    <row r="648" spans="3:11" x14ac:dyDescent="0.25">
      <c r="C648" s="141" t="s">
        <v>1589</v>
      </c>
      <c r="D648" s="158">
        <v>0</v>
      </c>
      <c r="E648" s="123">
        <v>100</v>
      </c>
      <c r="F648" s="97">
        <f t="shared" si="67"/>
        <v>0</v>
      </c>
      <c r="G648" s="161" t="s">
        <v>129</v>
      </c>
      <c r="H648" s="142"/>
      <c r="I648" s="130" t="e">
        <f>VLOOKUP(H648,Presupuesto!$B$11:$C$565,2,0)</f>
        <v>#N/A</v>
      </c>
      <c r="J648" s="219" t="s">
        <v>471</v>
      </c>
      <c r="K648" s="98" t="s">
        <v>412</v>
      </c>
    </row>
    <row r="649" spans="3:11" x14ac:dyDescent="0.25">
      <c r="C649" s="141" t="s">
        <v>1589</v>
      </c>
      <c r="D649" s="158">
        <v>0</v>
      </c>
      <c r="E649" s="123">
        <v>500</v>
      </c>
      <c r="F649" s="97">
        <f t="shared" si="67"/>
        <v>0</v>
      </c>
      <c r="G649" s="161"/>
      <c r="H649" s="142"/>
      <c r="I649" s="130" t="e">
        <f>VLOOKUP(H649,Presupuesto!$B$11:$C$565,2,0)</f>
        <v>#N/A</v>
      </c>
      <c r="J649" s="219" t="s">
        <v>471</v>
      </c>
      <c r="K649" s="98" t="s">
        <v>412</v>
      </c>
    </row>
    <row r="650" spans="3:11" x14ac:dyDescent="0.25">
      <c r="C650" s="141"/>
      <c r="D650" s="158"/>
      <c r="E650" s="123"/>
      <c r="F650" s="97">
        <f t="shared" si="67"/>
        <v>0</v>
      </c>
      <c r="G650" s="161"/>
      <c r="H650" s="142"/>
      <c r="I650" s="130" t="e">
        <f>VLOOKUP(H650,Presupuesto!$B$11:$C$565,2,0)</f>
        <v>#N/A</v>
      </c>
      <c r="J650" s="219" t="s">
        <v>471</v>
      </c>
      <c r="K650" s="98" t="s">
        <v>412</v>
      </c>
    </row>
    <row r="651" spans="3:11" x14ac:dyDescent="0.25">
      <c r="C651" s="145"/>
      <c r="D651" s="151"/>
      <c r="E651" s="118"/>
      <c r="F651" s="97">
        <f t="shared" si="67"/>
        <v>0</v>
      </c>
      <c r="G651" s="161"/>
      <c r="H651" s="146"/>
      <c r="I651" s="130" t="e">
        <f>VLOOKUP(H651,Presupuesto!$B$11:$C$565,2,0)</f>
        <v>#N/A</v>
      </c>
      <c r="J651" s="98" t="str">
        <f t="shared" ref="J651:J652" si="68">$J$379</f>
        <v>Aseguramiento de la Calidad</v>
      </c>
      <c r="K651" s="98" t="s">
        <v>412</v>
      </c>
    </row>
    <row r="652" spans="3:11" ht="15.75" thickBot="1" x14ac:dyDescent="0.3">
      <c r="C652" s="499"/>
      <c r="D652" s="500"/>
      <c r="E652" s="501"/>
      <c r="F652" s="105">
        <f t="shared" si="67"/>
        <v>0</v>
      </c>
      <c r="G652" s="162"/>
      <c r="H652" s="148"/>
      <c r="I652" s="132" t="e">
        <f>VLOOKUP(H652,Presupuesto!$B$11:$C$565,2,0)</f>
        <v>#N/A</v>
      </c>
      <c r="J652" s="106" t="str">
        <f t="shared" si="68"/>
        <v>Aseguramiento de la Calidad</v>
      </c>
      <c r="K652" s="124" t="s">
        <v>394</v>
      </c>
    </row>
    <row r="654" spans="3:11" ht="15.75" thickBot="1" x14ac:dyDescent="0.3"/>
    <row r="655" spans="3:11" ht="15.75" thickBot="1" x14ac:dyDescent="0.3">
      <c r="C655" s="157" t="s">
        <v>53</v>
      </c>
      <c r="D655" s="374">
        <f>SUM(F662:F669)</f>
        <v>14250</v>
      </c>
      <c r="E655" s="456"/>
      <c r="F655" s="70"/>
      <c r="G655" s="79"/>
      <c r="H655" s="70"/>
      <c r="I655" s="70"/>
      <c r="J655" s="456"/>
      <c r="K655" s="456"/>
    </row>
    <row r="656" spans="3:11" x14ac:dyDescent="0.25">
      <c r="C656" s="70"/>
      <c r="D656" s="31"/>
      <c r="E656" s="93"/>
      <c r="F656" s="93"/>
      <c r="G656" s="93"/>
      <c r="H656" s="76"/>
      <c r="I656" s="76"/>
      <c r="J656" s="76"/>
      <c r="K656" s="112"/>
    </row>
    <row r="657" spans="3:11" x14ac:dyDescent="0.25">
      <c r="C657" s="70"/>
      <c r="D657" s="31"/>
      <c r="E657" s="93"/>
      <c r="F657" s="93"/>
      <c r="G657" s="93"/>
      <c r="H657" s="76"/>
      <c r="I657" s="76"/>
      <c r="J657" s="76"/>
      <c r="K657" s="112"/>
    </row>
    <row r="658" spans="3:11" ht="15.75" x14ac:dyDescent="0.25">
      <c r="C658" s="202" t="s">
        <v>392</v>
      </c>
      <c r="D658" s="370" t="s">
        <v>2059</v>
      </c>
      <c r="E658" s="93"/>
      <c r="F658" s="93"/>
      <c r="G658" s="93"/>
      <c r="H658" s="76"/>
      <c r="I658" s="76"/>
      <c r="J658" s="76"/>
      <c r="K658" s="112"/>
    </row>
    <row r="659" spans="3:11" ht="18.75" x14ac:dyDescent="0.25">
      <c r="C659" s="211" t="str">
        <f>IFERROR(VLOOKUP(D658,'1. Desarrollo e Innov. Curricu.'!$E:$F,2,FALSE),IFERROR(VLOOKUP(D658,'2. Investigación Científica'!$E:$F,2,FALSE),IFERROR(VLOOKUP(D658,'3. Vinculación Univ. Sociedad'!$E:$F,2,FALSE),IFERROR(VLOOKUP(D658,'4. Docencia y Profesorado Univ.'!$E:$F,2,FALSE),IFERROR(VLOOKUP(D658,'5. Estudiantes y Graduados'!$E:$F,2,FALSE),IFERROR(VLOOKUP(D658,'11. Gestion Administrativa'!$E:$F,2,FALSE),IFERROR(VLOOKUP(D658,'13. Gestión Académica'!$E:$F,2,FALSE),IFERROR(VLOOKUP(D658,'8. Asegura. de la Calid. y M'!$E:$F,2,FALSE),IFERROR(VLOOKUP(D658,'6. Gestión del Conocimiento'!$E:$F,2,FALSE),IFERROR(VLOOKUP(D658,'15. Gobernabilidad y Proceso...'!$E:$F,2,FALSE),IFERROR(VLOOKUP(D658,'12. Gestión del Talento Humano'!$E:$F,2,FALSE),IFERROR(VLOOKUP(D658,'14. Internacional... de la E.S.'!$E:$F,2,FALSE),IFERROR(VLOOKUP(D658,'10. Posgrado'!$E:$F,2,FALSE),IFERROR(VLOOKUP(D658,'17. Gestión TIC'!$E:$F,2,FALSE),IFERROR(VLOOKUP(D658,'16. Desa. del Sistema Educ.Sup.'!$E:$F,2,FALSE),IFERROR(VLOOKUP(D658,'9. Cultura de Inno. Insti...'!$E:$F,2,FALSE),VLOOKUP(D658,'7. Lo Esencial de la Reforma U.'!$E:$F,2,0)))))))))))))))))</f>
        <v>Participación  en diversas actividades de apoyo a grupos vulnerables  como niños en riesgo social, adultos mayores, personas con capacidades especiales y otros</v>
      </c>
      <c r="D659" s="31"/>
      <c r="E659" s="93"/>
      <c r="F659" s="93"/>
      <c r="G659" s="93"/>
      <c r="H659" s="76"/>
      <c r="I659" s="76"/>
      <c r="J659" s="76"/>
      <c r="K659" s="112"/>
    </row>
    <row r="660" spans="3:11" ht="15.75" thickBot="1" x14ac:dyDescent="0.3">
      <c r="C660" s="456"/>
      <c r="D660" s="456"/>
      <c r="E660" s="456"/>
      <c r="F660" s="93"/>
      <c r="G660" s="76"/>
      <c r="H660" s="76"/>
      <c r="I660" s="76"/>
      <c r="J660" s="456"/>
      <c r="K660" s="456"/>
    </row>
    <row r="661" spans="3:11" ht="30.75" thickBot="1" x14ac:dyDescent="0.3">
      <c r="C661" s="129" t="s">
        <v>44</v>
      </c>
      <c r="D661" s="129" t="s">
        <v>55</v>
      </c>
      <c r="E661" s="136" t="s">
        <v>57</v>
      </c>
      <c r="F661" s="135" t="s">
        <v>27</v>
      </c>
      <c r="G661" s="133" t="s">
        <v>131</v>
      </c>
      <c r="H661" s="136" t="s">
        <v>46</v>
      </c>
      <c r="I661" s="133" t="s">
        <v>132</v>
      </c>
      <c r="J661" s="133" t="s">
        <v>410</v>
      </c>
      <c r="K661" s="133" t="s">
        <v>411</v>
      </c>
    </row>
    <row r="662" spans="3:11" x14ac:dyDescent="0.25">
      <c r="C662" s="221" t="s">
        <v>422</v>
      </c>
      <c r="D662" s="222">
        <v>0</v>
      </c>
      <c r="E662" s="220">
        <f>HLOOKUP(C662,$AH$2:$BU$3,2,0)</f>
        <v>1650</v>
      </c>
      <c r="F662" s="97">
        <f t="shared" ref="F662:F669" si="69">D662*E662</f>
        <v>0</v>
      </c>
      <c r="G662" s="161" t="s">
        <v>129</v>
      </c>
      <c r="H662" s="142" t="s">
        <v>761</v>
      </c>
      <c r="I662" s="130" t="str">
        <f>VLOOKUP(H662,Presupuesto!$B$11:$C$565,2,0)</f>
        <v>VIATICOS NACIONALES</v>
      </c>
      <c r="J662" s="219" t="s">
        <v>471</v>
      </c>
      <c r="K662" s="98" t="s">
        <v>394</v>
      </c>
    </row>
    <row r="663" spans="3:11" x14ac:dyDescent="0.25">
      <c r="C663" s="141" t="s">
        <v>1667</v>
      </c>
      <c r="D663" s="158">
        <v>5</v>
      </c>
      <c r="E663" s="123">
        <v>150</v>
      </c>
      <c r="F663" s="97">
        <f t="shared" si="69"/>
        <v>750</v>
      </c>
      <c r="G663" s="161" t="s">
        <v>129</v>
      </c>
      <c r="H663" s="142" t="s">
        <v>711</v>
      </c>
      <c r="I663" s="130" t="str">
        <f>VLOOKUP(H663,Presupuesto!$B$11:$C$565,2,0)</f>
        <v>SERVICIO DE TRANSPORTE EVENTUALES</v>
      </c>
      <c r="J663" s="219" t="s">
        <v>471</v>
      </c>
      <c r="K663" s="98" t="s">
        <v>396</v>
      </c>
    </row>
    <row r="664" spans="3:11" x14ac:dyDescent="0.25">
      <c r="C664" s="141" t="s">
        <v>1584</v>
      </c>
      <c r="D664" s="158">
        <v>100</v>
      </c>
      <c r="E664" s="123">
        <v>10</v>
      </c>
      <c r="F664" s="97">
        <f t="shared" si="69"/>
        <v>1000</v>
      </c>
      <c r="G664" s="161" t="s">
        <v>129</v>
      </c>
      <c r="H664" s="142" t="s">
        <v>717</v>
      </c>
      <c r="I664" s="130" t="str">
        <f>VLOOKUP(H664,Presupuesto!$B$11:$C$565,2,0)</f>
        <v>SERVICIOS DE IMPRENTA PUBLIC.Y REPRODUCCION</v>
      </c>
      <c r="J664" s="219" t="s">
        <v>471</v>
      </c>
      <c r="K664" s="98" t="s">
        <v>396</v>
      </c>
    </row>
    <row r="665" spans="3:11" x14ac:dyDescent="0.25">
      <c r="C665" s="141" t="s">
        <v>1656</v>
      </c>
      <c r="D665" s="158">
        <v>150</v>
      </c>
      <c r="E665" s="123">
        <v>50</v>
      </c>
      <c r="F665" s="97">
        <f t="shared" si="69"/>
        <v>7500</v>
      </c>
      <c r="G665" s="161" t="s">
        <v>129</v>
      </c>
      <c r="H665" s="142" t="s">
        <v>792</v>
      </c>
      <c r="I665" s="130" t="str">
        <f>VLOOKUP(H665,Presupuesto!$B$11:$C$565,2,0)</f>
        <v>ALIMENTOS B EBIDAS PARA PERSONAS</v>
      </c>
      <c r="J665" s="219" t="s">
        <v>471</v>
      </c>
      <c r="K665" s="98" t="s">
        <v>399</v>
      </c>
    </row>
    <row r="666" spans="3:11" x14ac:dyDescent="0.25">
      <c r="C666" s="141" t="s">
        <v>1919</v>
      </c>
      <c r="D666" s="158">
        <v>10</v>
      </c>
      <c r="E666" s="123">
        <v>500</v>
      </c>
      <c r="F666" s="97">
        <f t="shared" si="69"/>
        <v>5000</v>
      </c>
      <c r="G666" s="161" t="s">
        <v>129</v>
      </c>
      <c r="H666" s="142" t="s">
        <v>871</v>
      </c>
      <c r="I666" s="130" t="str">
        <f>VLOOKUP(H666,Presupuesto!$B$11:$C$565,2,0)</f>
        <v>GASOLINA</v>
      </c>
      <c r="J666" s="219" t="s">
        <v>471</v>
      </c>
      <c r="K666" s="98" t="s">
        <v>402</v>
      </c>
    </row>
    <row r="667" spans="3:11" x14ac:dyDescent="0.25">
      <c r="C667" s="141"/>
      <c r="D667" s="158"/>
      <c r="E667" s="123"/>
      <c r="F667" s="97">
        <f t="shared" si="69"/>
        <v>0</v>
      </c>
      <c r="G667" s="161"/>
      <c r="H667" s="142"/>
      <c r="I667" s="130" t="e">
        <f>VLOOKUP(H667,Presupuesto!$B$11:$C$565,2,0)</f>
        <v>#N/A</v>
      </c>
      <c r="J667" s="219" t="s">
        <v>471</v>
      </c>
      <c r="K667" s="98" t="s">
        <v>412</v>
      </c>
    </row>
    <row r="668" spans="3:11" x14ac:dyDescent="0.25">
      <c r="C668" s="145"/>
      <c r="D668" s="151"/>
      <c r="E668" s="118"/>
      <c r="F668" s="97">
        <f t="shared" si="69"/>
        <v>0</v>
      </c>
      <c r="G668" s="161"/>
      <c r="H668" s="146"/>
      <c r="I668" s="130" t="e">
        <f>VLOOKUP(H668,Presupuesto!$B$11:$C$565,2,0)</f>
        <v>#N/A</v>
      </c>
      <c r="J668" s="219" t="s">
        <v>471</v>
      </c>
      <c r="K668" s="98" t="s">
        <v>412</v>
      </c>
    </row>
    <row r="669" spans="3:11" ht="15.75" thickBot="1" x14ac:dyDescent="0.3">
      <c r="C669" s="499"/>
      <c r="D669" s="500"/>
      <c r="E669" s="501"/>
      <c r="F669" s="105">
        <f t="shared" si="69"/>
        <v>0</v>
      </c>
      <c r="G669" s="162"/>
      <c r="H669" s="148"/>
      <c r="I669" s="132" t="e">
        <f>VLOOKUP(H669,Presupuesto!$B$11:$C$565,2,0)</f>
        <v>#N/A</v>
      </c>
      <c r="J669" s="106" t="str">
        <f t="shared" ref="J669" si="70">$J$379</f>
        <v>Aseguramiento de la Calidad</v>
      </c>
      <c r="K669" s="124" t="s">
        <v>394</v>
      </c>
    </row>
    <row r="672" spans="3:11" ht="15.75" thickBot="1" x14ac:dyDescent="0.3"/>
    <row r="673" spans="3:11" ht="15.75" thickBot="1" x14ac:dyDescent="0.3">
      <c r="C673" s="157" t="s">
        <v>53</v>
      </c>
      <c r="D673" s="374">
        <f>SUM(F680:F687)</f>
        <v>41150</v>
      </c>
      <c r="E673" s="456"/>
      <c r="F673" s="70"/>
      <c r="G673" s="79"/>
      <c r="H673" s="70"/>
      <c r="I673" s="70"/>
      <c r="J673" s="456"/>
      <c r="K673" s="456"/>
    </row>
    <row r="674" spans="3:11" x14ac:dyDescent="0.25">
      <c r="C674" s="70"/>
      <c r="D674" s="31"/>
      <c r="E674" s="93"/>
      <c r="F674" s="93"/>
      <c r="G674" s="93"/>
      <c r="H674" s="76"/>
      <c r="I674" s="76"/>
      <c r="J674" s="76"/>
      <c r="K674" s="112"/>
    </row>
    <row r="675" spans="3:11" x14ac:dyDescent="0.25">
      <c r="C675" s="70"/>
      <c r="D675" s="31"/>
      <c r="E675" s="93"/>
      <c r="F675" s="93"/>
      <c r="G675" s="93"/>
      <c r="H675" s="76"/>
      <c r="I675" s="76"/>
      <c r="J675" s="76"/>
      <c r="K675" s="112"/>
    </row>
    <row r="676" spans="3:11" ht="15.75" x14ac:dyDescent="0.25">
      <c r="C676" s="202" t="s">
        <v>392</v>
      </c>
      <c r="D676" s="370" t="s">
        <v>2073</v>
      </c>
      <c r="E676" s="93"/>
      <c r="F676" s="93"/>
      <c r="G676" s="93"/>
      <c r="H676" s="76"/>
      <c r="I676" s="76"/>
      <c r="J676" s="76"/>
      <c r="K676" s="112"/>
    </row>
    <row r="677" spans="3:11" ht="18.75" x14ac:dyDescent="0.25">
      <c r="C677" s="211" t="str">
        <f>IFERROR(VLOOKUP(D676,'1. Desarrollo e Innov. Curricu.'!$E:$F,2,FALSE),IFERROR(VLOOKUP(D676,'2. Investigación Científica'!$E:$F,2,FALSE),IFERROR(VLOOKUP(D676,'3. Vinculación Univ. Sociedad'!$E:$F,2,FALSE),IFERROR(VLOOKUP(D676,'4. Docencia y Profesorado Univ.'!$E:$F,2,FALSE),IFERROR(VLOOKUP(D676,'5. Estudiantes y Graduados'!$E:$F,2,FALSE),IFERROR(VLOOKUP(D676,'11. Gestion Administrativa'!$E:$F,2,FALSE),IFERROR(VLOOKUP(D676,'13. Gestión Académica'!$E:$F,2,FALSE),IFERROR(VLOOKUP(D676,'8. Asegura. de la Calid. y M'!$E:$F,2,FALSE),IFERROR(VLOOKUP(D676,'6. Gestión del Conocimiento'!$E:$F,2,FALSE),IFERROR(VLOOKUP(D676,'15. Gobernabilidad y Proceso...'!$E:$F,2,FALSE),IFERROR(VLOOKUP(D676,'12. Gestión del Talento Humano'!$E:$F,2,FALSE),IFERROR(VLOOKUP(D676,'14. Internacional... de la E.S.'!$E:$F,2,FALSE),IFERROR(VLOOKUP(D676,'10. Posgrado'!$E:$F,2,FALSE),IFERROR(VLOOKUP(D676,'17. Gestión TIC'!$E:$F,2,FALSE),IFERROR(VLOOKUP(D676,'16. Desa. del Sistema Educ.Sup.'!$E:$F,2,FALSE),IFERROR(VLOOKUP(D676,'9. Cultura de Inno. Insti...'!$E:$F,2,FALSE),VLOOKUP(D676,'7. Lo Esencial de la Reforma U.'!$E:$F,2,0)))))))))))))))))</f>
        <v>Realización del Primer Foro Nacional para Analizar la Crisis Ecónomica Mundíal y Nacional y la búsqueda de soluciones.</v>
      </c>
      <c r="D677" s="31"/>
      <c r="E677" s="93"/>
      <c r="F677" s="93"/>
      <c r="G677" s="93"/>
      <c r="H677" s="76"/>
      <c r="I677" s="76"/>
      <c r="J677" s="76"/>
      <c r="K677" s="112"/>
    </row>
    <row r="678" spans="3:11" ht="15.75" thickBot="1" x14ac:dyDescent="0.3">
      <c r="C678" s="456"/>
      <c r="D678" s="456"/>
      <c r="E678" s="456"/>
      <c r="F678" s="93"/>
      <c r="G678" s="76"/>
      <c r="H678" s="76"/>
      <c r="I678" s="76"/>
      <c r="J678" s="456"/>
      <c r="K678" s="456"/>
    </row>
    <row r="679" spans="3:11" ht="30.75" thickBot="1" x14ac:dyDescent="0.3">
      <c r="C679" s="129" t="s">
        <v>44</v>
      </c>
      <c r="D679" s="129" t="s">
        <v>55</v>
      </c>
      <c r="E679" s="136" t="s">
        <v>57</v>
      </c>
      <c r="F679" s="135" t="s">
        <v>27</v>
      </c>
      <c r="G679" s="133" t="s">
        <v>131</v>
      </c>
      <c r="H679" s="136" t="s">
        <v>46</v>
      </c>
      <c r="I679" s="133" t="s">
        <v>132</v>
      </c>
      <c r="J679" s="133" t="s">
        <v>410</v>
      </c>
      <c r="K679" s="133" t="s">
        <v>411</v>
      </c>
    </row>
    <row r="680" spans="3:11" x14ac:dyDescent="0.25">
      <c r="C680" s="221" t="s">
        <v>422</v>
      </c>
      <c r="D680" s="222">
        <v>1</v>
      </c>
      <c r="E680" s="220">
        <f>HLOOKUP(C680,$AH$2:$BU$3,2,0)</f>
        <v>1650</v>
      </c>
      <c r="F680" s="97">
        <f t="shared" ref="F680:F687" si="71">D680*E680</f>
        <v>1650</v>
      </c>
      <c r="G680" s="161" t="s">
        <v>129</v>
      </c>
      <c r="H680" s="142" t="s">
        <v>761</v>
      </c>
      <c r="I680" s="130" t="str">
        <f>VLOOKUP(H680,Presupuesto!$B$11:$C$565,2,0)</f>
        <v>VIATICOS NACIONALES</v>
      </c>
      <c r="J680" s="219" t="s">
        <v>471</v>
      </c>
      <c r="K680" s="98" t="s">
        <v>396</v>
      </c>
    </row>
    <row r="681" spans="3:11" x14ac:dyDescent="0.25">
      <c r="C681" s="141" t="s">
        <v>1919</v>
      </c>
      <c r="D681" s="158">
        <v>5</v>
      </c>
      <c r="E681" s="123">
        <v>500</v>
      </c>
      <c r="F681" s="97">
        <f t="shared" si="71"/>
        <v>2500</v>
      </c>
      <c r="G681" s="161" t="s">
        <v>129</v>
      </c>
      <c r="H681" s="142" t="s">
        <v>871</v>
      </c>
      <c r="I681" s="130" t="str">
        <f>VLOOKUP(H681,Presupuesto!$B$11:$C$565,2,0)</f>
        <v>GASOLINA</v>
      </c>
      <c r="J681" s="219" t="s">
        <v>471</v>
      </c>
      <c r="K681" s="98" t="s">
        <v>396</v>
      </c>
    </row>
    <row r="682" spans="3:11" x14ac:dyDescent="0.25">
      <c r="C682" s="141" t="s">
        <v>1584</v>
      </c>
      <c r="D682" s="158">
        <v>20</v>
      </c>
      <c r="E682" s="123">
        <v>100</v>
      </c>
      <c r="F682" s="97">
        <f t="shared" si="71"/>
        <v>2000</v>
      </c>
      <c r="G682" s="161" t="s">
        <v>129</v>
      </c>
      <c r="H682" s="142" t="s">
        <v>717</v>
      </c>
      <c r="I682" s="130" t="str">
        <f>VLOOKUP(H682,Presupuesto!$B$11:$C$565,2,0)</f>
        <v>SERVICIOS DE IMPRENTA PUBLIC.Y REPRODUCCION</v>
      </c>
      <c r="J682" s="219" t="s">
        <v>471</v>
      </c>
      <c r="K682" s="98" t="s">
        <v>396</v>
      </c>
    </row>
    <row r="683" spans="3:11" x14ac:dyDescent="0.25">
      <c r="C683" s="141" t="s">
        <v>1915</v>
      </c>
      <c r="D683" s="158">
        <v>150</v>
      </c>
      <c r="E683" s="123">
        <v>100</v>
      </c>
      <c r="F683" s="97">
        <f t="shared" si="71"/>
        <v>15000</v>
      </c>
      <c r="G683" s="161" t="s">
        <v>129</v>
      </c>
      <c r="H683" s="142" t="s">
        <v>792</v>
      </c>
      <c r="I683" s="130" t="str">
        <f>VLOOKUP(H683,Presupuesto!$B$11:$C$565,2,0)</f>
        <v>ALIMENTOS B EBIDAS PARA PERSONAS</v>
      </c>
      <c r="J683" s="219" t="s">
        <v>471</v>
      </c>
      <c r="K683" s="98" t="s">
        <v>396</v>
      </c>
    </row>
    <row r="684" spans="3:11" x14ac:dyDescent="0.25">
      <c r="C684" s="141" t="s">
        <v>2074</v>
      </c>
      <c r="D684" s="158">
        <v>2</v>
      </c>
      <c r="E684" s="123">
        <v>10000</v>
      </c>
      <c r="F684" s="97">
        <f t="shared" si="71"/>
        <v>20000</v>
      </c>
      <c r="G684" s="161" t="s">
        <v>129</v>
      </c>
      <c r="H684" s="142" t="s">
        <v>699</v>
      </c>
      <c r="I684" s="130" t="str">
        <f>VLOOKUP(H684,Presupuesto!$B$11:$C$565,2,0)</f>
        <v>SERVICIOS DE CAPACITACION.</v>
      </c>
      <c r="J684" s="219" t="s">
        <v>471</v>
      </c>
      <c r="K684" s="98" t="s">
        <v>396</v>
      </c>
    </row>
    <row r="685" spans="3:11" x14ac:dyDescent="0.25">
      <c r="C685" s="141"/>
      <c r="D685" s="158"/>
      <c r="E685" s="123"/>
      <c r="F685" s="97">
        <f t="shared" si="71"/>
        <v>0</v>
      </c>
      <c r="G685" s="161"/>
      <c r="H685" s="142"/>
      <c r="I685" s="130" t="e">
        <f>VLOOKUP(H685,Presupuesto!$B$11:$C$565,2,0)</f>
        <v>#N/A</v>
      </c>
      <c r="J685" s="219" t="s">
        <v>471</v>
      </c>
      <c r="K685" s="98" t="s">
        <v>412</v>
      </c>
    </row>
    <row r="686" spans="3:11" x14ac:dyDescent="0.25">
      <c r="C686" s="145"/>
      <c r="D686" s="151"/>
      <c r="E686" s="118"/>
      <c r="F686" s="97">
        <f t="shared" si="71"/>
        <v>0</v>
      </c>
      <c r="G686" s="161"/>
      <c r="H686" s="146"/>
      <c r="I686" s="130" t="e">
        <f>VLOOKUP(H686,Presupuesto!$B$11:$C$565,2,0)</f>
        <v>#N/A</v>
      </c>
      <c r="J686" s="98" t="str">
        <f t="shared" ref="J686:J687" si="72">$J$379</f>
        <v>Aseguramiento de la Calidad</v>
      </c>
      <c r="K686" s="98" t="s">
        <v>412</v>
      </c>
    </row>
    <row r="687" spans="3:11" ht="15.75" thickBot="1" x14ac:dyDescent="0.3">
      <c r="C687" s="499"/>
      <c r="D687" s="500"/>
      <c r="E687" s="501"/>
      <c r="F687" s="105">
        <f t="shared" si="71"/>
        <v>0</v>
      </c>
      <c r="G687" s="162"/>
      <c r="H687" s="148"/>
      <c r="I687" s="132" t="e">
        <f>VLOOKUP(H687,Presupuesto!$B$11:$C$565,2,0)</f>
        <v>#N/A</v>
      </c>
      <c r="J687" s="106" t="str">
        <f t="shared" si="72"/>
        <v>Aseguramiento de la Calidad</v>
      </c>
      <c r="K687" s="124" t="s">
        <v>394</v>
      </c>
    </row>
    <row r="689" spans="3:11" ht="15.75" thickBot="1" x14ac:dyDescent="0.3"/>
    <row r="690" spans="3:11" ht="15.75" thickBot="1" x14ac:dyDescent="0.3">
      <c r="C690" s="157" t="s">
        <v>53</v>
      </c>
      <c r="D690" s="374">
        <f>SUM(F697:F731)</f>
        <v>459310</v>
      </c>
      <c r="E690" s="456"/>
      <c r="F690" s="70"/>
      <c r="G690" s="79"/>
      <c r="H690" s="70"/>
      <c r="I690" s="70"/>
      <c r="J690" s="456"/>
      <c r="K690" s="456"/>
    </row>
    <row r="691" spans="3:11" x14ac:dyDescent="0.25">
      <c r="C691" s="70"/>
      <c r="D691" s="31"/>
      <c r="E691" s="93"/>
      <c r="F691" s="93"/>
      <c r="G691" s="93"/>
      <c r="H691" s="76"/>
      <c r="I691" s="76"/>
      <c r="J691" s="76"/>
      <c r="K691" s="112"/>
    </row>
    <row r="692" spans="3:11" x14ac:dyDescent="0.25">
      <c r="C692" s="70"/>
      <c r="D692" s="31"/>
      <c r="E692" s="93"/>
      <c r="F692" s="93"/>
      <c r="G692" s="93"/>
      <c r="H692" s="76"/>
      <c r="I692" s="76"/>
      <c r="J692" s="76"/>
      <c r="K692" s="112"/>
    </row>
    <row r="693" spans="3:11" ht="15.75" x14ac:dyDescent="0.25">
      <c r="C693" s="202" t="s">
        <v>392</v>
      </c>
      <c r="D693" s="370" t="s">
        <v>2133</v>
      </c>
      <c r="E693" s="93"/>
      <c r="F693" s="93"/>
      <c r="G693" s="93"/>
      <c r="H693" s="76"/>
      <c r="I693" s="76"/>
      <c r="J693" s="76"/>
      <c r="K693" s="112"/>
    </row>
    <row r="694" spans="3:11" ht="18.75" x14ac:dyDescent="0.25">
      <c r="C694" s="211" t="str">
        <f>IFERROR(VLOOKUP(D693,'1. Desarrollo e Innov. Curricu.'!$E:$F,2,FALSE),IFERROR(VLOOKUP(D693,'2. Investigación Científica'!$E:$F,2,FALSE),IFERROR(VLOOKUP(D693,'3. Vinculación Univ. Sociedad'!$E:$F,2,FALSE),IFERROR(VLOOKUP(D693,'4. Docencia y Profesorado Univ.'!$E:$F,2,FALSE),IFERROR(VLOOKUP(D693,'5. Estudiantes y Graduados'!$E:$F,2,FALSE),IFERROR(VLOOKUP(D693,'11. Gestion Administrativa'!$E:$F,2,FALSE),IFERROR(VLOOKUP(D693,'13. Gestión Académica'!$E:$F,2,FALSE),IFERROR(VLOOKUP(D693,'8. Asegura. de la Calid. y M'!$E:$F,2,FALSE),IFERROR(VLOOKUP(D693,'6. Gestión del Conocimiento'!$E:$F,2,FALSE),IFERROR(VLOOKUP(D693,'15. Gobernabilidad y Proceso...'!$E:$F,2,FALSE),IFERROR(VLOOKUP(D693,'12. Gestión del Talento Humano'!$E:$F,2,FALSE),IFERROR(VLOOKUP(D693,'14. Internacional... de la E.S.'!$E:$F,2,FALSE),IFERROR(VLOOKUP(D693,'10. Posgrado'!$E:$F,2,FALSE),IFERROR(VLOOKUP(D693,'17. Gestión TIC'!$E:$F,2,FALSE),IFERROR(VLOOKUP(D693,'16. Desa. del Sistema Educ.Sup.'!$E:$F,2,FALSE),IFERROR(VLOOKUP(D693,'9. Cultura de Inno. Insti...'!$E:$F,2,FALSE),VLOOKUP(D693,'7. Lo Esencial de la Reforma U.'!$E:$F,2,0)))))))))))))))))</f>
        <v>Compra de papeleria y utiles y material didactico para las carreras</v>
      </c>
      <c r="D694" s="31"/>
      <c r="E694" s="93"/>
      <c r="F694" s="93"/>
      <c r="G694" s="93"/>
      <c r="H694" s="76"/>
      <c r="I694" s="76"/>
      <c r="J694" s="76"/>
      <c r="K694" s="112"/>
    </row>
    <row r="695" spans="3:11" ht="15.75" thickBot="1" x14ac:dyDescent="0.3">
      <c r="C695" s="456"/>
      <c r="D695" s="456"/>
      <c r="E695" s="456"/>
      <c r="F695" s="93"/>
      <c r="G695" s="76"/>
      <c r="H695" s="76"/>
      <c r="I695" s="76"/>
      <c r="J695" s="456"/>
      <c r="K695" s="456"/>
    </row>
    <row r="696" spans="3:11" ht="30.75" thickBot="1" x14ac:dyDescent="0.3">
      <c r="C696" s="129" t="s">
        <v>44</v>
      </c>
      <c r="D696" s="129" t="s">
        <v>55</v>
      </c>
      <c r="E696" s="136" t="s">
        <v>57</v>
      </c>
      <c r="F696" s="135" t="s">
        <v>27</v>
      </c>
      <c r="G696" s="133" t="s">
        <v>131</v>
      </c>
      <c r="H696" s="136" t="s">
        <v>46</v>
      </c>
      <c r="I696" s="133" t="s">
        <v>132</v>
      </c>
      <c r="J696" s="133" t="s">
        <v>410</v>
      </c>
      <c r="K696" s="133" t="s">
        <v>411</v>
      </c>
    </row>
    <row r="697" spans="3:11" x14ac:dyDescent="0.25">
      <c r="C697" s="221" t="s">
        <v>422</v>
      </c>
      <c r="D697" s="222">
        <v>0</v>
      </c>
      <c r="E697" s="220">
        <f>HLOOKUP(C697,$AH$2:$BU$3,2,0)</f>
        <v>1650</v>
      </c>
      <c r="F697" s="97">
        <f t="shared" ref="F697:F704" si="73">D697*E697</f>
        <v>0</v>
      </c>
      <c r="G697" s="161"/>
      <c r="H697" s="142"/>
      <c r="I697" s="130" t="e">
        <f>VLOOKUP(H697,Presupuesto!$B$11:$C$565,2,0)</f>
        <v>#N/A</v>
      </c>
      <c r="J697" s="219" t="s">
        <v>1364</v>
      </c>
      <c r="K697" s="98" t="s">
        <v>396</v>
      </c>
    </row>
    <row r="698" spans="3:11" x14ac:dyDescent="0.25">
      <c r="C698" s="141" t="s">
        <v>2135</v>
      </c>
      <c r="D698" s="158">
        <v>100</v>
      </c>
      <c r="E698" s="123">
        <v>15</v>
      </c>
      <c r="F698" s="97">
        <f t="shared" si="73"/>
        <v>1500</v>
      </c>
      <c r="G698" s="161" t="s">
        <v>129</v>
      </c>
      <c r="H698" s="142" t="s">
        <v>327</v>
      </c>
      <c r="I698" s="130" t="str">
        <f>VLOOKUP(H698,Presupuesto!$B$11:$C$565,2,0)</f>
        <v>UTILES DE ESCRITORIO, OFICINA Y ENZE¥ANZA</v>
      </c>
      <c r="J698" s="219" t="s">
        <v>1364</v>
      </c>
      <c r="K698" s="98" t="s">
        <v>396</v>
      </c>
    </row>
    <row r="699" spans="3:11" x14ac:dyDescent="0.25">
      <c r="C699" s="141" t="s">
        <v>2136</v>
      </c>
      <c r="D699" s="158">
        <v>50</v>
      </c>
      <c r="E699" s="123">
        <v>65</v>
      </c>
      <c r="F699" s="97">
        <f t="shared" si="73"/>
        <v>3250</v>
      </c>
      <c r="G699" s="161" t="s">
        <v>129</v>
      </c>
      <c r="H699" s="142" t="s">
        <v>327</v>
      </c>
      <c r="I699" s="130" t="str">
        <f>VLOOKUP(H699,Presupuesto!$B$11:$C$565,2,0)</f>
        <v>UTILES DE ESCRITORIO, OFICINA Y ENZE¥ANZA</v>
      </c>
      <c r="J699" s="219" t="s">
        <v>1364</v>
      </c>
      <c r="K699" s="98" t="s">
        <v>396</v>
      </c>
    </row>
    <row r="700" spans="3:11" x14ac:dyDescent="0.25">
      <c r="C700" s="141" t="s">
        <v>2137</v>
      </c>
      <c r="D700" s="158">
        <v>1000</v>
      </c>
      <c r="E700" s="123">
        <v>20</v>
      </c>
      <c r="F700" s="97">
        <f t="shared" si="73"/>
        <v>20000</v>
      </c>
      <c r="G700" s="161" t="s">
        <v>129</v>
      </c>
      <c r="H700" s="142" t="s">
        <v>821</v>
      </c>
      <c r="I700" s="130" t="str">
        <f>VLOOKUP(H700,Presupuesto!$B$11:$C$565,2,0)</f>
        <v>PRODUCTOS PAPEL Y CARTON</v>
      </c>
      <c r="J700" s="219" t="s">
        <v>1364</v>
      </c>
      <c r="K700" s="98" t="s">
        <v>396</v>
      </c>
    </row>
    <row r="701" spans="3:11" x14ac:dyDescent="0.25">
      <c r="C701" s="141" t="s">
        <v>2138</v>
      </c>
      <c r="D701" s="158">
        <v>50</v>
      </c>
      <c r="E701" s="123">
        <v>30</v>
      </c>
      <c r="F701" s="97">
        <f t="shared" si="73"/>
        <v>1500</v>
      </c>
      <c r="G701" s="161" t="s">
        <v>129</v>
      </c>
      <c r="H701" s="142" t="s">
        <v>316</v>
      </c>
      <c r="I701" s="130" t="str">
        <f>VLOOKUP(H701,Presupuesto!$B$11:$C$565,2,0)</f>
        <v>PRODUCTOS DE PAPEL Y CARTON (33400-00)</v>
      </c>
      <c r="J701" s="219" t="s">
        <v>1364</v>
      </c>
      <c r="K701" s="98" t="s">
        <v>396</v>
      </c>
    </row>
    <row r="702" spans="3:11" x14ac:dyDescent="0.25">
      <c r="C702" s="141" t="s">
        <v>2139</v>
      </c>
      <c r="D702" s="158">
        <v>1000</v>
      </c>
      <c r="E702" s="123">
        <v>1</v>
      </c>
      <c r="F702" s="97">
        <f t="shared" si="73"/>
        <v>1000</v>
      </c>
      <c r="G702" s="161" t="s">
        <v>129</v>
      </c>
      <c r="H702" s="142" t="s">
        <v>327</v>
      </c>
      <c r="I702" s="130" t="str">
        <f>VLOOKUP(H702,Presupuesto!$B$11:$C$565,2,0)</f>
        <v>UTILES DE ESCRITORIO, OFICINA Y ENZE¥ANZA</v>
      </c>
      <c r="J702" s="219" t="s">
        <v>1364</v>
      </c>
      <c r="K702" s="98" t="s">
        <v>397</v>
      </c>
    </row>
    <row r="703" spans="3:11" x14ac:dyDescent="0.25">
      <c r="C703" s="145" t="s">
        <v>2140</v>
      </c>
      <c r="D703" s="151">
        <v>1000</v>
      </c>
      <c r="E703" s="118">
        <v>3</v>
      </c>
      <c r="F703" s="97">
        <f t="shared" si="73"/>
        <v>3000</v>
      </c>
      <c r="G703" s="161" t="s">
        <v>129</v>
      </c>
      <c r="H703" s="142" t="s">
        <v>327</v>
      </c>
      <c r="I703" s="130" t="str">
        <f>VLOOKUP(H703,Presupuesto!$B$11:$C$565,2,0)</f>
        <v>UTILES DE ESCRITORIO, OFICINA Y ENZE¥ANZA</v>
      </c>
      <c r="J703" s="219" t="s">
        <v>1364</v>
      </c>
      <c r="K703" s="98" t="s">
        <v>397</v>
      </c>
    </row>
    <row r="704" spans="3:11" x14ac:dyDescent="0.25">
      <c r="C704" s="515" t="s">
        <v>2141</v>
      </c>
      <c r="D704" s="516">
        <v>1000</v>
      </c>
      <c r="E704" s="517">
        <v>4</v>
      </c>
      <c r="F704" s="518">
        <f t="shared" si="73"/>
        <v>4000</v>
      </c>
      <c r="G704" s="161" t="s">
        <v>129</v>
      </c>
      <c r="H704" s="142" t="s">
        <v>327</v>
      </c>
      <c r="I704" s="131" t="str">
        <f>VLOOKUP(H704,Presupuesto!$B$11:$C$565,2,0)</f>
        <v>UTILES DE ESCRITORIO, OFICINA Y ENZE¥ANZA</v>
      </c>
      <c r="J704" s="219" t="s">
        <v>1364</v>
      </c>
      <c r="K704" s="98" t="s">
        <v>397</v>
      </c>
    </row>
    <row r="705" spans="3:11" x14ac:dyDescent="0.25">
      <c r="C705" s="125" t="s">
        <v>2142</v>
      </c>
      <c r="D705" s="125">
        <v>50</v>
      </c>
      <c r="E705" s="125">
        <v>25</v>
      </c>
      <c r="F705" s="518">
        <f t="shared" ref="F705:F731" si="74">D705*E705</f>
        <v>1250</v>
      </c>
      <c r="G705" s="161" t="s">
        <v>129</v>
      </c>
      <c r="H705" s="519" t="s">
        <v>939</v>
      </c>
      <c r="I705" s="131" t="str">
        <f>VLOOKUP(H705,Presupuesto!$B$11:$C$565,2,0)</f>
        <v>ELEMENTOS DE LIMPIEZA</v>
      </c>
      <c r="J705" s="219" t="s">
        <v>1364</v>
      </c>
      <c r="K705" s="98" t="s">
        <v>397</v>
      </c>
    </row>
    <row r="706" spans="3:11" x14ac:dyDescent="0.25">
      <c r="C706" s="125" t="s">
        <v>2143</v>
      </c>
      <c r="D706" s="125">
        <v>50</v>
      </c>
      <c r="E706" s="125">
        <v>45</v>
      </c>
      <c r="F706" s="518">
        <f t="shared" si="74"/>
        <v>2250</v>
      </c>
      <c r="G706" s="161" t="s">
        <v>129</v>
      </c>
      <c r="H706" s="519" t="s">
        <v>939</v>
      </c>
      <c r="I706" s="131" t="str">
        <f>VLOOKUP(H706,Presupuesto!$B$11:$C$565,2,0)</f>
        <v>ELEMENTOS DE LIMPIEZA</v>
      </c>
      <c r="J706" s="219" t="s">
        <v>1364</v>
      </c>
      <c r="K706" s="98" t="s">
        <v>397</v>
      </c>
    </row>
    <row r="707" spans="3:11" x14ac:dyDescent="0.25">
      <c r="C707" s="125" t="s">
        <v>2144</v>
      </c>
      <c r="D707" s="125">
        <v>2</v>
      </c>
      <c r="E707" s="125">
        <v>5300</v>
      </c>
      <c r="F707" s="518">
        <f t="shared" si="74"/>
        <v>10600</v>
      </c>
      <c r="G707" s="161" t="s">
        <v>129</v>
      </c>
      <c r="H707" s="519" t="s">
        <v>939</v>
      </c>
      <c r="I707" s="131" t="str">
        <f>VLOOKUP(H707,Presupuesto!$B$11:$C$565,2,0)</f>
        <v>ELEMENTOS DE LIMPIEZA</v>
      </c>
      <c r="J707" s="219" t="s">
        <v>1364</v>
      </c>
      <c r="K707" s="98" t="s">
        <v>397</v>
      </c>
    </row>
    <row r="708" spans="3:11" x14ac:dyDescent="0.25">
      <c r="C708" s="125" t="s">
        <v>2145</v>
      </c>
      <c r="D708" s="125">
        <v>60</v>
      </c>
      <c r="E708" s="125">
        <v>60</v>
      </c>
      <c r="F708" s="518">
        <f t="shared" si="74"/>
        <v>3600</v>
      </c>
      <c r="G708" s="161" t="s">
        <v>129</v>
      </c>
      <c r="H708" s="519" t="s">
        <v>939</v>
      </c>
      <c r="I708" s="131" t="str">
        <f>VLOOKUP(H708,Presupuesto!$B$11:$C$565,2,0)</f>
        <v>ELEMENTOS DE LIMPIEZA</v>
      </c>
      <c r="J708" s="219" t="s">
        <v>1364</v>
      </c>
      <c r="K708" s="98" t="s">
        <v>397</v>
      </c>
    </row>
    <row r="709" spans="3:11" x14ac:dyDescent="0.25">
      <c r="C709" s="125" t="s">
        <v>2146</v>
      </c>
      <c r="D709" s="125">
        <v>100</v>
      </c>
      <c r="E709" s="125">
        <v>45</v>
      </c>
      <c r="F709" s="518">
        <f t="shared" si="74"/>
        <v>4500</v>
      </c>
      <c r="G709" s="161" t="s">
        <v>129</v>
      </c>
      <c r="H709" s="519" t="s">
        <v>939</v>
      </c>
      <c r="I709" s="131" t="str">
        <f>VLOOKUP(H709,Presupuesto!$B$11:$C$565,2,0)</f>
        <v>ELEMENTOS DE LIMPIEZA</v>
      </c>
      <c r="J709" s="219" t="s">
        <v>1364</v>
      </c>
      <c r="K709" s="98" t="s">
        <v>397</v>
      </c>
    </row>
    <row r="710" spans="3:11" x14ac:dyDescent="0.25">
      <c r="C710" s="125" t="s">
        <v>2147</v>
      </c>
      <c r="D710" s="125">
        <v>70</v>
      </c>
      <c r="E710" s="125">
        <v>360</v>
      </c>
      <c r="F710" s="518">
        <f t="shared" si="74"/>
        <v>25200</v>
      </c>
      <c r="G710" s="161" t="s">
        <v>129</v>
      </c>
      <c r="H710" s="519" t="s">
        <v>939</v>
      </c>
      <c r="I710" s="131" t="str">
        <f>VLOOKUP(H710,Presupuesto!$B$11:$C$565,2,0)</f>
        <v>ELEMENTOS DE LIMPIEZA</v>
      </c>
      <c r="J710" s="219" t="s">
        <v>1364</v>
      </c>
      <c r="K710" s="110" t="s">
        <v>398</v>
      </c>
    </row>
    <row r="711" spans="3:11" x14ac:dyDescent="0.25">
      <c r="C711" s="125" t="s">
        <v>2148</v>
      </c>
      <c r="D711" s="125">
        <v>70</v>
      </c>
      <c r="E711" s="125">
        <v>750</v>
      </c>
      <c r="F711" s="518">
        <f t="shared" si="74"/>
        <v>52500</v>
      </c>
      <c r="G711" s="161" t="s">
        <v>129</v>
      </c>
      <c r="H711" s="519" t="s">
        <v>939</v>
      </c>
      <c r="I711" s="131" t="str">
        <f>VLOOKUP(H711,Presupuesto!$B$11:$C$565,2,0)</f>
        <v>ELEMENTOS DE LIMPIEZA</v>
      </c>
      <c r="J711" s="219" t="s">
        <v>1364</v>
      </c>
      <c r="K711" s="110" t="s">
        <v>398</v>
      </c>
    </row>
    <row r="712" spans="3:11" x14ac:dyDescent="0.25">
      <c r="C712" s="125" t="s">
        <v>2149</v>
      </c>
      <c r="D712" s="125">
        <v>2</v>
      </c>
      <c r="E712" s="125">
        <v>5000</v>
      </c>
      <c r="F712" s="518">
        <f t="shared" si="74"/>
        <v>10000</v>
      </c>
      <c r="G712" s="161" t="s">
        <v>129</v>
      </c>
      <c r="H712" s="519" t="s">
        <v>939</v>
      </c>
      <c r="I712" s="131" t="str">
        <f>VLOOKUP(H712,Presupuesto!$B$11:$C$565,2,0)</f>
        <v>ELEMENTOS DE LIMPIEZA</v>
      </c>
      <c r="J712" s="219" t="s">
        <v>1364</v>
      </c>
      <c r="K712" s="110" t="s">
        <v>398</v>
      </c>
    </row>
    <row r="713" spans="3:11" x14ac:dyDescent="0.25">
      <c r="C713" s="125" t="s">
        <v>2150</v>
      </c>
      <c r="D713" s="125">
        <v>2</v>
      </c>
      <c r="E713" s="125">
        <v>5000</v>
      </c>
      <c r="F713" s="518">
        <f t="shared" si="74"/>
        <v>10000</v>
      </c>
      <c r="G713" s="161" t="s">
        <v>129</v>
      </c>
      <c r="H713" s="519" t="s">
        <v>939</v>
      </c>
      <c r="I713" s="131" t="str">
        <f>VLOOKUP(H713,Presupuesto!$B$11:$C$565,2,0)</f>
        <v>ELEMENTOS DE LIMPIEZA</v>
      </c>
      <c r="J713" s="219" t="s">
        <v>1364</v>
      </c>
      <c r="K713" s="110" t="s">
        <v>398</v>
      </c>
    </row>
    <row r="714" spans="3:11" x14ac:dyDescent="0.25">
      <c r="C714" s="125" t="s">
        <v>2151</v>
      </c>
      <c r="D714" s="125">
        <v>30</v>
      </c>
      <c r="E714" s="125">
        <v>612</v>
      </c>
      <c r="F714" s="518">
        <f t="shared" si="74"/>
        <v>18360</v>
      </c>
      <c r="G714" s="161" t="s">
        <v>129</v>
      </c>
      <c r="H714" s="519" t="s">
        <v>939</v>
      </c>
      <c r="I714" s="131" t="str">
        <f>VLOOKUP(H714,Presupuesto!$B$11:$C$565,2,0)</f>
        <v>ELEMENTOS DE LIMPIEZA</v>
      </c>
      <c r="J714" s="219" t="s">
        <v>1364</v>
      </c>
      <c r="K714" s="110" t="s">
        <v>398</v>
      </c>
    </row>
    <row r="715" spans="3:11" x14ac:dyDescent="0.25">
      <c r="C715" s="125" t="s">
        <v>2152</v>
      </c>
      <c r="D715" s="125">
        <v>100</v>
      </c>
      <c r="E715" s="125">
        <v>35</v>
      </c>
      <c r="F715" s="518">
        <f t="shared" si="74"/>
        <v>3500</v>
      </c>
      <c r="G715" s="161" t="s">
        <v>129</v>
      </c>
      <c r="H715" s="519" t="s">
        <v>939</v>
      </c>
      <c r="I715" s="131" t="str">
        <f>VLOOKUP(H715,Presupuesto!$B$11:$C$565,2,0)</f>
        <v>ELEMENTOS DE LIMPIEZA</v>
      </c>
      <c r="J715" s="219" t="s">
        <v>1364</v>
      </c>
      <c r="K715" s="110" t="s">
        <v>398</v>
      </c>
    </row>
    <row r="716" spans="3:11" x14ac:dyDescent="0.25">
      <c r="C716" s="125" t="s">
        <v>2153</v>
      </c>
      <c r="D716" s="125">
        <v>300</v>
      </c>
      <c r="E716" s="125">
        <v>53</v>
      </c>
      <c r="F716" s="518">
        <f t="shared" si="74"/>
        <v>15900</v>
      </c>
      <c r="G716" s="161" t="s">
        <v>129</v>
      </c>
      <c r="H716" s="519" t="s">
        <v>939</v>
      </c>
      <c r="I716" s="131" t="str">
        <f>VLOOKUP(H716,Presupuesto!$B$11:$C$565,2,0)</f>
        <v>ELEMENTOS DE LIMPIEZA</v>
      </c>
      <c r="J716" s="219" t="s">
        <v>1364</v>
      </c>
      <c r="K716" s="110" t="s">
        <v>398</v>
      </c>
    </row>
    <row r="717" spans="3:11" x14ac:dyDescent="0.25">
      <c r="C717" s="520" t="s">
        <v>2154</v>
      </c>
      <c r="D717" s="520">
        <v>300</v>
      </c>
      <c r="E717" s="520">
        <v>45</v>
      </c>
      <c r="F717" s="518">
        <f t="shared" si="74"/>
        <v>13500</v>
      </c>
      <c r="G717" s="161" t="s">
        <v>129</v>
      </c>
      <c r="H717" s="519" t="s">
        <v>939</v>
      </c>
      <c r="I717" s="131" t="str">
        <f>VLOOKUP(H717,Presupuesto!$B$11:$C$565,2,0)</f>
        <v>ELEMENTOS DE LIMPIEZA</v>
      </c>
      <c r="J717" s="219" t="s">
        <v>1364</v>
      </c>
      <c r="K717" s="110" t="s">
        <v>398</v>
      </c>
    </row>
    <row r="718" spans="3:11" x14ac:dyDescent="0.25">
      <c r="C718" s="125" t="s">
        <v>2155</v>
      </c>
      <c r="D718" s="125">
        <v>500</v>
      </c>
      <c r="E718" s="125">
        <v>19</v>
      </c>
      <c r="F718" s="125">
        <f t="shared" si="74"/>
        <v>9500</v>
      </c>
      <c r="G718" s="161" t="s">
        <v>129</v>
      </c>
      <c r="H718" s="519" t="s">
        <v>939</v>
      </c>
      <c r="I718" s="521" t="str">
        <f>VLOOKUP(H718,Presupuesto!$B$11:$C$565,2,0)</f>
        <v>ELEMENTOS DE LIMPIEZA</v>
      </c>
      <c r="J718" s="219" t="s">
        <v>1364</v>
      </c>
      <c r="K718" s="110" t="s">
        <v>398</v>
      </c>
    </row>
    <row r="719" spans="3:11" x14ac:dyDescent="0.25">
      <c r="C719" s="125" t="s">
        <v>2156</v>
      </c>
      <c r="D719" s="125">
        <v>120</v>
      </c>
      <c r="E719" s="125">
        <v>15</v>
      </c>
      <c r="F719" s="125">
        <f t="shared" si="74"/>
        <v>1800</v>
      </c>
      <c r="G719" s="161" t="s">
        <v>129</v>
      </c>
      <c r="H719" s="142" t="s">
        <v>327</v>
      </c>
      <c r="I719" s="521" t="str">
        <f>VLOOKUP(H719,Presupuesto!$B$11:$C$565,2,0)</f>
        <v>UTILES DE ESCRITORIO, OFICINA Y ENZE¥ANZA</v>
      </c>
      <c r="J719" s="219" t="s">
        <v>1364</v>
      </c>
      <c r="K719" s="110" t="s">
        <v>398</v>
      </c>
    </row>
    <row r="720" spans="3:11" x14ac:dyDescent="0.25">
      <c r="C720" s="125" t="s">
        <v>2157</v>
      </c>
      <c r="D720" s="125">
        <v>180</v>
      </c>
      <c r="E720" s="125">
        <v>50</v>
      </c>
      <c r="F720" s="125">
        <f t="shared" si="74"/>
        <v>9000</v>
      </c>
      <c r="G720" s="161" t="s">
        <v>129</v>
      </c>
      <c r="H720" s="142" t="s">
        <v>327</v>
      </c>
      <c r="I720" s="521" t="str">
        <f>VLOOKUP(H720,Presupuesto!$B$11:$C$565,2,0)</f>
        <v>UTILES DE ESCRITORIO, OFICINA Y ENZE¥ANZA</v>
      </c>
      <c r="J720" s="219" t="s">
        <v>1364</v>
      </c>
      <c r="K720" s="110" t="s">
        <v>398</v>
      </c>
    </row>
    <row r="721" spans="3:11" x14ac:dyDescent="0.25">
      <c r="C721" s="125" t="s">
        <v>2158</v>
      </c>
      <c r="D721" s="125">
        <v>120</v>
      </c>
      <c r="E721" s="125">
        <v>50</v>
      </c>
      <c r="F721" s="125">
        <f t="shared" si="74"/>
        <v>6000</v>
      </c>
      <c r="G721" s="161" t="s">
        <v>129</v>
      </c>
      <c r="H721" s="142" t="s">
        <v>327</v>
      </c>
      <c r="I721" s="521" t="str">
        <f>VLOOKUP(H721,Presupuesto!$B$11:$C$565,2,0)</f>
        <v>UTILES DE ESCRITORIO, OFICINA Y ENZE¥ANZA</v>
      </c>
      <c r="J721" s="219" t="s">
        <v>1364</v>
      </c>
      <c r="K721" s="110" t="s">
        <v>398</v>
      </c>
    </row>
    <row r="722" spans="3:11" x14ac:dyDescent="0.25">
      <c r="C722" s="125" t="s">
        <v>2159</v>
      </c>
      <c r="D722" s="125">
        <v>20</v>
      </c>
      <c r="E722" s="125">
        <v>3000</v>
      </c>
      <c r="F722" s="125">
        <f t="shared" si="74"/>
        <v>60000</v>
      </c>
      <c r="G722" s="161" t="s">
        <v>129</v>
      </c>
      <c r="H722" s="142" t="s">
        <v>327</v>
      </c>
      <c r="I722" s="521" t="str">
        <f>VLOOKUP(H722,Presupuesto!$B$11:$C$565,2,0)</f>
        <v>UTILES DE ESCRITORIO, OFICINA Y ENZE¥ANZA</v>
      </c>
      <c r="J722" s="219" t="s">
        <v>1364</v>
      </c>
      <c r="K722" s="110" t="s">
        <v>398</v>
      </c>
    </row>
    <row r="723" spans="3:11" x14ac:dyDescent="0.25">
      <c r="C723" s="125" t="s">
        <v>2160</v>
      </c>
      <c r="D723" s="125">
        <v>15</v>
      </c>
      <c r="E723" s="125">
        <v>120</v>
      </c>
      <c r="F723" s="125">
        <f t="shared" si="74"/>
        <v>1800</v>
      </c>
      <c r="G723" s="161" t="s">
        <v>129</v>
      </c>
      <c r="H723" s="142" t="s">
        <v>327</v>
      </c>
      <c r="I723" s="521" t="str">
        <f>VLOOKUP(H723,Presupuesto!$B$11:$C$565,2,0)</f>
        <v>UTILES DE ESCRITORIO, OFICINA Y ENZE¥ANZA</v>
      </c>
      <c r="J723" s="219" t="s">
        <v>1364</v>
      </c>
      <c r="K723" s="110" t="s">
        <v>398</v>
      </c>
    </row>
    <row r="724" spans="3:11" x14ac:dyDescent="0.25">
      <c r="C724" s="125" t="s">
        <v>2161</v>
      </c>
      <c r="D724" s="125">
        <v>250</v>
      </c>
      <c r="E724" s="125">
        <v>120</v>
      </c>
      <c r="F724" s="125">
        <f t="shared" si="74"/>
        <v>30000</v>
      </c>
      <c r="G724" s="161" t="s">
        <v>129</v>
      </c>
      <c r="H724" s="142" t="s">
        <v>327</v>
      </c>
      <c r="I724" s="521" t="str">
        <f>VLOOKUP(H724,Presupuesto!$B$11:$C$565,2,0)</f>
        <v>UTILES DE ESCRITORIO, OFICINA Y ENZE¥ANZA</v>
      </c>
      <c r="J724" s="219" t="s">
        <v>1364</v>
      </c>
      <c r="K724" s="522" t="s">
        <v>400</v>
      </c>
    </row>
    <row r="725" spans="3:11" x14ac:dyDescent="0.25">
      <c r="C725" s="125" t="s">
        <v>2162</v>
      </c>
      <c r="D725" s="125">
        <v>250</v>
      </c>
      <c r="E725" s="125">
        <v>120</v>
      </c>
      <c r="F725" s="125">
        <f t="shared" si="74"/>
        <v>30000</v>
      </c>
      <c r="G725" s="161" t="s">
        <v>129</v>
      </c>
      <c r="H725" s="142" t="s">
        <v>327</v>
      </c>
      <c r="I725" s="521" t="str">
        <f>VLOOKUP(H725,Presupuesto!$B$11:$C$565,2,0)</f>
        <v>UTILES DE ESCRITORIO, OFICINA Y ENZE¥ANZA</v>
      </c>
      <c r="J725" s="219" t="s">
        <v>1364</v>
      </c>
      <c r="K725" s="522" t="s">
        <v>400</v>
      </c>
    </row>
    <row r="726" spans="3:11" x14ac:dyDescent="0.25">
      <c r="C726" s="125" t="s">
        <v>2163</v>
      </c>
      <c r="D726" s="125">
        <v>240</v>
      </c>
      <c r="E726" s="125">
        <v>45</v>
      </c>
      <c r="F726" s="125">
        <f t="shared" si="74"/>
        <v>10800</v>
      </c>
      <c r="G726" s="161" t="s">
        <v>129</v>
      </c>
      <c r="H726" s="142" t="s">
        <v>327</v>
      </c>
      <c r="I726" s="521" t="str">
        <f>VLOOKUP(H726,Presupuesto!$B$11:$C$565,2,0)</f>
        <v>UTILES DE ESCRITORIO, OFICINA Y ENZE¥ANZA</v>
      </c>
      <c r="J726" s="219" t="s">
        <v>1364</v>
      </c>
      <c r="K726" s="522" t="s">
        <v>400</v>
      </c>
    </row>
    <row r="727" spans="3:11" x14ac:dyDescent="0.25">
      <c r="C727" s="125" t="s">
        <v>2164</v>
      </c>
      <c r="D727" s="125">
        <v>400</v>
      </c>
      <c r="E727" s="125">
        <v>140</v>
      </c>
      <c r="F727" s="125">
        <f t="shared" si="74"/>
        <v>56000</v>
      </c>
      <c r="G727" s="161" t="s">
        <v>129</v>
      </c>
      <c r="H727" s="142" t="s">
        <v>327</v>
      </c>
      <c r="I727" s="521" t="str">
        <f>VLOOKUP(H727,Presupuesto!$B$11:$C$565,2,0)</f>
        <v>UTILES DE ESCRITORIO, OFICINA Y ENZE¥ANZA</v>
      </c>
      <c r="J727" s="219" t="s">
        <v>1364</v>
      </c>
      <c r="K727" s="522" t="s">
        <v>400</v>
      </c>
    </row>
    <row r="728" spans="3:11" x14ac:dyDescent="0.25">
      <c r="C728" s="125" t="s">
        <v>2165</v>
      </c>
      <c r="D728" s="125">
        <v>140</v>
      </c>
      <c r="E728" s="125">
        <v>120</v>
      </c>
      <c r="F728" s="125">
        <f t="shared" si="74"/>
        <v>16800</v>
      </c>
      <c r="G728" s="161" t="s">
        <v>129</v>
      </c>
      <c r="H728" s="142" t="s">
        <v>327</v>
      </c>
      <c r="I728" s="521" t="str">
        <f>VLOOKUP(H728,Presupuesto!$B$11:$C$565,2,0)</f>
        <v>UTILES DE ESCRITORIO, OFICINA Y ENZE¥ANZA</v>
      </c>
      <c r="J728" s="219" t="s">
        <v>1364</v>
      </c>
      <c r="K728" s="522" t="s">
        <v>400</v>
      </c>
    </row>
    <row r="729" spans="3:11" x14ac:dyDescent="0.25">
      <c r="C729" s="125" t="s">
        <v>2166</v>
      </c>
      <c r="D729" s="125">
        <v>100</v>
      </c>
      <c r="E729" s="125">
        <v>60</v>
      </c>
      <c r="F729" s="125">
        <f t="shared" si="74"/>
        <v>6000</v>
      </c>
      <c r="G729" s="161" t="s">
        <v>129</v>
      </c>
      <c r="H729" s="142" t="s">
        <v>327</v>
      </c>
      <c r="I729" s="521" t="str">
        <f>VLOOKUP(H729,Presupuesto!$B$11:$C$565,2,0)</f>
        <v>UTILES DE ESCRITORIO, OFICINA Y ENZE¥ANZA</v>
      </c>
      <c r="J729" s="219" t="s">
        <v>1364</v>
      </c>
      <c r="K729" s="522" t="s">
        <v>400</v>
      </c>
    </row>
    <row r="730" spans="3:11" x14ac:dyDescent="0.25">
      <c r="C730" s="125" t="s">
        <v>2167</v>
      </c>
      <c r="D730" s="125">
        <v>60</v>
      </c>
      <c r="E730" s="125">
        <v>45</v>
      </c>
      <c r="F730" s="125">
        <f t="shared" si="74"/>
        <v>2700</v>
      </c>
      <c r="G730" s="161" t="s">
        <v>129</v>
      </c>
      <c r="H730" s="142" t="s">
        <v>327</v>
      </c>
      <c r="I730" s="521" t="str">
        <f>VLOOKUP(H730,Presupuesto!$B$11:$C$565,2,0)</f>
        <v>UTILES DE ESCRITORIO, OFICINA Y ENZE¥ANZA</v>
      </c>
      <c r="J730" s="219" t="s">
        <v>1364</v>
      </c>
      <c r="K730" s="522" t="s">
        <v>400</v>
      </c>
    </row>
    <row r="731" spans="3:11" x14ac:dyDescent="0.25">
      <c r="C731" s="125" t="s">
        <v>2168</v>
      </c>
      <c r="D731" s="125">
        <v>30</v>
      </c>
      <c r="E731" s="125">
        <v>450</v>
      </c>
      <c r="F731" s="125">
        <f t="shared" si="74"/>
        <v>13500</v>
      </c>
      <c r="G731" s="161" t="s">
        <v>129</v>
      </c>
      <c r="H731" s="142" t="s">
        <v>327</v>
      </c>
      <c r="I731" s="521" t="str">
        <f>VLOOKUP(H731,Presupuesto!$B$11:$C$565,2,0)</f>
        <v>UTILES DE ESCRITORIO, OFICINA Y ENZE¥ANZA</v>
      </c>
      <c r="J731" s="219" t="s">
        <v>1364</v>
      </c>
      <c r="K731" s="522" t="s">
        <v>400</v>
      </c>
    </row>
    <row r="732" spans="3:11" x14ac:dyDescent="0.25">
      <c r="C732" s="125"/>
      <c r="D732" s="125"/>
      <c r="E732" s="125"/>
      <c r="F732" s="125"/>
      <c r="G732" s="460"/>
      <c r="H732" s="125"/>
      <c r="I732" s="125"/>
      <c r="J732" s="125"/>
      <c r="K732" s="522"/>
    </row>
    <row r="734" spans="3:11" ht="15.75" thickBot="1" x14ac:dyDescent="0.3"/>
    <row r="735" spans="3:11" ht="15.75" thickBot="1" x14ac:dyDescent="0.3">
      <c r="C735" s="157" t="s">
        <v>53</v>
      </c>
      <c r="D735" s="374">
        <f>SUM(F742:F749)</f>
        <v>25250</v>
      </c>
      <c r="E735" s="456"/>
      <c r="F735" s="70"/>
      <c r="G735" s="79"/>
      <c r="H735" s="70"/>
      <c r="I735" s="70"/>
      <c r="J735" s="456"/>
      <c r="K735" s="456"/>
    </row>
    <row r="736" spans="3:11" x14ac:dyDescent="0.25">
      <c r="C736" s="70"/>
      <c r="D736" s="31"/>
      <c r="E736" s="93"/>
      <c r="F736" s="93"/>
      <c r="G736" s="93"/>
      <c r="H736" s="76"/>
      <c r="I736" s="76"/>
      <c r="J736" s="76"/>
      <c r="K736" s="112"/>
    </row>
    <row r="737" spans="3:11" x14ac:dyDescent="0.25">
      <c r="C737" s="70"/>
      <c r="D737" s="31"/>
      <c r="E737" s="93"/>
      <c r="F737" s="93"/>
      <c r="G737" s="93"/>
      <c r="H737" s="76"/>
      <c r="I737" s="76"/>
      <c r="J737" s="76"/>
      <c r="K737" s="112"/>
    </row>
    <row r="738" spans="3:11" ht="15.75" x14ac:dyDescent="0.25">
      <c r="C738" s="202" t="s">
        <v>392</v>
      </c>
      <c r="D738" s="370" t="s">
        <v>1674</v>
      </c>
      <c r="E738" s="93"/>
      <c r="F738" s="93"/>
      <c r="G738" s="93"/>
      <c r="H738" s="76"/>
      <c r="I738" s="76"/>
      <c r="J738" s="76"/>
      <c r="K738" s="112"/>
    </row>
    <row r="739" spans="3:11" ht="18.75" x14ac:dyDescent="0.25">
      <c r="C739" s="211" t="str">
        <f>IFERROR(VLOOKUP(D738,'1. Desarrollo e Innov. Curricu.'!$E:$F,2,FALSE),IFERROR(VLOOKUP(D738,'2. Investigación Científica'!$E:$F,2,FALSE),IFERROR(VLOOKUP(D738,'3. Vinculación Univ. Sociedad'!$E:$F,2,FALSE),IFERROR(VLOOKUP(D738,'4. Docencia y Profesorado Univ.'!$E:$F,2,FALSE),IFERROR(VLOOKUP(D738,'5. Estudiantes y Graduados'!$E:$F,2,FALSE),IFERROR(VLOOKUP(D738,'11. Gestion Administrativa'!$E:$F,2,FALSE),IFERROR(VLOOKUP(D738,'13. Gestión Académica'!$E:$F,2,FALSE),IFERROR(VLOOKUP(D738,'8. Asegura. de la Calid. y M'!$E:$F,2,FALSE),IFERROR(VLOOKUP(D738,'6. Gestión del Conocimiento'!$E:$F,2,FALSE),IFERROR(VLOOKUP(D738,'15. Gobernabilidad y Proceso...'!$E:$F,2,FALSE),IFERROR(VLOOKUP(D738,'12. Gestión del Talento Humano'!$E:$F,2,FALSE),IFERROR(VLOOKUP(D738,'14. Internacional... de la E.S.'!$E:$F,2,FALSE),IFERROR(VLOOKUP(D738,'10. Posgrado'!$E:$F,2,FALSE),IFERROR(VLOOKUP(D738,'17. Gestión TIC'!$E:$F,2,FALSE),IFERROR(VLOOKUP(D738,'16. Desa. del Sistema Educ.Sup.'!$E:$F,2,FALSE),IFERROR(VLOOKUP(D738,'9. Cultura de Inno. Insti...'!$E:$F,2,FALSE),VLOOKUP(D738,'7. Lo Esencial de la Reforma U.'!$E:$F,2,0)))))))))))))))))</f>
        <v>Diagnóstico, Plan de estudio y plan de Factibilidad de la Carrera del Tecnico Agricola</v>
      </c>
      <c r="D739" s="31"/>
      <c r="E739" s="93"/>
      <c r="F739" s="93"/>
      <c r="G739" s="93"/>
      <c r="H739" s="76"/>
      <c r="I739" s="76"/>
      <c r="J739" s="76"/>
      <c r="K739" s="112"/>
    </row>
    <row r="740" spans="3:11" ht="15.75" thickBot="1" x14ac:dyDescent="0.3">
      <c r="C740" s="456"/>
      <c r="D740" s="456"/>
      <c r="E740" s="456"/>
      <c r="F740" s="93"/>
      <c r="G740" s="76"/>
      <c r="H740" s="76"/>
      <c r="I740" s="76"/>
      <c r="J740" s="456"/>
      <c r="K740" s="456"/>
    </row>
    <row r="741" spans="3:11" ht="30.75" thickBot="1" x14ac:dyDescent="0.3">
      <c r="C741" s="129" t="s">
        <v>44</v>
      </c>
      <c r="D741" s="129" t="s">
        <v>55</v>
      </c>
      <c r="E741" s="136" t="s">
        <v>57</v>
      </c>
      <c r="F741" s="135" t="s">
        <v>27</v>
      </c>
      <c r="G741" s="133" t="s">
        <v>131</v>
      </c>
      <c r="H741" s="136" t="s">
        <v>46</v>
      </c>
      <c r="I741" s="133" t="s">
        <v>132</v>
      </c>
      <c r="J741" s="133" t="s">
        <v>410</v>
      </c>
      <c r="K741" s="133" t="s">
        <v>411</v>
      </c>
    </row>
    <row r="742" spans="3:11" x14ac:dyDescent="0.25">
      <c r="C742" s="221" t="s">
        <v>422</v>
      </c>
      <c r="D742" s="222">
        <v>5</v>
      </c>
      <c r="E742" s="220">
        <f>HLOOKUP(C742,$AH$2:$BU$3,2,0)</f>
        <v>1650</v>
      </c>
      <c r="F742" s="97">
        <f t="shared" ref="F742:F749" si="75">D742*E742</f>
        <v>8250</v>
      </c>
      <c r="G742" s="161" t="s">
        <v>129</v>
      </c>
      <c r="H742" s="142" t="s">
        <v>761</v>
      </c>
      <c r="I742" s="130" t="str">
        <f>VLOOKUP(H742,Presupuesto!$B$11:$C$565,2,0)</f>
        <v>VIATICOS NACIONALES</v>
      </c>
      <c r="J742" s="219" t="s">
        <v>1357</v>
      </c>
      <c r="K742" s="98" t="s">
        <v>395</v>
      </c>
    </row>
    <row r="743" spans="3:11" x14ac:dyDescent="0.25">
      <c r="C743" s="141" t="s">
        <v>1919</v>
      </c>
      <c r="D743" s="158">
        <v>0</v>
      </c>
      <c r="E743" s="123">
        <v>500</v>
      </c>
      <c r="F743" s="97">
        <f t="shared" si="75"/>
        <v>0</v>
      </c>
      <c r="G743" s="161" t="s">
        <v>129</v>
      </c>
      <c r="H743" s="142" t="s">
        <v>871</v>
      </c>
      <c r="I743" s="130" t="str">
        <f>VLOOKUP(H743,Presupuesto!$B$11:$C$565,2,0)</f>
        <v>GASOLINA</v>
      </c>
      <c r="J743" s="219" t="s">
        <v>1357</v>
      </c>
      <c r="K743" s="98" t="s">
        <v>412</v>
      </c>
    </row>
    <row r="744" spans="3:11" x14ac:dyDescent="0.25">
      <c r="C744" s="141" t="s">
        <v>1584</v>
      </c>
      <c r="D744" s="158">
        <v>20</v>
      </c>
      <c r="E744" s="123">
        <v>100</v>
      </c>
      <c r="F744" s="97">
        <f t="shared" si="75"/>
        <v>2000</v>
      </c>
      <c r="G744" s="161" t="s">
        <v>129</v>
      </c>
      <c r="H744" s="142" t="s">
        <v>717</v>
      </c>
      <c r="I744" s="130" t="str">
        <f>VLOOKUP(H744,Presupuesto!$B$11:$C$565,2,0)</f>
        <v>SERVICIOS DE IMPRENTA PUBLIC.Y REPRODUCCION</v>
      </c>
      <c r="J744" s="219" t="s">
        <v>1357</v>
      </c>
      <c r="K744" s="98" t="s">
        <v>397</v>
      </c>
    </row>
    <row r="745" spans="3:11" x14ac:dyDescent="0.25">
      <c r="C745" s="141" t="s">
        <v>1915</v>
      </c>
      <c r="D745" s="158">
        <v>150</v>
      </c>
      <c r="E745" s="123">
        <v>100</v>
      </c>
      <c r="F745" s="97">
        <f t="shared" si="75"/>
        <v>15000</v>
      </c>
      <c r="G745" s="161" t="s">
        <v>129</v>
      </c>
      <c r="H745" s="142" t="s">
        <v>792</v>
      </c>
      <c r="I745" s="130" t="str">
        <f>VLOOKUP(H745,Presupuesto!$B$11:$C$565,2,0)</f>
        <v>ALIMENTOS B EBIDAS PARA PERSONAS</v>
      </c>
      <c r="J745" s="219" t="s">
        <v>1357</v>
      </c>
      <c r="K745" s="98" t="s">
        <v>400</v>
      </c>
    </row>
    <row r="746" spans="3:11" x14ac:dyDescent="0.25">
      <c r="C746" s="141" t="s">
        <v>2074</v>
      </c>
      <c r="D746" s="158">
        <v>0</v>
      </c>
      <c r="E746" s="123">
        <v>10000</v>
      </c>
      <c r="F746" s="97">
        <f t="shared" si="75"/>
        <v>0</v>
      </c>
      <c r="G746" s="161" t="s">
        <v>129</v>
      </c>
      <c r="H746" s="142" t="s">
        <v>699</v>
      </c>
      <c r="I746" s="130" t="str">
        <f>VLOOKUP(H746,Presupuesto!$B$11:$C$565,2,0)</f>
        <v>SERVICIOS DE CAPACITACION.</v>
      </c>
      <c r="J746" s="219" t="s">
        <v>1357</v>
      </c>
      <c r="K746" s="98" t="s">
        <v>412</v>
      </c>
    </row>
    <row r="747" spans="3:11" x14ac:dyDescent="0.25">
      <c r="C747" s="141"/>
      <c r="D747" s="158"/>
      <c r="E747" s="123"/>
      <c r="F747" s="97">
        <f t="shared" si="75"/>
        <v>0</v>
      </c>
      <c r="G747" s="161" t="s">
        <v>129</v>
      </c>
      <c r="H747" s="142"/>
      <c r="I747" s="130" t="e">
        <f>VLOOKUP(H747,Presupuesto!$B$11:$C$565,2,0)</f>
        <v>#N/A</v>
      </c>
      <c r="J747" s="219" t="s">
        <v>1357</v>
      </c>
      <c r="K747" s="98" t="s">
        <v>412</v>
      </c>
    </row>
    <row r="748" spans="3:11" x14ac:dyDescent="0.25">
      <c r="C748" s="145"/>
      <c r="D748" s="151"/>
      <c r="E748" s="118"/>
      <c r="F748" s="97">
        <f t="shared" si="75"/>
        <v>0</v>
      </c>
      <c r="G748" s="161"/>
      <c r="H748" s="146"/>
      <c r="I748" s="130" t="e">
        <f>VLOOKUP(H748,Presupuesto!$B$11:$C$565,2,0)</f>
        <v>#N/A</v>
      </c>
      <c r="J748" s="98" t="str">
        <f t="shared" ref="J748:J749" si="76">$J$379</f>
        <v>Aseguramiento de la Calidad</v>
      </c>
      <c r="K748" s="98" t="s">
        <v>412</v>
      </c>
    </row>
    <row r="749" spans="3:11" ht="15.75" thickBot="1" x14ac:dyDescent="0.3">
      <c r="C749" s="499"/>
      <c r="D749" s="500"/>
      <c r="E749" s="501"/>
      <c r="F749" s="105">
        <f t="shared" si="75"/>
        <v>0</v>
      </c>
      <c r="G749" s="162"/>
      <c r="H749" s="148"/>
      <c r="I749" s="132" t="e">
        <f>VLOOKUP(H749,Presupuesto!$B$11:$C$565,2,0)</f>
        <v>#N/A</v>
      </c>
      <c r="J749" s="106" t="str">
        <f t="shared" si="76"/>
        <v>Aseguramiento de la Calidad</v>
      </c>
      <c r="K749" s="124" t="s">
        <v>394</v>
      </c>
    </row>
    <row r="751" spans="3:11" ht="15.75" thickBot="1" x14ac:dyDescent="0.3"/>
    <row r="752" spans="3:11" ht="15.75" thickBot="1" x14ac:dyDescent="0.3">
      <c r="C752" s="157" t="s">
        <v>53</v>
      </c>
      <c r="D752" s="374">
        <f>SUM(F759:F766)</f>
        <v>202616</v>
      </c>
      <c r="E752" s="456"/>
      <c r="F752" s="70"/>
      <c r="G752" s="79"/>
      <c r="H752" s="70"/>
      <c r="I752" s="70"/>
      <c r="J752" s="456"/>
      <c r="K752" s="456"/>
    </row>
    <row r="753" spans="3:11" x14ac:dyDescent="0.25">
      <c r="C753" s="70"/>
      <c r="D753" s="31"/>
      <c r="E753" s="93"/>
      <c r="F753" s="93"/>
      <c r="G753" s="93"/>
      <c r="H753" s="76"/>
      <c r="I753" s="76"/>
      <c r="J753" s="76"/>
      <c r="K753" s="112"/>
    </row>
    <row r="754" spans="3:11" x14ac:dyDescent="0.25">
      <c r="C754" s="70"/>
      <c r="D754" s="31"/>
      <c r="E754" s="93"/>
      <c r="F754" s="93"/>
      <c r="G754" s="93"/>
      <c r="H754" s="76"/>
      <c r="I754" s="76"/>
      <c r="J754" s="76"/>
      <c r="K754" s="112"/>
    </row>
    <row r="755" spans="3:11" ht="15.75" x14ac:dyDescent="0.25">
      <c r="C755" s="202" t="s">
        <v>392</v>
      </c>
      <c r="D755" s="370" t="s">
        <v>2174</v>
      </c>
      <c r="E755" s="93"/>
      <c r="F755" s="93"/>
      <c r="G755" s="93"/>
      <c r="H755" s="76"/>
      <c r="I755" s="76"/>
      <c r="J755" s="76"/>
      <c r="K755" s="112"/>
    </row>
    <row r="756" spans="3:11" ht="18.75" x14ac:dyDescent="0.25">
      <c r="C756" s="211" t="str">
        <f>IFERROR(VLOOKUP(D755,'1. Desarrollo e Innov. Curricu.'!$E:$F,2,FALSE),IFERROR(VLOOKUP(D755,'2. Investigación Científica'!$E:$F,2,FALSE),IFERROR(VLOOKUP(D755,'3. Vinculación Univ. Sociedad'!$E:$F,2,FALSE),IFERROR(VLOOKUP(D755,'4. Docencia y Profesorado Univ.'!$E:$F,2,FALSE),IFERROR(VLOOKUP(D755,'5. Estudiantes y Graduados'!$E:$F,2,FALSE),IFERROR(VLOOKUP(D755,'11. Gestion Administrativa'!$E:$F,2,FALSE),IFERROR(VLOOKUP(D755,'13. Gestión Académica'!$E:$F,2,FALSE),IFERROR(VLOOKUP(D755,'8. Asegura. de la Calid. y M'!$E:$F,2,FALSE),IFERROR(VLOOKUP(D755,'6. Gestión del Conocimiento'!$E:$F,2,FALSE),IFERROR(VLOOKUP(D755,'15. Gobernabilidad y Proceso...'!$E:$F,2,FALSE),IFERROR(VLOOKUP(D755,'12. Gestión del Talento Humano'!$E:$F,2,FALSE),IFERROR(VLOOKUP(D755,'14. Internacional... de la E.S.'!$E:$F,2,FALSE),IFERROR(VLOOKUP(D755,'10. Posgrado'!$E:$F,2,FALSE),IFERROR(VLOOKUP(D755,'17. Gestión TIC'!$E:$F,2,FALSE),IFERROR(VLOOKUP(D755,'16. Desa. del Sistema Educ.Sup.'!$E:$F,2,FALSE),IFERROR(VLOOKUP(D755,'9. Cultura de Inno. Insti...'!$E:$F,2,FALSE),VLOOKUP(D755,'7. Lo Esencial de la Reforma U.'!$E:$F,2,0)))))))))))))))))</f>
        <v>Equipar el laboratorio de Fisica</v>
      </c>
      <c r="D756" s="31"/>
      <c r="E756" s="93"/>
      <c r="F756" s="93"/>
      <c r="G756" s="93"/>
      <c r="H756" s="76"/>
      <c r="I756" s="76"/>
      <c r="J756" s="76"/>
      <c r="K756" s="112"/>
    </row>
    <row r="757" spans="3:11" ht="15.75" thickBot="1" x14ac:dyDescent="0.3">
      <c r="C757" s="456"/>
      <c r="D757" s="456"/>
      <c r="E757" s="456"/>
      <c r="F757" s="93"/>
      <c r="G757" s="76"/>
      <c r="H757" s="76"/>
      <c r="I757" s="76"/>
      <c r="J757" s="456"/>
      <c r="K757" s="456"/>
    </row>
    <row r="758" spans="3:11" ht="30.75" thickBot="1" x14ac:dyDescent="0.3">
      <c r="C758" s="129" t="s">
        <v>44</v>
      </c>
      <c r="D758" s="129" t="s">
        <v>55</v>
      </c>
      <c r="E758" s="136" t="s">
        <v>57</v>
      </c>
      <c r="F758" s="135" t="s">
        <v>27</v>
      </c>
      <c r="G758" s="133" t="s">
        <v>131</v>
      </c>
      <c r="H758" s="136" t="s">
        <v>46</v>
      </c>
      <c r="I758" s="133" t="s">
        <v>132</v>
      </c>
      <c r="J758" s="133" t="s">
        <v>410</v>
      </c>
      <c r="K758" s="133" t="s">
        <v>411</v>
      </c>
    </row>
    <row r="759" spans="3:11" x14ac:dyDescent="0.25">
      <c r="C759" s="221" t="s">
        <v>422</v>
      </c>
      <c r="D759" s="222">
        <v>0</v>
      </c>
      <c r="E759" s="220">
        <f>HLOOKUP(C759,$AH$2:$BU$3,2,0)</f>
        <v>1650</v>
      </c>
      <c r="F759" s="97">
        <f t="shared" ref="F759:F766" si="77">D759*E759</f>
        <v>0</v>
      </c>
      <c r="G759" s="161" t="s">
        <v>129</v>
      </c>
      <c r="H759" s="142" t="s">
        <v>301</v>
      </c>
      <c r="I759" s="130" t="str">
        <f>VLOOKUP(H759,Presupuesto!$B$11:$C$565,2,0)</f>
        <v>VIATICOS (26200-00)</v>
      </c>
      <c r="J759" s="219" t="s">
        <v>1357</v>
      </c>
      <c r="K759" s="98" t="s">
        <v>394</v>
      </c>
    </row>
    <row r="760" spans="3:11" x14ac:dyDescent="0.25">
      <c r="C760" s="141" t="s">
        <v>2175</v>
      </c>
      <c r="D760" s="158">
        <v>1</v>
      </c>
      <c r="E760" s="123">
        <v>202616</v>
      </c>
      <c r="F760" s="97">
        <f t="shared" si="77"/>
        <v>202616</v>
      </c>
      <c r="G760" s="161" t="s">
        <v>129</v>
      </c>
      <c r="H760" s="142" t="s">
        <v>855</v>
      </c>
      <c r="I760" s="130" t="str">
        <f>VLOOKUP(H760,Presupuesto!$B$11:$C$565,2,0)</f>
        <v>ELEMENTOS Y COMPUESTOS QUIMICOS</v>
      </c>
      <c r="J760" s="219" t="s">
        <v>1357</v>
      </c>
      <c r="K760" s="98" t="s">
        <v>399</v>
      </c>
    </row>
    <row r="761" spans="3:11" x14ac:dyDescent="0.25">
      <c r="C761" s="141" t="s">
        <v>1584</v>
      </c>
      <c r="D761" s="158">
        <v>0</v>
      </c>
      <c r="E761" s="123">
        <v>100</v>
      </c>
      <c r="F761" s="97">
        <f t="shared" si="77"/>
        <v>0</v>
      </c>
      <c r="G761" s="161" t="s">
        <v>129</v>
      </c>
      <c r="H761" s="142" t="s">
        <v>717</v>
      </c>
      <c r="I761" s="130" t="str">
        <f>VLOOKUP(H761,Presupuesto!$B$11:$C$565,2,0)</f>
        <v>SERVICIOS DE IMPRENTA PUBLIC.Y REPRODUCCION</v>
      </c>
      <c r="J761" s="219" t="s">
        <v>1357</v>
      </c>
      <c r="K761" s="98" t="s">
        <v>412</v>
      </c>
    </row>
    <row r="762" spans="3:11" x14ac:dyDescent="0.25">
      <c r="C762" s="141" t="s">
        <v>1915</v>
      </c>
      <c r="D762" s="158">
        <v>0</v>
      </c>
      <c r="E762" s="123">
        <v>100</v>
      </c>
      <c r="F762" s="97">
        <f t="shared" si="77"/>
        <v>0</v>
      </c>
      <c r="G762" s="161" t="s">
        <v>129</v>
      </c>
      <c r="H762" s="142" t="s">
        <v>792</v>
      </c>
      <c r="I762" s="130" t="str">
        <f>VLOOKUP(H762,Presupuesto!$B$11:$C$565,2,0)</f>
        <v>ALIMENTOS B EBIDAS PARA PERSONAS</v>
      </c>
      <c r="J762" s="219" t="s">
        <v>1357</v>
      </c>
      <c r="K762" s="98" t="s">
        <v>412</v>
      </c>
    </row>
    <row r="763" spans="3:11" x14ac:dyDescent="0.25">
      <c r="C763" s="141" t="s">
        <v>2074</v>
      </c>
      <c r="D763" s="158">
        <v>0</v>
      </c>
      <c r="E763" s="123">
        <v>10000</v>
      </c>
      <c r="F763" s="97">
        <f t="shared" si="77"/>
        <v>0</v>
      </c>
      <c r="G763" s="161" t="s">
        <v>129</v>
      </c>
      <c r="H763" s="142" t="s">
        <v>699</v>
      </c>
      <c r="I763" s="130" t="str">
        <f>VLOOKUP(H763,Presupuesto!$B$11:$C$565,2,0)</f>
        <v>SERVICIOS DE CAPACITACION.</v>
      </c>
      <c r="J763" s="219" t="s">
        <v>1357</v>
      </c>
      <c r="K763" s="98" t="s">
        <v>412</v>
      </c>
    </row>
    <row r="764" spans="3:11" x14ac:dyDescent="0.25">
      <c r="C764" s="141"/>
      <c r="D764" s="158"/>
      <c r="E764" s="123"/>
      <c r="F764" s="97">
        <f t="shared" si="77"/>
        <v>0</v>
      </c>
      <c r="G764" s="161" t="s">
        <v>129</v>
      </c>
      <c r="H764" s="142"/>
      <c r="I764" s="130" t="e">
        <f>VLOOKUP(H764,Presupuesto!$B$11:$C$565,2,0)</f>
        <v>#N/A</v>
      </c>
      <c r="J764" s="219" t="s">
        <v>1357</v>
      </c>
      <c r="K764" s="98" t="s">
        <v>412</v>
      </c>
    </row>
    <row r="765" spans="3:11" x14ac:dyDescent="0.25">
      <c r="C765" s="145"/>
      <c r="D765" s="151"/>
      <c r="E765" s="118"/>
      <c r="F765" s="97">
        <f t="shared" si="77"/>
        <v>0</v>
      </c>
      <c r="G765" s="161"/>
      <c r="H765" s="146"/>
      <c r="I765" s="130" t="e">
        <f>VLOOKUP(H765,Presupuesto!$B$11:$C$565,2,0)</f>
        <v>#N/A</v>
      </c>
      <c r="J765" s="98" t="str">
        <f t="shared" ref="J765:J766" si="78">$J$379</f>
        <v>Aseguramiento de la Calidad</v>
      </c>
      <c r="K765" s="98" t="s">
        <v>412</v>
      </c>
    </row>
    <row r="766" spans="3:11" ht="15.75" thickBot="1" x14ac:dyDescent="0.3">
      <c r="C766" s="499"/>
      <c r="D766" s="500"/>
      <c r="E766" s="501"/>
      <c r="F766" s="105">
        <f t="shared" si="77"/>
        <v>0</v>
      </c>
      <c r="G766" s="162"/>
      <c r="H766" s="148"/>
      <c r="I766" s="132" t="e">
        <f>VLOOKUP(H766,Presupuesto!$B$11:$C$565,2,0)</f>
        <v>#N/A</v>
      </c>
      <c r="J766" s="106" t="str">
        <f t="shared" si="78"/>
        <v>Aseguramiento de la Calidad</v>
      </c>
      <c r="K766"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125:G129 G212:G221 G261:G266 G295:G300 G111:G115 G697:G731 G41:G58 G68:G79 G89:G101 G176:G185 G195:G202 G231:G251 G326:G334 G17:G31 G156:G165 G276:G285 G310:G316 G344:G351 G379:G386 G139:G146 G397:G404 G361:G369 G414:G421 G432:G439 G451:G458 G469:G476 G505:G512 G523:G530 G541:G548 G487:G494 G575:G582 G558:G565 G610:G617 G592:G599 G628:G635 G645:G652 G662:G669 G680:G687 G742:G749 G759:G766">
      <formula1>$R$2:$S$2</formula1>
    </dataValidation>
    <dataValidation type="list" allowBlank="1" showInputMessage="1" showErrorMessage="1" errorTitle="¡Ingreso Inválido!" error="Seleccione una opción de la lista" promptTitle="Mes Requerido" prompt="Seleccione el mes en el que requiere el recurso." sqref="K125:K129 K212:K221 K261:K266 K295:K300 K111:K115 K17:K31 K41:K58 K68:K79 K89:K101 K176:K185 K195:K202 K231:K251 K326:K334 K139:K146 K156:K165 K276:K285 K759:K766 K344:K351 K379:K386 K397:K404 K414:K421 K361:K369 K310:K316 K432:K439 K451:K458 K487:K494 K505:K512 K523:K530 K541:K548 K558:K565 K575:K582 K592:K599 K610:K617 K469:K476 K645:K652 K662:K669 K628:K635 K680:K687 K742:K749 K697:K732">
      <formula1>$U$2:$AF$2</formula1>
    </dataValidation>
    <dataValidation type="list" allowBlank="1" showInputMessage="1" showErrorMessage="1" errorTitle="¡Ingreso Invalido!" error="Seleccione una opción de la lista." promptTitle="Categoria/Zona de Viáticos" prompt="Seleccione una opción de la lista" sqref="C17 C41 C68 C89 C111 C125 C139 C156 C176 C195 C212 C231 C261 C276 C295 C310 C326 C344 C361 C379 C397 C414 C432 C451 C469 C487 C505 C523 C541 C558 C575 C592 C610 C628 C645 C662 C680 C697 C742 C759">
      <formula1>$AH$2:$BU$2</formula1>
    </dataValidation>
    <dataValidation type="list" allowBlank="1" showInputMessage="1" showErrorMessage="1" errorTitle="¡Ingreso Inválido!" error="Verifique el valor ingresado." promptTitle="Ingrese el Objeto de Gasto" prompt="Ingrese el Objeto de Gasto" sqref="H111:H115 H212:H221 H261:H266 H276:H285 H68:H79 H17:H31 H41:H58 H645:H652 H89:H101 H176:H185 H156:H165 H195:H202 H310:H316 H125:H129 H139:H146 H231:H251 H295:H300 H326:H334 H361:H369 H379:H386 H469:H476 H344:H351 H397:H404 H742:H749 H432:H439 H414:H421 H505:H512 H523:H530 H487:H494 H451:H458 H541:H548 H575:H582 H610:H617 H592:H599 H628:H635 H558:H565 H759:H766 H662:H669 H680:H687 H697:H731">
      <formula1>$A$1:$UI$1</formula1>
    </dataValidation>
    <dataValidation type="list" allowBlank="1" showInputMessage="1" showErrorMessage="1" errorTitle="¡Ingreso Inválido!" error="Seleccione una opción de la lista." promptTitle="Dimensión Estratégica" prompt="Seleccione una opción de la lista." sqref="J126:J129 J213:J221 J262:J266 J296:J300 J112:J115 J18:J31 J42:J58 J69:J79 J90:J101 J177:J185 J196:J202 J232:J251 J327:J334 J140:J146 J157:J165 J277:J285 J311:J316 J345:J351 J380:J386 J651:J652 J402:J404 J362:J369 J419:J421 J438:J439 J452:J458 J686:J687 J506:J512 J524:J530 J488:J494 J669 J576:J582 J565 J611:J617 J598:J599 J633:J635 J748:J749 J765:J766">
      <formula1>$A$2:$P$2</formula1>
    </dataValidation>
    <dataValidation type="list" allowBlank="1" showInputMessage="1" showErrorMessage="1" errorTitle="¡Ingreso Inválido!" error="Seleccione una opción de la lista." promptTitle="Dimensión Estratégica" prompt="Seleccione una opción de la lista." sqref="J17 J41 J68 J89 J111 J125 J139 J156 J176 J195 J212 J231 J261 J276 J295 J310 J326 J344 J361 J379 J397:J401 J414:J418 J432:J437 J451 J469:J476 J487 J505 J523 J541:J548 J558:J564 J575 J742:J747 J610 J628:J632 J645:J650 J662:J668 J680:J685 J697:J731 J592:J597 J759:J76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1453</v>
      </c>
      <c r="K2" s="122" t="s">
        <v>1364</v>
      </c>
      <c r="L2" s="122" t="s">
        <v>1365</v>
      </c>
      <c r="M2" s="122" t="s">
        <v>1366</v>
      </c>
      <c r="N2" s="122" t="s">
        <v>1367</v>
      </c>
      <c r="O2" s="122" t="s">
        <v>1368</v>
      </c>
      <c r="P2" s="122" t="s">
        <v>1466</v>
      </c>
      <c r="Q2" s="122" t="s">
        <v>1504</v>
      </c>
      <c r="R2" s="452" t="str">
        <f>+Presupuesto!D11</f>
        <v>Recurrente</v>
      </c>
      <c r="S2" s="452"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47" t="s">
        <v>420</v>
      </c>
      <c r="AI2" s="447" t="s">
        <v>421</v>
      </c>
      <c r="AJ2" s="447" t="s">
        <v>422</v>
      </c>
      <c r="AK2" s="447" t="s">
        <v>423</v>
      </c>
      <c r="AL2" s="447" t="s">
        <v>424</v>
      </c>
      <c r="AM2" s="447" t="s">
        <v>427</v>
      </c>
      <c r="AN2" s="447" t="s">
        <v>425</v>
      </c>
      <c r="AO2" s="447" t="s">
        <v>426</v>
      </c>
      <c r="AP2" s="447" t="s">
        <v>428</v>
      </c>
      <c r="AQ2" s="447" t="s">
        <v>429</v>
      </c>
      <c r="AR2" s="447" t="s">
        <v>430</v>
      </c>
      <c r="AS2" s="447" t="s">
        <v>431</v>
      </c>
      <c r="AT2" s="447" t="s">
        <v>432</v>
      </c>
      <c r="AU2" s="447" t="s">
        <v>433</v>
      </c>
      <c r="AV2" s="447" t="s">
        <v>434</v>
      </c>
      <c r="AW2" s="447" t="s">
        <v>435</v>
      </c>
      <c r="AX2" s="447" t="s">
        <v>436</v>
      </c>
      <c r="AY2" s="447" t="s">
        <v>437</v>
      </c>
      <c r="AZ2" s="447" t="s">
        <v>438</v>
      </c>
      <c r="BA2" s="447" t="s">
        <v>439</v>
      </c>
      <c r="BB2" s="447" t="s">
        <v>440</v>
      </c>
      <c r="BC2" s="447" t="s">
        <v>441</v>
      </c>
      <c r="BD2" s="447" t="s">
        <v>442</v>
      </c>
      <c r="BE2" s="447" t="s">
        <v>443</v>
      </c>
      <c r="BF2" s="447" t="s">
        <v>444</v>
      </c>
      <c r="BG2" s="447" t="s">
        <v>445</v>
      </c>
      <c r="BH2" s="447" t="s">
        <v>446</v>
      </c>
      <c r="BI2" s="447" t="s">
        <v>447</v>
      </c>
      <c r="BJ2" s="447" t="s">
        <v>448</v>
      </c>
      <c r="BK2" s="447" t="s">
        <v>449</v>
      </c>
      <c r="BL2" s="447" t="s">
        <v>450</v>
      </c>
      <c r="BM2" s="447" t="s">
        <v>451</v>
      </c>
      <c r="BN2" s="447" t="s">
        <v>452</v>
      </c>
      <c r="BO2" s="447" t="s">
        <v>453</v>
      </c>
      <c r="BP2" s="447" t="s">
        <v>454</v>
      </c>
      <c r="BQ2" s="447" t="s">
        <v>455</v>
      </c>
      <c r="BR2" s="447" t="s">
        <v>456</v>
      </c>
      <c r="BS2" s="447" t="s">
        <v>457</v>
      </c>
      <c r="BT2" s="447" t="s">
        <v>458</v>
      </c>
      <c r="BU2" s="447" t="s">
        <v>459</v>
      </c>
    </row>
    <row r="3" spans="1:555" hidden="1" x14ac:dyDescent="0.25">
      <c r="AH3" s="448">
        <v>2500</v>
      </c>
      <c r="AI3" s="448">
        <v>1900</v>
      </c>
      <c r="AJ3" s="448">
        <v>1650</v>
      </c>
      <c r="AK3" s="448">
        <v>1580</v>
      </c>
      <c r="AL3" s="448">
        <v>2250</v>
      </c>
      <c r="AM3" s="448">
        <v>1650</v>
      </c>
      <c r="AN3" s="448">
        <v>1400</v>
      </c>
      <c r="AO3" s="449">
        <v>1340</v>
      </c>
      <c r="AP3" s="449">
        <v>2000</v>
      </c>
      <c r="AQ3" s="449">
        <v>1400</v>
      </c>
      <c r="AR3" s="449">
        <v>1150</v>
      </c>
      <c r="AS3" s="449">
        <v>1100</v>
      </c>
      <c r="AT3" s="449">
        <v>1750</v>
      </c>
      <c r="AU3" s="449">
        <v>1150</v>
      </c>
      <c r="AV3" s="449">
        <v>900</v>
      </c>
      <c r="AW3" s="449">
        <v>860</v>
      </c>
      <c r="AX3" s="449">
        <v>1200</v>
      </c>
      <c r="AY3" s="450">
        <v>900</v>
      </c>
      <c r="AZ3" s="450">
        <v>650</v>
      </c>
      <c r="BA3" s="450">
        <v>620</v>
      </c>
      <c r="BB3" s="448">
        <f>+'Cuadro Resumen'!C213</f>
        <v>5605.2314999999999</v>
      </c>
      <c r="BC3" s="448">
        <f>+'Cuadro Resumen'!D213</f>
        <v>5165.6055000000006</v>
      </c>
      <c r="BD3" s="448">
        <f>+'Cuadro Resumen'!E213</f>
        <v>6594.39</v>
      </c>
      <c r="BE3" s="448">
        <f>+'Cuadro Resumen'!F213</f>
        <v>6154.7640000000001</v>
      </c>
      <c r="BF3" s="448">
        <f>+'Cuadro Resumen'!C214</f>
        <v>4945.7925000000005</v>
      </c>
      <c r="BG3" s="448">
        <f>+'Cuadro Resumen'!D214</f>
        <v>4506.1665000000003</v>
      </c>
      <c r="BH3" s="448">
        <f>+'Cuadro Resumen'!E214</f>
        <v>5934.951</v>
      </c>
      <c r="BI3" s="448">
        <f>+'Cuadro Resumen'!F214</f>
        <v>5495.3249999999998</v>
      </c>
      <c r="BJ3" s="449">
        <f>+'Cuadro Resumen'!C215</f>
        <v>4286.3535000000002</v>
      </c>
      <c r="BK3" s="449">
        <f>+'Cuadro Resumen'!D215</f>
        <v>3956.634</v>
      </c>
      <c r="BL3" s="449">
        <f>+'Cuadro Resumen'!E215</f>
        <v>5275.5120000000006</v>
      </c>
      <c r="BM3" s="449">
        <f>+'Cuadro Resumen'!F215</f>
        <v>4835.8860000000004</v>
      </c>
      <c r="BN3" s="449">
        <f>+'Cuadro Resumen'!C216</f>
        <v>3626.9145000000003</v>
      </c>
      <c r="BO3" s="449">
        <f>+'Cuadro Resumen'!D216</f>
        <v>3297.1950000000002</v>
      </c>
      <c r="BP3" s="449">
        <f>+'Cuadro Resumen'!E216</f>
        <v>4616.0730000000003</v>
      </c>
      <c r="BQ3" s="449">
        <f>+'Cuadro Resumen'!F216</f>
        <v>4286.3535000000002</v>
      </c>
      <c r="BR3" s="449">
        <f>+'Cuadro Resumen'!C217</f>
        <v>3187.2885000000001</v>
      </c>
      <c r="BS3" s="449">
        <f>+'Cuadro Resumen'!D217</f>
        <v>2967.4755</v>
      </c>
      <c r="BT3" s="449">
        <f>+'Cuadro Resumen'!E217</f>
        <v>4066.5405000000001</v>
      </c>
      <c r="BU3" s="449">
        <f>+'Cuadro Resumen'!F217</f>
        <v>3736.8210000000004</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141"/>
      <c r="D17" s="158"/>
      <c r="E17" s="115"/>
      <c r="F17" s="97">
        <f t="shared" ref="F17:F38" si="0">D17*E17</f>
        <v>0</v>
      </c>
      <c r="G17" s="161"/>
      <c r="H17" s="142" t="s">
        <v>1066</v>
      </c>
      <c r="I17" s="130" t="str">
        <f>VLOOKUP(H17,Presupuesto!$B$11:$C$565,2,0)</f>
        <v>BECAS</v>
      </c>
      <c r="J17" s="219" t="s">
        <v>1453</v>
      </c>
      <c r="K17" s="98" t="s">
        <v>394</v>
      </c>
      <c r="L17" s="98"/>
    </row>
    <row r="18" spans="3:12"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x14ac:dyDescent="0.3">
      <c r="C38" s="147"/>
      <c r="D38" s="223"/>
      <c r="E38" s="103"/>
      <c r="F38" s="105">
        <f t="shared" si="0"/>
        <v>0</v>
      </c>
      <c r="G38" s="162"/>
      <c r="H38" s="148"/>
      <c r="I38" s="132" t="e">
        <f>VLOOKUP(H38,Presupuesto!$B$11:$C$565,2,0)</f>
        <v>#N/A</v>
      </c>
      <c r="J38" s="106" t="str">
        <f t="shared" ref="J38" si="2">$J$17</f>
        <v>Posgrado</v>
      </c>
      <c r="K38" s="124" t="s">
        <v>394</v>
      </c>
      <c r="L38" s="124"/>
    </row>
    <row r="39" spans="3:12" x14ac:dyDescent="0.25">
      <c r="F39" s="90"/>
      <c r="G39" s="89"/>
      <c r="H39" s="90"/>
      <c r="I39" s="90"/>
    </row>
    <row r="40" spans="3:12" ht="15.75" thickBot="1" x14ac:dyDescent="0.3"/>
    <row r="41" spans="3:12" ht="15.75" thickBot="1" x14ac:dyDescent="0.3">
      <c r="C41" s="157" t="s">
        <v>53</v>
      </c>
      <c r="D41" s="374">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70"/>
      <c r="E44" s="93"/>
      <c r="F44" s="93"/>
      <c r="G44" s="93"/>
      <c r="H44" s="76"/>
      <c r="I44" s="76"/>
      <c r="J44" s="76"/>
      <c r="K44" s="112"/>
    </row>
    <row r="45" spans="3:12" ht="18.75" x14ac:dyDescent="0.2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c r="D48" s="158"/>
      <c r="E48" s="115"/>
      <c r="F48" s="97">
        <f t="shared" ref="F48:F69" si="3">D48*E48</f>
        <v>0</v>
      </c>
      <c r="G48" s="161"/>
      <c r="H48" s="142" t="s">
        <v>1066</v>
      </c>
      <c r="I48" s="130" t="str">
        <f>VLOOKUP(H48,Presupuesto!$B$11:$C$565,2,0)</f>
        <v>BECAS</v>
      </c>
      <c r="J48" s="219" t="s">
        <v>1453</v>
      </c>
      <c r="K48" s="98" t="s">
        <v>394</v>
      </c>
      <c r="L48" s="98"/>
    </row>
    <row r="49" spans="3:12" x14ac:dyDescent="0.25">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x14ac:dyDescent="0.25">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x14ac:dyDescent="0.25">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x14ac:dyDescent="0.25">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x14ac:dyDescent="0.25">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x14ac:dyDescent="0.25">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x14ac:dyDescent="0.25">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x14ac:dyDescent="0.25">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x14ac:dyDescent="0.25">
      <c r="C57" s="141"/>
      <c r="D57" s="158"/>
      <c r="E57" s="123"/>
      <c r="F57" s="97">
        <f t="shared" si="3"/>
        <v>0</v>
      </c>
      <c r="G57" s="161"/>
      <c r="H57" s="142" t="s">
        <v>1084</v>
      </c>
      <c r="I57" s="130" t="str">
        <f>VLOOKUP(H57,Presupuesto!$B$11:$C$565,2,0)</f>
        <v>PRESTAMOS A ESTUDIANTES</v>
      </c>
      <c r="J57" s="98" t="str">
        <f t="shared" si="4"/>
        <v>Posgrado</v>
      </c>
      <c r="K57" s="98" t="s">
        <v>412</v>
      </c>
      <c r="L57" s="98"/>
    </row>
    <row r="58" spans="3:12" x14ac:dyDescent="0.25">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x14ac:dyDescent="0.25">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x14ac:dyDescent="0.25">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x14ac:dyDescent="0.25">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x14ac:dyDescent="0.25">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x14ac:dyDescent="0.25">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x14ac:dyDescent="0.25">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x14ac:dyDescent="0.25">
      <c r="C65" s="141"/>
      <c r="D65" s="158"/>
      <c r="E65" s="123"/>
      <c r="F65" s="97">
        <f t="shared" si="3"/>
        <v>0</v>
      </c>
      <c r="G65" s="161"/>
      <c r="H65" s="142" t="s">
        <v>1100</v>
      </c>
      <c r="I65" s="130" t="str">
        <f>VLOOKUP(H65,Presupuesto!$B$11:$C$565,2,0)</f>
        <v>BECAS DE EQUIDAD</v>
      </c>
      <c r="J65" s="98" t="str">
        <f t="shared" si="4"/>
        <v>Posgrado</v>
      </c>
      <c r="K65" s="98" t="s">
        <v>412</v>
      </c>
      <c r="L65" s="98"/>
    </row>
    <row r="66" spans="3:12" x14ac:dyDescent="0.25">
      <c r="C66" s="141"/>
      <c r="D66" s="158"/>
      <c r="E66" s="123"/>
      <c r="F66" s="97">
        <f t="shared" si="3"/>
        <v>0</v>
      </c>
      <c r="G66" s="161"/>
      <c r="H66" s="142" t="s">
        <v>1102</v>
      </c>
      <c r="I66" s="130" t="str">
        <f>VLOOKUP(H66,Presupuesto!$B$11:$C$565,2,0)</f>
        <v>PREMIOS AL INVESTIGADOR</v>
      </c>
      <c r="J66" s="98" t="str">
        <f t="shared" si="4"/>
        <v>Posgrado</v>
      </c>
      <c r="K66" s="98" t="s">
        <v>412</v>
      </c>
      <c r="L66" s="98"/>
    </row>
    <row r="67" spans="3:12" x14ac:dyDescent="0.25">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x14ac:dyDescent="0.25">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x14ac:dyDescent="0.3">
      <c r="C69" s="147"/>
      <c r="D69" s="223"/>
      <c r="E69" s="103"/>
      <c r="F69" s="105">
        <f t="shared" si="3"/>
        <v>0</v>
      </c>
      <c r="G69" s="162"/>
      <c r="H69" s="148"/>
      <c r="I69" s="132" t="e">
        <f>VLOOKUP(H69,Presupuesto!$B$11:$C$565,2,0)</f>
        <v>#N/A</v>
      </c>
      <c r="J69" s="106" t="str">
        <f t="shared" si="4"/>
        <v>Posgrado</v>
      </c>
      <c r="K69" s="124" t="s">
        <v>394</v>
      </c>
      <c r="L69" s="124"/>
    </row>
    <row r="71" spans="3:12" ht="15.75" thickBot="1" x14ac:dyDescent="0.3"/>
    <row r="72" spans="3:12" ht="15.75" thickBot="1" x14ac:dyDescent="0.3">
      <c r="C72" s="157" t="s">
        <v>53</v>
      </c>
      <c r="D72" s="374">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70"/>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5">D79*E79</f>
        <v>0</v>
      </c>
      <c r="G79" s="161"/>
      <c r="H79" s="142" t="s">
        <v>1066</v>
      </c>
      <c r="I79" s="130" t="str">
        <f>VLOOKUP(H79,Presupuesto!$B$11:$C$565,2,0)</f>
        <v>BECAS</v>
      </c>
      <c r="J79" s="219" t="s">
        <v>1453</v>
      </c>
      <c r="K79" s="98" t="s">
        <v>394</v>
      </c>
      <c r="L79" s="98"/>
    </row>
    <row r="80" spans="3:12" x14ac:dyDescent="0.25">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x14ac:dyDescent="0.25">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x14ac:dyDescent="0.25">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x14ac:dyDescent="0.25">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x14ac:dyDescent="0.25">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x14ac:dyDescent="0.25">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x14ac:dyDescent="0.25">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x14ac:dyDescent="0.25">
      <c r="C88" s="141"/>
      <c r="D88" s="158"/>
      <c r="E88" s="123"/>
      <c r="F88" s="97">
        <f t="shared" si="5"/>
        <v>0</v>
      </c>
      <c r="G88" s="161"/>
      <c r="H88" s="142" t="s">
        <v>1084</v>
      </c>
      <c r="I88" s="130" t="str">
        <f>VLOOKUP(H88,Presupuesto!$B$11:$C$565,2,0)</f>
        <v>PRESTAMOS A ESTUDIANTES</v>
      </c>
      <c r="J88" s="98" t="str">
        <f t="shared" si="6"/>
        <v>Posgrado</v>
      </c>
      <c r="K88" s="98" t="s">
        <v>412</v>
      </c>
      <c r="L88" s="98"/>
    </row>
    <row r="89" spans="3:12" x14ac:dyDescent="0.25">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x14ac:dyDescent="0.25">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x14ac:dyDescent="0.25">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x14ac:dyDescent="0.25">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x14ac:dyDescent="0.25">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x14ac:dyDescent="0.25">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x14ac:dyDescent="0.25">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x14ac:dyDescent="0.25">
      <c r="C96" s="141"/>
      <c r="D96" s="158"/>
      <c r="E96" s="123"/>
      <c r="F96" s="97">
        <f t="shared" si="5"/>
        <v>0</v>
      </c>
      <c r="G96" s="161"/>
      <c r="H96" s="142" t="s">
        <v>1100</v>
      </c>
      <c r="I96" s="130" t="str">
        <f>VLOOKUP(H96,Presupuesto!$B$11:$C$565,2,0)</f>
        <v>BECAS DE EQUIDAD</v>
      </c>
      <c r="J96" s="98" t="str">
        <f t="shared" si="6"/>
        <v>Posgrado</v>
      </c>
      <c r="K96" s="98" t="s">
        <v>412</v>
      </c>
      <c r="L96" s="98"/>
    </row>
    <row r="97" spans="3:12" x14ac:dyDescent="0.25">
      <c r="C97" s="141"/>
      <c r="D97" s="158"/>
      <c r="E97" s="123"/>
      <c r="F97" s="97">
        <f t="shared" si="5"/>
        <v>0</v>
      </c>
      <c r="G97" s="161"/>
      <c r="H97" s="142" t="s">
        <v>1102</v>
      </c>
      <c r="I97" s="130" t="str">
        <f>VLOOKUP(H97,Presupuesto!$B$11:$C$565,2,0)</f>
        <v>PREMIOS AL INVESTIGADOR</v>
      </c>
      <c r="J97" s="98" t="str">
        <f t="shared" si="6"/>
        <v>Posgrado</v>
      </c>
      <c r="K97" s="98" t="s">
        <v>412</v>
      </c>
      <c r="L97" s="98"/>
    </row>
    <row r="98" spans="3:12" x14ac:dyDescent="0.25">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x14ac:dyDescent="0.25">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x14ac:dyDescent="0.3">
      <c r="C100" s="147"/>
      <c r="D100" s="223"/>
      <c r="E100" s="103"/>
      <c r="F100" s="105">
        <f t="shared" si="5"/>
        <v>0</v>
      </c>
      <c r="G100" s="162"/>
      <c r="H100" s="148"/>
      <c r="I100" s="132" t="e">
        <f>VLOOKUP(H100,Presupuesto!$B$11:$C$565,2,0)</f>
        <v>#N/A</v>
      </c>
      <c r="J100" s="106" t="str">
        <f t="shared" si="6"/>
        <v>Posgrado</v>
      </c>
      <c r="K100" s="124" t="s">
        <v>394</v>
      </c>
      <c r="L100" s="124"/>
    </row>
    <row r="102" spans="3:12" ht="15.75" thickBot="1" x14ac:dyDescent="0.3"/>
    <row r="103" spans="3:12" ht="15.75" thickBot="1" x14ac:dyDescent="0.3">
      <c r="C103" s="157" t="s">
        <v>53</v>
      </c>
      <c r="D103" s="37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0"/>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7">D110*E110</f>
        <v>0</v>
      </c>
      <c r="G110" s="161"/>
      <c r="H110" s="142" t="s">
        <v>1066</v>
      </c>
      <c r="I110" s="130" t="str">
        <f>VLOOKUP(H110,Presupuesto!$B$11:$C$565,2,0)</f>
        <v>BECAS</v>
      </c>
      <c r="J110" s="219" t="s">
        <v>1453</v>
      </c>
      <c r="K110" s="98" t="s">
        <v>394</v>
      </c>
      <c r="L110" s="98"/>
    </row>
    <row r="111" spans="3:12" x14ac:dyDescent="0.25">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x14ac:dyDescent="0.25">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x14ac:dyDescent="0.25">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x14ac:dyDescent="0.25">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x14ac:dyDescent="0.25">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x14ac:dyDescent="0.25">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x14ac:dyDescent="0.25">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x14ac:dyDescent="0.25">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x14ac:dyDescent="0.25">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x14ac:dyDescent="0.25">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x14ac:dyDescent="0.25">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x14ac:dyDescent="0.25">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x14ac:dyDescent="0.25">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x14ac:dyDescent="0.25">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x14ac:dyDescent="0.25">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x14ac:dyDescent="0.25">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x14ac:dyDescent="0.25">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x14ac:dyDescent="0.25">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x14ac:dyDescent="0.25">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x14ac:dyDescent="0.3">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2014-04-11T16:36:49Z</cp:lastPrinted>
  <dcterms:created xsi:type="dcterms:W3CDTF">2010-05-02T01:28:32Z</dcterms:created>
  <dcterms:modified xsi:type="dcterms:W3CDTF">2015-10-12T16:12:05Z</dcterms:modified>
</cp:coreProperties>
</file>